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23_詳細設計\14_DBの受託と認定領域の分割対応（本対応）\"/>
    </mc:Choice>
  </mc:AlternateContent>
  <bookViews>
    <workbookView xWindow="0" yWindow="0" windowWidth="27870" windowHeight="12795" tabRatio="891" firstSheet="168" activeTab="176"/>
  </bookViews>
  <sheets>
    <sheet name="Sheet1" sheetId="1" state="hidden" r:id="rId1"/>
    <sheet name="データ作成流れ (マスタ)" sheetId="49" r:id="rId2"/>
    <sheet name="データ作成流れ（患者情報）" sheetId="131" r:id="rId3"/>
    <sheet name="データ作成流れ（マート・サンプル帳票）" sheetId="3" r:id="rId4"/>
    <sheet name="データ作成流れ（バリデーション・名寄せ）" sheetId="56" r:id="rId5"/>
    <sheet name="エンティティ一覧" sheetId="25" r:id="rId6"/>
    <sheet name="利用可能患者データ" sheetId="159" r:id="rId7"/>
    <sheet name="処方データ" sheetId="6" r:id="rId8"/>
    <sheet name="診療行為データ" sheetId="7" r:id="rId9"/>
    <sheet name="疾患データ" sheetId="8" r:id="rId10"/>
    <sheet name="疾患診療科データ" sheetId="28" r:id="rId11"/>
    <sheet name="入院退院データ" sheetId="10" r:id="rId12"/>
    <sheet name="二次利用DB登録患者データ" sheetId="59" r:id="rId13"/>
    <sheet name="二次利用DB登録患者データ_DPC" sheetId="132" r:id="rId14"/>
    <sheet name="二次利用DB登録患者データ_レセプト" sheetId="134" r:id="rId15"/>
    <sheet name="二次利用DB登録患者データ_MML" sheetId="133" r:id="rId16"/>
    <sheet name="二次利用DB登録患者紐付けデータ" sheetId="135" r:id="rId17"/>
    <sheet name="エラー患者履歴管理" sheetId="136" r:id="rId18"/>
    <sheet name="エラー患者データ" sheetId="130" r:id="rId19"/>
    <sheet name="患者基本データ" sheetId="5" r:id="rId20"/>
    <sheet name="ICD10小分類別患者数" sheetId="11" r:id="rId21"/>
    <sheet name="ICD10細分類別患者数" sheetId="12" r:id="rId22"/>
    <sheet name="レセプト疾患別患者数" sheetId="13" r:id="rId23"/>
    <sheet name="DPC別患者数" sheetId="14" r:id="rId24"/>
    <sheet name="ATC3別患者数" sheetId="16" r:id="rId25"/>
    <sheet name="ATC4別患者数" sheetId="17" r:id="rId26"/>
    <sheet name="ATC5別患者数" sheetId="18" r:id="rId27"/>
    <sheet name="一般名投与経路別患者数" sheetId="19" r:id="rId28"/>
    <sheet name="ブランド投与経路別患者数" sheetId="20" r:id="rId29"/>
    <sheet name="医薬品別患者数" sheetId="21" r:id="rId30"/>
    <sheet name="診療行為別患者数" sheetId="4" r:id="rId31"/>
    <sheet name="施設リスト_old" sheetId="23" r:id="rId32"/>
    <sheet name="施設別登録データリスト" sheetId="24" r:id="rId33"/>
    <sheet name="施設リスト" sheetId="137" r:id="rId34"/>
    <sheet name="年度マスタ" sheetId="47" r:id="rId35"/>
    <sheet name="都道府県地方コードマスタ" sheetId="34" r:id="rId36"/>
    <sheet name="施設属性マスタ" sheetId="29" r:id="rId37"/>
    <sheet name="二次医療圏マスタ" sheetId="31" r:id="rId38"/>
    <sheet name="施設ID対応マスタ" sheetId="32" r:id="rId39"/>
    <sheet name="施設データ管理マスタ" sheetId="33" r:id="rId40"/>
    <sheet name="医薬品関連マスタ" sheetId="35" r:id="rId41"/>
    <sheet name="薬価関連マスタ" sheetId="36" r:id="rId42"/>
    <sheet name="診療行為関連マスタ" sheetId="38" r:id="rId43"/>
    <sheet name="特定器材関連マスタ" sheetId="40" r:id="rId44"/>
    <sheet name="DPC関連マスタ" sheetId="42" r:id="rId45"/>
    <sheet name="疾患関連マスタ" sheetId="44" r:id="rId46"/>
    <sheet name="医薬品成分関連マスタ" sheetId="167" r:id="rId47"/>
    <sheet name="医薬品適用病名関連マスタ" sheetId="168" r:id="rId48"/>
    <sheet name="マスタファイル管理マスタ" sheetId="48" r:id="rId49"/>
    <sheet name="施設属性マスタ取込用" sheetId="53" r:id="rId50"/>
    <sheet name="二次医療圏マスタ取込用" sheetId="52" r:id="rId51"/>
    <sheet name="新旧医薬品コードマスタ取込用" sheetId="37" r:id="rId52"/>
    <sheet name="DPC6ICD10対応表マスタ取込用" sheetId="54" r:id="rId53"/>
    <sheet name="修飾語マスタ取込用" sheetId="50" r:id="rId54"/>
    <sheet name="コメントマスタ取込用" sheetId="51" r:id="rId55"/>
    <sheet name="成分量マスタ取込用" sheetId="160" r:id="rId56"/>
    <sheet name="成分名マスタ取込用" sheetId="161" r:id="rId57"/>
    <sheet name="単位マスタ取込用" sheetId="162" r:id="rId58"/>
    <sheet name="適応病名レセ病名組み合わせ関係リンクマスタ取込用" sheetId="163" r:id="rId59"/>
    <sheet name="適応病名レセ病名組み合わせ関係リンク親子マスタ取込用" sheetId="164" r:id="rId60"/>
    <sheet name="適用病名マスタ取込用" sheetId="165" r:id="rId61"/>
    <sheet name="ＹＪコード医薬品コードリンクマスタ取込用" sheetId="166" r:id="rId62"/>
    <sheet name="診療行為付加情報マスタ取込用" sheetId="169" r:id="rId63"/>
    <sheet name="処理対象施設マスタ" sheetId="170" r:id="rId64"/>
    <sheet name="処理対象施設マスタ管理" sheetId="171" r:id="rId65"/>
    <sheet name="医薬品マスタ" sheetId="174" r:id="rId66"/>
    <sheet name="医薬品ブランドマスタ" sheetId="175" r:id="rId67"/>
    <sheet name="医薬品一般名マスタ" sheetId="176" r:id="rId68"/>
    <sheet name="医薬品販売会社マスタ" sheetId="177" r:id="rId69"/>
    <sheet name="メーカマスタ" sheetId="178" r:id="rId70"/>
    <sheet name="薬価マスタ" sheetId="179" r:id="rId71"/>
    <sheet name="薬効ATC分類1マスタ" sheetId="180" r:id="rId72"/>
    <sheet name="薬効ATC分類2マスタ" sheetId="181" r:id="rId73"/>
    <sheet name="薬効ATC分類3マスタ" sheetId="182" r:id="rId74"/>
    <sheet name="薬効ATC分類4マスタ" sheetId="183" r:id="rId75"/>
    <sheet name="薬効ATC分類5マスタ" sheetId="184" r:id="rId76"/>
    <sheet name="疾病マスタ" sheetId="185" r:id="rId77"/>
    <sheet name="ICD10大分類マスタ" sheetId="186" r:id="rId78"/>
    <sheet name="ICD10中分類マスタ" sheetId="187" r:id="rId79"/>
    <sheet name="ICD10小分類マスタ" sheetId="188" r:id="rId80"/>
    <sheet name="ICD10細分類マスタ" sheetId="189" r:id="rId81"/>
    <sheet name="DPC2桁マスタ" sheetId="190" r:id="rId82"/>
    <sheet name="DPC6桁マスタ" sheetId="191" r:id="rId83"/>
    <sheet name="郵便番号マスタ" sheetId="192" r:id="rId84"/>
    <sheet name="特定機材マスタ" sheetId="193" r:id="rId85"/>
    <sheet name="最新施設情報ビュー" sheetId="55" r:id="rId86"/>
    <sheet name="紐付け結果" sheetId="57" r:id="rId87"/>
    <sheet name="紐付け結果集計" sheetId="58" r:id="rId88"/>
    <sheet name="DPC調査データファイル読込結果" sheetId="60" r:id="rId89"/>
    <sheet name="医科レセプトデータファイル読込結果" sheetId="61" r:id="rId90"/>
    <sheet name="DPCレセプトデータファイル読込結果" sheetId="62" r:id="rId91"/>
    <sheet name="MMLデータファイル読込結果" sheetId="63" r:id="rId92"/>
    <sheet name="DPC調査データDB読込結果" sheetId="64" r:id="rId93"/>
    <sheet name="医科レセプトデータDB読込結果" sheetId="65" r:id="rId94"/>
    <sheet name="DPCレセプトデータDB読込結果" sheetId="66" r:id="rId95"/>
    <sheet name="MMLデータDB読込結果" sheetId="67" r:id="rId96"/>
    <sheet name="バリデーション結果_未存在レコード" sheetId="68" r:id="rId97"/>
    <sheet name="バリデーション結果_件数不一致レコード" sheetId="69" r:id="rId98"/>
    <sheet name="取込Zipファイル一覧" sheetId="70" r:id="rId99"/>
    <sheet name="MML共通" sheetId="173" r:id="rId100"/>
    <sheet name="MML_診断履歴情報モジュール_本文" sheetId="72" r:id="rId101"/>
    <sheet name="MML_診断履歴情報モジュール_病名" sheetId="73" r:id="rId102"/>
    <sheet name="MML_診断履歴情報モジュール_カテゴリ名" sheetId="74" r:id="rId103"/>
    <sheet name="MML_臨床サマリー情報モジュール_本文" sheetId="75" r:id="rId104"/>
    <sheet name="MML_臨床サマリー情報モジュール_外来" sheetId="76" r:id="rId105"/>
    <sheet name="MML_臨床サマリー情報モジュール_入退院" sheetId="77" r:id="rId106"/>
    <sheet name="MML_臨床サマリー情報モジュール_経過記録" sheetId="79" r:id="rId107"/>
    <sheet name="MML_臨床サマリー情報モジュール_検査結果" sheetId="80" r:id="rId108"/>
    <sheet name="MML_経過記録情報モジュール_本文" sheetId="81" r:id="rId109"/>
    <sheet name="MML_経過記録情報モジュール_プロブレム項目" sheetId="82" r:id="rId110"/>
    <sheet name="MML_経過記録情報モジュール_主観的項目" sheetId="83" r:id="rId111"/>
    <sheet name="MML_経過記録情報モジュール_イベント表現" sheetId="84" r:id="rId112"/>
    <sheet name="MML_経過記録情報モジュール_身体所見" sheetId="85" r:id="rId113"/>
    <sheet name="MML_経過記録情報モジュール_アセスメント" sheetId="86" r:id="rId114"/>
    <sheet name="MML_経過記録情報モジュール_外部参照" sheetId="87" r:id="rId115"/>
    <sheet name="MML_検歴情報モジュール_本文" sheetId="94" r:id="rId116"/>
    <sheet name="MML_検歴情報モジュール_報告コメント" sheetId="95" r:id="rId117"/>
    <sheet name="MML_検歴情報モジュール_検体検査結果情報" sheetId="96" r:id="rId118"/>
    <sheet name="MML_検歴情報モジュール_検体コメント" sheetId="97" r:id="rId119"/>
    <sheet name="MML_検歴情報モジュール_検査項目" sheetId="98" r:id="rId120"/>
    <sheet name="MML_検歴情報モジュール_検査項目コメント" sheetId="99" r:id="rId121"/>
    <sheet name="MML_処方箋モジュール_本文" sheetId="88" r:id="rId122"/>
    <sheet name="MML_処方箋モジュール_投薬" sheetId="89" r:id="rId123"/>
    <sheet name="MML_処方箋モジュール_薬剤" sheetId="90" r:id="rId124"/>
    <sheet name="MML_注射記録モジュール_本文" sheetId="91" r:id="rId125"/>
    <sheet name="MML_注射記録モジュール_投薬" sheetId="92" r:id="rId126"/>
    <sheet name="MML_注射記録モジュール_薬剤" sheetId="93" r:id="rId127"/>
    <sheet name="MML_患者情報モジュール_本文" sheetId="100" r:id="rId128"/>
    <sheet name="MML_患者情報モジュール_住所" sheetId="101" r:id="rId129"/>
    <sheet name="MML_バイタルサインモジュール_本文" sheetId="102" r:id="rId130"/>
    <sheet name="MML_バイタルサインモジュール_項目" sheetId="103" r:id="rId131"/>
    <sheet name="MML_バイタルサインモジュール_項目メモ" sheetId="104" r:id="rId132"/>
    <sheet name="MML_体温表モジュール_本文" sheetId="105" r:id="rId133"/>
    <sheet name="MML_体温表モジュール_バイタルサイン" sheetId="108" r:id="rId134"/>
    <sheet name="MML_体温表モジュール_バイタルサイン項目" sheetId="106" r:id="rId135"/>
    <sheet name="MML_体温表モジュール_バイタルサイン項目メモ" sheetId="107" r:id="rId136"/>
    <sheet name="MML_体温表モジュール_摂取" sheetId="109" r:id="rId137"/>
    <sheet name="MML_体温表モジュール_排泄" sheetId="110" r:id="rId138"/>
    <sheet name="MML_体温表モジュール_排泄頻度" sheetId="111" r:id="rId139"/>
    <sheet name="MML_手術モジュール_手術項目" sheetId="120" r:id="rId140"/>
    <sheet name="MML_手術モジュール_診療科情報" sheetId="122" r:id="rId141"/>
    <sheet name="MML_手術モジュール_診断履歴情報" sheetId="123" r:id="rId142"/>
    <sheet name="MML_手術モジュール_病名" sheetId="124" r:id="rId143"/>
    <sheet name="MML_手術モジュール_カテゴリ名" sheetId="125" r:id="rId144"/>
    <sheet name="MML_手術モジュール_手術法" sheetId="121" r:id="rId145"/>
    <sheet name="MML_手術モジュール_手術要素" sheetId="126" r:id="rId146"/>
    <sheet name="MML_手術モジュール_麻酔法" sheetId="127" r:id="rId147"/>
    <sheet name="MML_報告書情報モジュール_本文" sheetId="128" r:id="rId148"/>
    <sheet name="MML_報告書情報モジュール_検査コメント" sheetId="129" r:id="rId149"/>
    <sheet name="MML_生活習慣情報モジュール_本文" sheetId="141" r:id="rId150"/>
    <sheet name="MML_紹介状モジュール_本文" sheetId="142" r:id="rId151"/>
    <sheet name="MML_紹介状モジュール_注射記録" sheetId="143" r:id="rId152"/>
    <sheet name="MML_紹介状モジュール_注射記録投薬" sheetId="144" r:id="rId153"/>
    <sheet name="MML_紹介状モジュール_注射記録薬剤" sheetId="145" r:id="rId154"/>
    <sheet name="MML_紹介状モジュール_患者情報" sheetId="146" r:id="rId155"/>
    <sheet name="MML_紹介状モジュール_患者情報住所" sheetId="147" r:id="rId156"/>
    <sheet name="MML_紹介状モジュール_処方箋" sheetId="148" r:id="rId157"/>
    <sheet name="MML_紹介状モジュール_処方箋投薬" sheetId="149" r:id="rId158"/>
    <sheet name="MML_紹介状モジュール_処方箋薬剤" sheetId="150" r:id="rId159"/>
    <sheet name="MML_紹介状モジュール_臨床サマリー情報経過記録" sheetId="151" r:id="rId160"/>
    <sheet name="MML_紹介状モジュール_診療科情報" sheetId="152" r:id="rId161"/>
    <sheet name="MML_患者ID一覧" sheetId="71" r:id="rId162"/>
    <sheet name="MML_未通知患者確認結果" sheetId="172" r:id="rId163"/>
    <sheet name="検査値紐付けマスタ" sheetId="114" r:id="rId164"/>
    <sheet name="検査値紐付け単位換算マスタ" sheetId="117" r:id="rId165"/>
    <sheet name="検査値紐付け検索ワードマスタ" sheetId="156" r:id="rId166"/>
    <sheet name="検査値紐付け対象データ" sheetId="157" r:id="rId167"/>
    <sheet name="検査値紐付け換算結果" sheetId="158" r:id="rId168"/>
    <sheet name="検査値紐付け結果" sheetId="116" r:id="rId169"/>
    <sheet name="形態素解析結果" sheetId="140" r:id="rId170"/>
    <sheet name="形態素解析対象データ" sheetId="153" r:id="rId171"/>
    <sheet name="係り受け解析結果" sheetId="154" r:id="rId172"/>
    <sheet name="ZipファイルNo_ワーク" sheetId="112" r:id="rId173"/>
    <sheet name="MMLファイルNo_ワーク" sheetId="113" r:id="rId174"/>
    <sheet name="レセプト疾患別患者一覧_ワーク" sheetId="138" r:id="rId175"/>
    <sheet name="医薬品別患者一覧_ワーク" sheetId="139" r:id="rId176"/>
    <sheet name="MML個別取込実績_ワーク" sheetId="194" r:id="rId177"/>
  </sheets>
  <definedNames>
    <definedName name="_xlnm._FilterDatabase" localSheetId="159" hidden="1">MML_紹介状モジュール_臨床サマリー情報経過記録!$A$21:$AE$21</definedName>
    <definedName name="_xlnm._FilterDatabase" localSheetId="5" hidden="1">エンティティ一覧!$B$4:$BS$5</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9" i="194" l="1"/>
  <c r="AE18" i="194"/>
  <c r="W18" i="194"/>
  <c r="V18" i="194"/>
  <c r="U18" i="194"/>
  <c r="H18" i="194"/>
  <c r="AD18" i="194" s="1"/>
  <c r="B18" i="194"/>
  <c r="S18" i="194" s="1"/>
  <c r="AE17" i="194"/>
  <c r="W17" i="194"/>
  <c r="V17" i="194"/>
  <c r="U17" i="194"/>
  <c r="H17" i="194"/>
  <c r="I17" i="194" s="1"/>
  <c r="B17" i="194"/>
  <c r="S17" i="194" s="1"/>
  <c r="AE16" i="194"/>
  <c r="W16" i="194"/>
  <c r="V16" i="194"/>
  <c r="U16" i="194"/>
  <c r="H16" i="194"/>
  <c r="T16" i="194" s="1"/>
  <c r="B16" i="194"/>
  <c r="S16" i="194" s="1"/>
  <c r="AE15" i="194"/>
  <c r="AD15" i="194"/>
  <c r="W15" i="194"/>
  <c r="V15" i="194"/>
  <c r="U15" i="194"/>
  <c r="H15" i="194"/>
  <c r="I15" i="194" s="1"/>
  <c r="B15" i="194"/>
  <c r="S15" i="194" s="1"/>
  <c r="AE14" i="194"/>
  <c r="W14" i="194"/>
  <c r="V14" i="194"/>
  <c r="U14" i="194"/>
  <c r="H14" i="194"/>
  <c r="AD14" i="194" s="1"/>
  <c r="B14" i="194"/>
  <c r="S14" i="194" s="1"/>
  <c r="P12" i="194"/>
  <c r="D9" i="194"/>
  <c r="D6" i="194"/>
  <c r="D5" i="194"/>
  <c r="D4" i="194"/>
  <c r="Q3" i="194"/>
  <c r="P2" i="194"/>
  <c r="AQ175" i="25"/>
  <c r="M175" i="25"/>
  <c r="A175" i="25"/>
  <c r="AD175" i="25"/>
  <c r="T17" i="194" l="1"/>
  <c r="AD16" i="194"/>
  <c r="I14" i="194"/>
  <c r="T14" i="194"/>
  <c r="T18" i="194"/>
  <c r="T15" i="194"/>
  <c r="I16" i="194"/>
  <c r="AD17" i="194"/>
  <c r="I18" i="194"/>
  <c r="BU175" i="25"/>
  <c r="AE22" i="193"/>
  <c r="W22" i="193"/>
  <c r="V22" i="193"/>
  <c r="U22" i="193"/>
  <c r="S22" i="193"/>
  <c r="H22" i="193"/>
  <c r="AD22" i="193" s="1"/>
  <c r="B22" i="193"/>
  <c r="AE21" i="193"/>
  <c r="W21" i="193"/>
  <c r="V21" i="193"/>
  <c r="U21" i="193"/>
  <c r="S21" i="193"/>
  <c r="H21" i="193"/>
  <c r="AD21" i="193" s="1"/>
  <c r="B21" i="193"/>
  <c r="AE20" i="193"/>
  <c r="W20" i="193"/>
  <c r="V20" i="193"/>
  <c r="U20" i="193"/>
  <c r="H20" i="193"/>
  <c r="I20" i="193" s="1"/>
  <c r="B20" i="193"/>
  <c r="S20" i="193" s="1"/>
  <c r="AE19" i="193"/>
  <c r="W19" i="193"/>
  <c r="V19" i="193"/>
  <c r="U19" i="193"/>
  <c r="H19" i="193"/>
  <c r="T19" i="193" s="1"/>
  <c r="B19" i="193"/>
  <c r="S19" i="193" s="1"/>
  <c r="AE18" i="193"/>
  <c r="W18" i="193"/>
  <c r="V18" i="193"/>
  <c r="U18" i="193"/>
  <c r="H18" i="193"/>
  <c r="T18" i="193" s="1"/>
  <c r="B18" i="193"/>
  <c r="S18" i="193" s="1"/>
  <c r="AE17" i="193"/>
  <c r="W17" i="193"/>
  <c r="V17" i="193"/>
  <c r="U17" i="193"/>
  <c r="S17" i="193"/>
  <c r="H17" i="193"/>
  <c r="AD17" i="193" s="1"/>
  <c r="B17" i="193"/>
  <c r="AE16" i="193"/>
  <c r="W16" i="193"/>
  <c r="V16" i="193"/>
  <c r="U16" i="193"/>
  <c r="H16" i="193"/>
  <c r="I16" i="193" s="1"/>
  <c r="B16" i="193"/>
  <c r="S16" i="193" s="1"/>
  <c r="AE15" i="193"/>
  <c r="W15" i="193"/>
  <c r="V15" i="193"/>
  <c r="U15" i="193"/>
  <c r="H15" i="193"/>
  <c r="T15" i="193" s="1"/>
  <c r="B15" i="193"/>
  <c r="S15" i="193" s="1"/>
  <c r="AE14" i="193"/>
  <c r="W14" i="193"/>
  <c r="V14" i="193"/>
  <c r="U14" i="193"/>
  <c r="H14" i="193"/>
  <c r="T14" i="193" s="1"/>
  <c r="B14" i="193"/>
  <c r="S14" i="193" s="1"/>
  <c r="P12" i="193"/>
  <c r="P10" i="193"/>
  <c r="P9" i="193"/>
  <c r="D9" i="193"/>
  <c r="Q3" i="193"/>
  <c r="P2" i="193"/>
  <c r="AE18" i="192"/>
  <c r="W18" i="192"/>
  <c r="V18" i="192"/>
  <c r="U18" i="192"/>
  <c r="S18" i="192"/>
  <c r="H18" i="192"/>
  <c r="AD18" i="192" s="1"/>
  <c r="B18" i="192"/>
  <c r="AE17" i="192"/>
  <c r="W17" i="192"/>
  <c r="V17" i="192"/>
  <c r="U17" i="192"/>
  <c r="H17" i="192"/>
  <c r="I17" i="192" s="1"/>
  <c r="B17" i="192"/>
  <c r="S17" i="192" s="1"/>
  <c r="AE16" i="192"/>
  <c r="W16" i="192"/>
  <c r="V16" i="192"/>
  <c r="U16" i="192"/>
  <c r="H16" i="192"/>
  <c r="T16" i="192" s="1"/>
  <c r="B16" i="192"/>
  <c r="S16" i="192" s="1"/>
  <c r="AE15" i="192"/>
  <c r="W15" i="192"/>
  <c r="V15" i="192"/>
  <c r="U15" i="192"/>
  <c r="H15" i="192"/>
  <c r="T15" i="192" s="1"/>
  <c r="B15" i="192"/>
  <c r="S15" i="192" s="1"/>
  <c r="AE25" i="192"/>
  <c r="W25" i="192"/>
  <c r="V25" i="192"/>
  <c r="U25" i="192"/>
  <c r="S25" i="192"/>
  <c r="H25" i="192"/>
  <c r="AD25" i="192" s="1"/>
  <c r="B25" i="192"/>
  <c r="AE24" i="192"/>
  <c r="W24" i="192"/>
  <c r="V24" i="192"/>
  <c r="U24" i="192"/>
  <c r="H24" i="192"/>
  <c r="I24" i="192" s="1"/>
  <c r="B24" i="192"/>
  <c r="S24" i="192" s="1"/>
  <c r="AE23" i="192"/>
  <c r="W23" i="192"/>
  <c r="V23" i="192"/>
  <c r="U23" i="192"/>
  <c r="H23" i="192"/>
  <c r="T23" i="192" s="1"/>
  <c r="B23" i="192"/>
  <c r="S23" i="192" s="1"/>
  <c r="AE22" i="192"/>
  <c r="W22" i="192"/>
  <c r="V22" i="192"/>
  <c r="U22" i="192"/>
  <c r="H22" i="192"/>
  <c r="T22" i="192" s="1"/>
  <c r="B22" i="192"/>
  <c r="S22" i="192" s="1"/>
  <c r="AE21" i="192"/>
  <c r="W21" i="192"/>
  <c r="V21" i="192"/>
  <c r="U21" i="192"/>
  <c r="S21" i="192"/>
  <c r="H21" i="192"/>
  <c r="AD21" i="192" s="1"/>
  <c r="B21" i="192"/>
  <c r="AE20" i="192"/>
  <c r="W20" i="192"/>
  <c r="V20" i="192"/>
  <c r="U20" i="192"/>
  <c r="H20" i="192"/>
  <c r="I20" i="192" s="1"/>
  <c r="B20" i="192"/>
  <c r="S20" i="192" s="1"/>
  <c r="AE19" i="192"/>
  <c r="W19" i="192"/>
  <c r="V19" i="192"/>
  <c r="U19" i="192"/>
  <c r="H19" i="192"/>
  <c r="T19" i="192" s="1"/>
  <c r="B19" i="192"/>
  <c r="S19" i="192" s="1"/>
  <c r="AE33" i="192"/>
  <c r="W33" i="192"/>
  <c r="V33" i="192"/>
  <c r="U33" i="192"/>
  <c r="T33" i="192"/>
  <c r="H33" i="192"/>
  <c r="AD33" i="192" s="1"/>
  <c r="B33" i="192"/>
  <c r="S33" i="192" s="1"/>
  <c r="AE32" i="192"/>
  <c r="W32" i="192"/>
  <c r="V32" i="192"/>
  <c r="U32" i="192"/>
  <c r="T32" i="192"/>
  <c r="H32" i="192"/>
  <c r="I32" i="192" s="1"/>
  <c r="B32" i="192"/>
  <c r="S32" i="192" s="1"/>
  <c r="AE31" i="192"/>
  <c r="W31" i="192"/>
  <c r="V31" i="192"/>
  <c r="U31" i="192"/>
  <c r="H31" i="192"/>
  <c r="T31" i="192" s="1"/>
  <c r="B31" i="192"/>
  <c r="S31" i="192" s="1"/>
  <c r="AE30" i="192"/>
  <c r="W30" i="192"/>
  <c r="V30" i="192"/>
  <c r="U30" i="192"/>
  <c r="H30" i="192"/>
  <c r="T30" i="192" s="1"/>
  <c r="B30" i="192"/>
  <c r="S30" i="192" s="1"/>
  <c r="AE29" i="192"/>
  <c r="W29" i="192"/>
  <c r="V29" i="192"/>
  <c r="U29" i="192"/>
  <c r="H29" i="192"/>
  <c r="AD29" i="192" s="1"/>
  <c r="B29" i="192"/>
  <c r="S29" i="192" s="1"/>
  <c r="AE28" i="192"/>
  <c r="W28" i="192"/>
  <c r="V28" i="192"/>
  <c r="U28" i="192"/>
  <c r="H28" i="192"/>
  <c r="I28" i="192" s="1"/>
  <c r="B28" i="192"/>
  <c r="S28" i="192" s="1"/>
  <c r="AE27" i="192"/>
  <c r="W27" i="192"/>
  <c r="V27" i="192"/>
  <c r="U27" i="192"/>
  <c r="H27" i="192"/>
  <c r="T27" i="192" s="1"/>
  <c r="B27" i="192"/>
  <c r="S27" i="192" s="1"/>
  <c r="AE26" i="192"/>
  <c r="W26" i="192"/>
  <c r="V26" i="192"/>
  <c r="U26" i="192"/>
  <c r="H26" i="192"/>
  <c r="T26" i="192" s="1"/>
  <c r="B26" i="192"/>
  <c r="S26" i="192" s="1"/>
  <c r="AE14" i="192"/>
  <c r="W14" i="192"/>
  <c r="V14" i="192"/>
  <c r="U14" i="192"/>
  <c r="H14" i="192"/>
  <c r="AD14" i="192" s="1"/>
  <c r="B14" i="192"/>
  <c r="S14" i="192" s="1"/>
  <c r="P12" i="192"/>
  <c r="P10" i="192"/>
  <c r="P9" i="192"/>
  <c r="D9" i="192"/>
  <c r="Q3" i="192"/>
  <c r="P2" i="192"/>
  <c r="AE16" i="191"/>
  <c r="W16" i="191"/>
  <c r="V16" i="191"/>
  <c r="U16" i="191"/>
  <c r="S16" i="191"/>
  <c r="H16" i="191"/>
  <c r="AD16" i="191" s="1"/>
  <c r="B16" i="191"/>
  <c r="AE22" i="191"/>
  <c r="W22" i="191"/>
  <c r="V22" i="191"/>
  <c r="U22" i="191"/>
  <c r="S22" i="191"/>
  <c r="I22" i="191"/>
  <c r="H22" i="191"/>
  <c r="AD22" i="191" s="1"/>
  <c r="B22" i="191"/>
  <c r="AE21" i="191"/>
  <c r="W21" i="191"/>
  <c r="V21" i="191"/>
  <c r="U21" i="191"/>
  <c r="T21" i="191"/>
  <c r="H21" i="191"/>
  <c r="I21" i="191" s="1"/>
  <c r="B21" i="191"/>
  <c r="S21" i="191" s="1"/>
  <c r="AE20" i="191"/>
  <c r="W20" i="191"/>
  <c r="V20" i="191"/>
  <c r="U20" i="191"/>
  <c r="I20" i="191"/>
  <c r="H20" i="191"/>
  <c r="T20" i="191" s="1"/>
  <c r="B20" i="191"/>
  <c r="S20" i="191" s="1"/>
  <c r="AE19" i="191"/>
  <c r="W19" i="191"/>
  <c r="V19" i="191"/>
  <c r="U19" i="191"/>
  <c r="H19" i="191"/>
  <c r="T19" i="191" s="1"/>
  <c r="B19" i="191"/>
  <c r="S19" i="191" s="1"/>
  <c r="AE18" i="191"/>
  <c r="W18" i="191"/>
  <c r="V18" i="191"/>
  <c r="U18" i="191"/>
  <c r="H18" i="191"/>
  <c r="AD18" i="191" s="1"/>
  <c r="B18" i="191"/>
  <c r="S18" i="191" s="1"/>
  <c r="AE17" i="191"/>
  <c r="W17" i="191"/>
  <c r="V17" i="191"/>
  <c r="U17" i="191"/>
  <c r="H17" i="191"/>
  <c r="I17" i="191" s="1"/>
  <c r="B17" i="191"/>
  <c r="S17" i="191" s="1"/>
  <c r="AE15" i="191"/>
  <c r="W15" i="191"/>
  <c r="V15" i="191"/>
  <c r="U15" i="191"/>
  <c r="H15" i="191"/>
  <c r="T15" i="191" s="1"/>
  <c r="B15" i="191"/>
  <c r="S15" i="191" s="1"/>
  <c r="AE14" i="191"/>
  <c r="W14" i="191"/>
  <c r="V14" i="191"/>
  <c r="U14" i="191"/>
  <c r="H14" i="191"/>
  <c r="I14" i="191" s="1"/>
  <c r="B14" i="191"/>
  <c r="S14" i="191" s="1"/>
  <c r="P12" i="191"/>
  <c r="P10" i="191"/>
  <c r="P9" i="191"/>
  <c r="D9" i="191"/>
  <c r="Q3" i="191"/>
  <c r="P2" i="191"/>
  <c r="AE21" i="190"/>
  <c r="W21" i="190"/>
  <c r="V21" i="190"/>
  <c r="U21" i="190"/>
  <c r="S21" i="190"/>
  <c r="H21" i="190"/>
  <c r="AD21" i="190" s="1"/>
  <c r="B21" i="190"/>
  <c r="AE20" i="190"/>
  <c r="W20" i="190"/>
  <c r="V20" i="190"/>
  <c r="U20" i="190"/>
  <c r="S20" i="190"/>
  <c r="H20" i="190"/>
  <c r="AD20" i="190" s="1"/>
  <c r="B20" i="190"/>
  <c r="AE19" i="190"/>
  <c r="W19" i="190"/>
  <c r="V19" i="190"/>
  <c r="U19" i="190"/>
  <c r="H19" i="190"/>
  <c r="I19" i="190" s="1"/>
  <c r="B19" i="190"/>
  <c r="S19" i="190" s="1"/>
  <c r="AE18" i="190"/>
  <c r="W18" i="190"/>
  <c r="V18" i="190"/>
  <c r="U18" i="190"/>
  <c r="H18" i="190"/>
  <c r="T18" i="190" s="1"/>
  <c r="B18" i="190"/>
  <c r="S18" i="190" s="1"/>
  <c r="AE17" i="190"/>
  <c r="W17" i="190"/>
  <c r="V17" i="190"/>
  <c r="U17" i="190"/>
  <c r="H17" i="190"/>
  <c r="T17" i="190" s="1"/>
  <c r="B17" i="190"/>
  <c r="S17" i="190" s="1"/>
  <c r="AE16" i="190"/>
  <c r="W16" i="190"/>
  <c r="V16" i="190"/>
  <c r="U16" i="190"/>
  <c r="H16" i="190"/>
  <c r="AD16" i="190" s="1"/>
  <c r="B16" i="190"/>
  <c r="S16" i="190" s="1"/>
  <c r="AE15" i="190"/>
  <c r="W15" i="190"/>
  <c r="V15" i="190"/>
  <c r="U15" i="190"/>
  <c r="H15" i="190"/>
  <c r="I15" i="190" s="1"/>
  <c r="B15" i="190"/>
  <c r="S15" i="190" s="1"/>
  <c r="AE14" i="190"/>
  <c r="W14" i="190"/>
  <c r="V14" i="190"/>
  <c r="U14" i="190"/>
  <c r="H14" i="190"/>
  <c r="T14" i="190" s="1"/>
  <c r="B14" i="190"/>
  <c r="S14" i="190" s="1"/>
  <c r="P12" i="190"/>
  <c r="P10" i="190"/>
  <c r="P9" i="190"/>
  <c r="D9" i="190"/>
  <c r="Q3" i="190"/>
  <c r="P2" i="190"/>
  <c r="AE16" i="189"/>
  <c r="W16" i="189"/>
  <c r="V16" i="189"/>
  <c r="U16" i="189"/>
  <c r="S16" i="189"/>
  <c r="H16" i="189"/>
  <c r="AD16" i="189" s="1"/>
  <c r="B16" i="189"/>
  <c r="AE24" i="189"/>
  <c r="W24" i="189"/>
  <c r="V24" i="189"/>
  <c r="U24" i="189"/>
  <c r="S24" i="189"/>
  <c r="H24" i="189"/>
  <c r="AD24" i="189" s="1"/>
  <c r="B24" i="189"/>
  <c r="AE23" i="189"/>
  <c r="W23" i="189"/>
  <c r="V23" i="189"/>
  <c r="U23" i="189"/>
  <c r="H23" i="189"/>
  <c r="I23" i="189" s="1"/>
  <c r="B23" i="189"/>
  <c r="S23" i="189" s="1"/>
  <c r="AE22" i="189"/>
  <c r="W22" i="189"/>
  <c r="V22" i="189"/>
  <c r="U22" i="189"/>
  <c r="H22" i="189"/>
  <c r="T22" i="189" s="1"/>
  <c r="B22" i="189"/>
  <c r="S22" i="189" s="1"/>
  <c r="AE21" i="189"/>
  <c r="W21" i="189"/>
  <c r="V21" i="189"/>
  <c r="U21" i="189"/>
  <c r="H21" i="189"/>
  <c r="T21" i="189" s="1"/>
  <c r="B21" i="189"/>
  <c r="S21" i="189" s="1"/>
  <c r="AE20" i="189"/>
  <c r="W20" i="189"/>
  <c r="V20" i="189"/>
  <c r="U20" i="189"/>
  <c r="S20" i="189"/>
  <c r="H20" i="189"/>
  <c r="AD20" i="189" s="1"/>
  <c r="B20" i="189"/>
  <c r="AE19" i="189"/>
  <c r="AD19" i="189"/>
  <c r="W19" i="189"/>
  <c r="V19" i="189"/>
  <c r="U19" i="189"/>
  <c r="H19" i="189"/>
  <c r="I19" i="189" s="1"/>
  <c r="B19" i="189"/>
  <c r="S19" i="189" s="1"/>
  <c r="AE18" i="189"/>
  <c r="W18" i="189"/>
  <c r="V18" i="189"/>
  <c r="U18" i="189"/>
  <c r="H18" i="189"/>
  <c r="T18" i="189" s="1"/>
  <c r="B18" i="189"/>
  <c r="S18" i="189" s="1"/>
  <c r="AE17" i="189"/>
  <c r="W17" i="189"/>
  <c r="V17" i="189"/>
  <c r="U17" i="189"/>
  <c r="H17" i="189"/>
  <c r="T17" i="189" s="1"/>
  <c r="B17" i="189"/>
  <c r="S17" i="189" s="1"/>
  <c r="AE15" i="189"/>
  <c r="W15" i="189"/>
  <c r="V15" i="189"/>
  <c r="U15" i="189"/>
  <c r="H15" i="189"/>
  <c r="AD15" i="189" s="1"/>
  <c r="B15" i="189"/>
  <c r="S15" i="189" s="1"/>
  <c r="AE14" i="189"/>
  <c r="W14" i="189"/>
  <c r="V14" i="189"/>
  <c r="U14" i="189"/>
  <c r="H14" i="189"/>
  <c r="I14" i="189" s="1"/>
  <c r="B14" i="189"/>
  <c r="S14" i="189" s="1"/>
  <c r="P12" i="189"/>
  <c r="P10" i="189"/>
  <c r="P9" i="189"/>
  <c r="D9" i="189"/>
  <c r="Q3" i="189"/>
  <c r="P2" i="189"/>
  <c r="AE16" i="188"/>
  <c r="W16" i="188"/>
  <c r="V16" i="188"/>
  <c r="U16" i="188"/>
  <c r="S16" i="188"/>
  <c r="H16" i="188"/>
  <c r="AD16" i="188" s="1"/>
  <c r="B16" i="188"/>
  <c r="AE23" i="188"/>
  <c r="W23" i="188"/>
  <c r="V23" i="188"/>
  <c r="U23" i="188"/>
  <c r="S23" i="188"/>
  <c r="I23" i="188"/>
  <c r="H23" i="188"/>
  <c r="AD23" i="188" s="1"/>
  <c r="B23" i="188"/>
  <c r="AE22" i="188"/>
  <c r="W22" i="188"/>
  <c r="V22" i="188"/>
  <c r="U22" i="188"/>
  <c r="T22" i="188"/>
  <c r="H22" i="188"/>
  <c r="I22" i="188" s="1"/>
  <c r="B22" i="188"/>
  <c r="S22" i="188" s="1"/>
  <c r="AE21" i="188"/>
  <c r="W21" i="188"/>
  <c r="V21" i="188"/>
  <c r="U21" i="188"/>
  <c r="H21" i="188"/>
  <c r="T21" i="188" s="1"/>
  <c r="B21" i="188"/>
  <c r="S21" i="188" s="1"/>
  <c r="AE20" i="188"/>
  <c r="W20" i="188"/>
  <c r="V20" i="188"/>
  <c r="U20" i="188"/>
  <c r="H20" i="188"/>
  <c r="T20" i="188" s="1"/>
  <c r="B20" i="188"/>
  <c r="S20" i="188" s="1"/>
  <c r="AE19" i="188"/>
  <c r="W19" i="188"/>
  <c r="V19" i="188"/>
  <c r="U19" i="188"/>
  <c r="S19" i="188"/>
  <c r="I19" i="188"/>
  <c r="H19" i="188"/>
  <c r="AD19" i="188" s="1"/>
  <c r="B19" i="188"/>
  <c r="AE18" i="188"/>
  <c r="AD18" i="188"/>
  <c r="W18" i="188"/>
  <c r="V18" i="188"/>
  <c r="U18" i="188"/>
  <c r="T18" i="188"/>
  <c r="H18" i="188"/>
  <c r="I18" i="188" s="1"/>
  <c r="B18" i="188"/>
  <c r="S18" i="188" s="1"/>
  <c r="AE17" i="188"/>
  <c r="W17" i="188"/>
  <c r="V17" i="188"/>
  <c r="U17" i="188"/>
  <c r="H17" i="188"/>
  <c r="T17" i="188" s="1"/>
  <c r="B17" i="188"/>
  <c r="S17" i="188" s="1"/>
  <c r="AE15" i="188"/>
  <c r="W15" i="188"/>
  <c r="V15" i="188"/>
  <c r="U15" i="188"/>
  <c r="H15" i="188"/>
  <c r="T15" i="188" s="1"/>
  <c r="B15" i="188"/>
  <c r="S15" i="188" s="1"/>
  <c r="AE14" i="188"/>
  <c r="W14" i="188"/>
  <c r="V14" i="188"/>
  <c r="U14" i="188"/>
  <c r="T14" i="188"/>
  <c r="S14" i="188"/>
  <c r="I14" i="188"/>
  <c r="H14" i="188"/>
  <c r="AD14" i="188" s="1"/>
  <c r="B14" i="188"/>
  <c r="P12" i="188"/>
  <c r="P10" i="188"/>
  <c r="P9" i="188"/>
  <c r="D9" i="188"/>
  <c r="Q3" i="188"/>
  <c r="P2" i="188"/>
  <c r="AE16" i="187"/>
  <c r="W16" i="187"/>
  <c r="V16" i="187"/>
  <c r="U16" i="187"/>
  <c r="S16" i="187"/>
  <c r="H16" i="187"/>
  <c r="AD16" i="187" s="1"/>
  <c r="B16" i="187"/>
  <c r="AE22" i="187"/>
  <c r="W22" i="187"/>
  <c r="V22" i="187"/>
  <c r="U22" i="187"/>
  <c r="S22" i="187"/>
  <c r="H22" i="187"/>
  <c r="AD22" i="187" s="1"/>
  <c r="B22" i="187"/>
  <c r="AE21" i="187"/>
  <c r="W21" i="187"/>
  <c r="V21" i="187"/>
  <c r="U21" i="187"/>
  <c r="H21" i="187"/>
  <c r="I21" i="187" s="1"/>
  <c r="B21" i="187"/>
  <c r="S21" i="187" s="1"/>
  <c r="AE20" i="187"/>
  <c r="W20" i="187"/>
  <c r="V20" i="187"/>
  <c r="U20" i="187"/>
  <c r="H20" i="187"/>
  <c r="T20" i="187" s="1"/>
  <c r="B20" i="187"/>
  <c r="S20" i="187" s="1"/>
  <c r="AE19" i="187"/>
  <c r="W19" i="187"/>
  <c r="V19" i="187"/>
  <c r="U19" i="187"/>
  <c r="H19" i="187"/>
  <c r="T19" i="187" s="1"/>
  <c r="B19" i="187"/>
  <c r="S19" i="187" s="1"/>
  <c r="AE18" i="187"/>
  <c r="W18" i="187"/>
  <c r="V18" i="187"/>
  <c r="U18" i="187"/>
  <c r="S18" i="187"/>
  <c r="I18" i="187"/>
  <c r="H18" i="187"/>
  <c r="AD18" i="187" s="1"/>
  <c r="B18" i="187"/>
  <c r="AE17" i="187"/>
  <c r="W17" i="187"/>
  <c r="V17" i="187"/>
  <c r="U17" i="187"/>
  <c r="H17" i="187"/>
  <c r="I17" i="187" s="1"/>
  <c r="B17" i="187"/>
  <c r="S17" i="187" s="1"/>
  <c r="AE15" i="187"/>
  <c r="W15" i="187"/>
  <c r="V15" i="187"/>
  <c r="U15" i="187"/>
  <c r="H15" i="187"/>
  <c r="T15" i="187" s="1"/>
  <c r="B15" i="187"/>
  <c r="S15" i="187" s="1"/>
  <c r="AE14" i="187"/>
  <c r="AD14" i="187"/>
  <c r="W14" i="187"/>
  <c r="V14" i="187"/>
  <c r="U14" i="187"/>
  <c r="H14" i="187"/>
  <c r="T14" i="187" s="1"/>
  <c r="B14" i="187"/>
  <c r="S14" i="187" s="1"/>
  <c r="P12" i="187"/>
  <c r="P10" i="187"/>
  <c r="P9" i="187"/>
  <c r="D9" i="187"/>
  <c r="Q3" i="187"/>
  <c r="P2" i="187"/>
  <c r="AE21" i="186"/>
  <c r="W21" i="186"/>
  <c r="V21" i="186"/>
  <c r="U21" i="186"/>
  <c r="S21" i="186"/>
  <c r="H21" i="186"/>
  <c r="AD21" i="186" s="1"/>
  <c r="B21" i="186"/>
  <c r="AE20" i="186"/>
  <c r="W20" i="186"/>
  <c r="V20" i="186"/>
  <c r="U20" i="186"/>
  <c r="S20" i="186"/>
  <c r="H20" i="186"/>
  <c r="AD20" i="186" s="1"/>
  <c r="B20" i="186"/>
  <c r="AE19" i="186"/>
  <c r="W19" i="186"/>
  <c r="V19" i="186"/>
  <c r="U19" i="186"/>
  <c r="T19" i="186"/>
  <c r="H19" i="186"/>
  <c r="I19" i="186" s="1"/>
  <c r="B19" i="186"/>
  <c r="S19" i="186" s="1"/>
  <c r="AE18" i="186"/>
  <c r="W18" i="186"/>
  <c r="V18" i="186"/>
  <c r="U18" i="186"/>
  <c r="H18" i="186"/>
  <c r="T18" i="186" s="1"/>
  <c r="B18" i="186"/>
  <c r="S18" i="186" s="1"/>
  <c r="AE17" i="186"/>
  <c r="W17" i="186"/>
  <c r="V17" i="186"/>
  <c r="U17" i="186"/>
  <c r="H17" i="186"/>
  <c r="T17" i="186" s="1"/>
  <c r="B17" i="186"/>
  <c r="S17" i="186" s="1"/>
  <c r="AE16" i="186"/>
  <c r="W16" i="186"/>
  <c r="V16" i="186"/>
  <c r="U16" i="186"/>
  <c r="S16" i="186"/>
  <c r="H16" i="186"/>
  <c r="AD16" i="186" s="1"/>
  <c r="B16" i="186"/>
  <c r="AE15" i="186"/>
  <c r="W15" i="186"/>
  <c r="V15" i="186"/>
  <c r="U15" i="186"/>
  <c r="H15" i="186"/>
  <c r="I15" i="186" s="1"/>
  <c r="B15" i="186"/>
  <c r="S15" i="186" s="1"/>
  <c r="AE14" i="186"/>
  <c r="W14" i="186"/>
  <c r="V14" i="186"/>
  <c r="U14" i="186"/>
  <c r="H14" i="186"/>
  <c r="T14" i="186" s="1"/>
  <c r="B14" i="186"/>
  <c r="S14" i="186" s="1"/>
  <c r="P12" i="186"/>
  <c r="P10" i="186"/>
  <c r="P9" i="186"/>
  <c r="D9" i="186"/>
  <c r="Q3" i="186"/>
  <c r="P2" i="186"/>
  <c r="AE23" i="185"/>
  <c r="W23" i="185"/>
  <c r="V23" i="185"/>
  <c r="U23" i="185"/>
  <c r="S23" i="185"/>
  <c r="H23" i="185"/>
  <c r="AD23" i="185" s="1"/>
  <c r="B23" i="185"/>
  <c r="AE22" i="185"/>
  <c r="W22" i="185"/>
  <c r="V22" i="185"/>
  <c r="U22" i="185"/>
  <c r="H22" i="185"/>
  <c r="I22" i="185" s="1"/>
  <c r="B22" i="185"/>
  <c r="S22" i="185" s="1"/>
  <c r="AE21" i="185"/>
  <c r="W21" i="185"/>
  <c r="V21" i="185"/>
  <c r="U21" i="185"/>
  <c r="H21" i="185"/>
  <c r="T21" i="185" s="1"/>
  <c r="B21" i="185"/>
  <c r="S21" i="185" s="1"/>
  <c r="AE28" i="185"/>
  <c r="W28" i="185"/>
  <c r="V28" i="185"/>
  <c r="U28" i="185"/>
  <c r="H28" i="185"/>
  <c r="AD28" i="185" s="1"/>
  <c r="B28" i="185"/>
  <c r="S28" i="185" s="1"/>
  <c r="AE27" i="185"/>
  <c r="W27" i="185"/>
  <c r="V27" i="185"/>
  <c r="U27" i="185"/>
  <c r="H27" i="185"/>
  <c r="I27" i="185" s="1"/>
  <c r="B27" i="185"/>
  <c r="S27" i="185" s="1"/>
  <c r="AE26" i="185"/>
  <c r="W26" i="185"/>
  <c r="V26" i="185"/>
  <c r="U26" i="185"/>
  <c r="H26" i="185"/>
  <c r="T26" i="185" s="1"/>
  <c r="B26" i="185"/>
  <c r="S26" i="185" s="1"/>
  <c r="AE25" i="185"/>
  <c r="W25" i="185"/>
  <c r="V25" i="185"/>
  <c r="U25" i="185"/>
  <c r="H25" i="185"/>
  <c r="T25" i="185" s="1"/>
  <c r="B25" i="185"/>
  <c r="S25" i="185" s="1"/>
  <c r="AE24" i="185"/>
  <c r="W24" i="185"/>
  <c r="V24" i="185"/>
  <c r="U24" i="185"/>
  <c r="H24" i="185"/>
  <c r="AD24" i="185" s="1"/>
  <c r="B24" i="185"/>
  <c r="S24" i="185" s="1"/>
  <c r="AE20" i="185"/>
  <c r="W20" i="185"/>
  <c r="V20" i="185"/>
  <c r="U20" i="185"/>
  <c r="H20" i="185"/>
  <c r="I20" i="185" s="1"/>
  <c r="B20" i="185"/>
  <c r="S20" i="185" s="1"/>
  <c r="AE19" i="185"/>
  <c r="W19" i="185"/>
  <c r="V19" i="185"/>
  <c r="U19" i="185"/>
  <c r="H19" i="185"/>
  <c r="T19" i="185" s="1"/>
  <c r="B19" i="185"/>
  <c r="S19" i="185" s="1"/>
  <c r="AE18" i="185"/>
  <c r="W18" i="185"/>
  <c r="V18" i="185"/>
  <c r="U18" i="185"/>
  <c r="H18" i="185"/>
  <c r="T18" i="185" s="1"/>
  <c r="B18" i="185"/>
  <c r="S18" i="185" s="1"/>
  <c r="AE17" i="185"/>
  <c r="W17" i="185"/>
  <c r="V17" i="185"/>
  <c r="U17" i="185"/>
  <c r="H17" i="185"/>
  <c r="AD17" i="185" s="1"/>
  <c r="B17" i="185"/>
  <c r="S17" i="185" s="1"/>
  <c r="AE16" i="185"/>
  <c r="AD16" i="185"/>
  <c r="W16" i="185"/>
  <c r="V16" i="185"/>
  <c r="U16" i="185"/>
  <c r="H16" i="185"/>
  <c r="I16" i="185" s="1"/>
  <c r="B16" i="185"/>
  <c r="S16" i="185" s="1"/>
  <c r="AE15" i="185"/>
  <c r="AD15" i="185"/>
  <c r="W15" i="185"/>
  <c r="V15" i="185"/>
  <c r="U15" i="185"/>
  <c r="H15" i="185"/>
  <c r="T15" i="185" s="1"/>
  <c r="B15" i="185"/>
  <c r="S15" i="185" s="1"/>
  <c r="AE14" i="185"/>
  <c r="AD14" i="185"/>
  <c r="W14" i="185"/>
  <c r="V14" i="185"/>
  <c r="U14" i="185"/>
  <c r="H14" i="185"/>
  <c r="T14" i="185" s="1"/>
  <c r="B14" i="185"/>
  <c r="S14" i="185" s="1"/>
  <c r="P12" i="185"/>
  <c r="P10" i="185"/>
  <c r="P9" i="185"/>
  <c r="D9" i="185"/>
  <c r="Q3" i="185"/>
  <c r="P2" i="185"/>
  <c r="AE19" i="184"/>
  <c r="W19" i="184"/>
  <c r="V19" i="184"/>
  <c r="U19" i="184"/>
  <c r="S19" i="184"/>
  <c r="H19" i="184"/>
  <c r="AD19" i="184" s="1"/>
  <c r="B19" i="184"/>
  <c r="AE25" i="184"/>
  <c r="W25" i="184"/>
  <c r="V25" i="184"/>
  <c r="U25" i="184"/>
  <c r="S25" i="184"/>
  <c r="I25" i="184"/>
  <c r="H25" i="184"/>
  <c r="AD25" i="184" s="1"/>
  <c r="B25" i="184"/>
  <c r="AE24" i="184"/>
  <c r="W24" i="184"/>
  <c r="V24" i="184"/>
  <c r="U24" i="184"/>
  <c r="H24" i="184"/>
  <c r="I24" i="184" s="1"/>
  <c r="B24" i="184"/>
  <c r="S24" i="184" s="1"/>
  <c r="AE23" i="184"/>
  <c r="W23" i="184"/>
  <c r="V23" i="184"/>
  <c r="U23" i="184"/>
  <c r="H23" i="184"/>
  <c r="T23" i="184" s="1"/>
  <c r="B23" i="184"/>
  <c r="S23" i="184" s="1"/>
  <c r="AE22" i="184"/>
  <c r="W22" i="184"/>
  <c r="V22" i="184"/>
  <c r="U22" i="184"/>
  <c r="H22" i="184"/>
  <c r="T22" i="184" s="1"/>
  <c r="B22" i="184"/>
  <c r="S22" i="184" s="1"/>
  <c r="AE21" i="184"/>
  <c r="W21" i="184"/>
  <c r="V21" i="184"/>
  <c r="U21" i="184"/>
  <c r="H21" i="184"/>
  <c r="AD21" i="184" s="1"/>
  <c r="B21" i="184"/>
  <c r="S21" i="184" s="1"/>
  <c r="AE20" i="184"/>
  <c r="W20" i="184"/>
  <c r="V20" i="184"/>
  <c r="U20" i="184"/>
  <c r="H20" i="184"/>
  <c r="I20" i="184" s="1"/>
  <c r="B20" i="184"/>
  <c r="S20" i="184" s="1"/>
  <c r="AE18" i="184"/>
  <c r="W18" i="184"/>
  <c r="V18" i="184"/>
  <c r="U18" i="184"/>
  <c r="S18" i="184"/>
  <c r="H18" i="184"/>
  <c r="T18" i="184" s="1"/>
  <c r="B18" i="184"/>
  <c r="AE17" i="184"/>
  <c r="AD17" i="184"/>
  <c r="W17" i="184"/>
  <c r="V17" i="184"/>
  <c r="U17" i="184"/>
  <c r="H17" i="184"/>
  <c r="T17" i="184" s="1"/>
  <c r="B17" i="184"/>
  <c r="S17" i="184" s="1"/>
  <c r="AE16" i="184"/>
  <c r="W16" i="184"/>
  <c r="V16" i="184"/>
  <c r="U16" i="184"/>
  <c r="H16" i="184"/>
  <c r="AD16" i="184" s="1"/>
  <c r="B16" i="184"/>
  <c r="S16" i="184" s="1"/>
  <c r="AE15" i="184"/>
  <c r="W15" i="184"/>
  <c r="V15" i="184"/>
  <c r="U15" i="184"/>
  <c r="S15" i="184"/>
  <c r="H15" i="184"/>
  <c r="I15" i="184" s="1"/>
  <c r="B15" i="184"/>
  <c r="AE14" i="184"/>
  <c r="W14" i="184"/>
  <c r="V14" i="184"/>
  <c r="U14" i="184"/>
  <c r="H14" i="184"/>
  <c r="T14" i="184" s="1"/>
  <c r="B14" i="184"/>
  <c r="S14" i="184" s="1"/>
  <c r="P12" i="184"/>
  <c r="P10" i="184"/>
  <c r="P9" i="184"/>
  <c r="D9" i="184"/>
  <c r="Q3" i="184"/>
  <c r="P2" i="184"/>
  <c r="AE18" i="183"/>
  <c r="W18" i="183"/>
  <c r="V18" i="183"/>
  <c r="U18" i="183"/>
  <c r="S18" i="183"/>
  <c r="H18" i="183"/>
  <c r="AD18" i="183" s="1"/>
  <c r="B18" i="183"/>
  <c r="AE24" i="183"/>
  <c r="W24" i="183"/>
  <c r="V24" i="183"/>
  <c r="U24" i="183"/>
  <c r="S24" i="183"/>
  <c r="H24" i="183"/>
  <c r="AD24" i="183" s="1"/>
  <c r="B24" i="183"/>
  <c r="AE23" i="183"/>
  <c r="W23" i="183"/>
  <c r="V23" i="183"/>
  <c r="U23" i="183"/>
  <c r="H23" i="183"/>
  <c r="I23" i="183" s="1"/>
  <c r="B23" i="183"/>
  <c r="S23" i="183" s="1"/>
  <c r="AE22" i="183"/>
  <c r="W22" i="183"/>
  <c r="V22" i="183"/>
  <c r="U22" i="183"/>
  <c r="H22" i="183"/>
  <c r="T22" i="183" s="1"/>
  <c r="B22" i="183"/>
  <c r="S22" i="183" s="1"/>
  <c r="AE21" i="183"/>
  <c r="W21" i="183"/>
  <c r="V21" i="183"/>
  <c r="U21" i="183"/>
  <c r="H21" i="183"/>
  <c r="T21" i="183" s="1"/>
  <c r="B21" i="183"/>
  <c r="S21" i="183" s="1"/>
  <c r="AE20" i="183"/>
  <c r="W20" i="183"/>
  <c r="V20" i="183"/>
  <c r="U20" i="183"/>
  <c r="H20" i="183"/>
  <c r="T20" i="183" s="1"/>
  <c r="B20" i="183"/>
  <c r="S20" i="183" s="1"/>
  <c r="AE19" i="183"/>
  <c r="W19" i="183"/>
  <c r="V19" i="183"/>
  <c r="U19" i="183"/>
  <c r="H19" i="183"/>
  <c r="AD19" i="183" s="1"/>
  <c r="B19" i="183"/>
  <c r="S19" i="183" s="1"/>
  <c r="AE17" i="183"/>
  <c r="W17" i="183"/>
  <c r="V17" i="183"/>
  <c r="U17" i="183"/>
  <c r="H17" i="183"/>
  <c r="I17" i="183" s="1"/>
  <c r="B17" i="183"/>
  <c r="S17" i="183" s="1"/>
  <c r="AE16" i="183"/>
  <c r="AD16" i="183"/>
  <c r="W16" i="183"/>
  <c r="V16" i="183"/>
  <c r="U16" i="183"/>
  <c r="H16" i="183"/>
  <c r="T16" i="183" s="1"/>
  <c r="B16" i="183"/>
  <c r="S16" i="183" s="1"/>
  <c r="AE15" i="183"/>
  <c r="AD15" i="183"/>
  <c r="W15" i="183"/>
  <c r="V15" i="183"/>
  <c r="U15" i="183"/>
  <c r="H15" i="183"/>
  <c r="T15" i="183" s="1"/>
  <c r="B15" i="183"/>
  <c r="S15" i="183" s="1"/>
  <c r="AE14" i="183"/>
  <c r="W14" i="183"/>
  <c r="V14" i="183"/>
  <c r="U14" i="183"/>
  <c r="H14" i="183"/>
  <c r="AD14" i="183" s="1"/>
  <c r="B14" i="183"/>
  <c r="S14" i="183" s="1"/>
  <c r="P12" i="183"/>
  <c r="P10" i="183"/>
  <c r="P9" i="183"/>
  <c r="D9" i="183"/>
  <c r="Q3" i="183"/>
  <c r="P2" i="183"/>
  <c r="AE17" i="182"/>
  <c r="W17" i="182"/>
  <c r="V17" i="182"/>
  <c r="U17" i="182"/>
  <c r="S17" i="182"/>
  <c r="H17" i="182"/>
  <c r="AD17" i="182" s="1"/>
  <c r="B17" i="182"/>
  <c r="AE23" i="182"/>
  <c r="W23" i="182"/>
  <c r="V23" i="182"/>
  <c r="U23" i="182"/>
  <c r="S23" i="182"/>
  <c r="I23" i="182"/>
  <c r="H23" i="182"/>
  <c r="AD23" i="182" s="1"/>
  <c r="B23" i="182"/>
  <c r="AE22" i="182"/>
  <c r="W22" i="182"/>
  <c r="V22" i="182"/>
  <c r="U22" i="182"/>
  <c r="H22" i="182"/>
  <c r="I22" i="182" s="1"/>
  <c r="B22" i="182"/>
  <c r="S22" i="182" s="1"/>
  <c r="AE21" i="182"/>
  <c r="W21" i="182"/>
  <c r="V21" i="182"/>
  <c r="U21" i="182"/>
  <c r="H21" i="182"/>
  <c r="T21" i="182" s="1"/>
  <c r="B21" i="182"/>
  <c r="S21" i="182" s="1"/>
  <c r="AE20" i="182"/>
  <c r="W20" i="182"/>
  <c r="V20" i="182"/>
  <c r="U20" i="182"/>
  <c r="H20" i="182"/>
  <c r="T20" i="182" s="1"/>
  <c r="B20" i="182"/>
  <c r="S20" i="182" s="1"/>
  <c r="AE19" i="182"/>
  <c r="W19" i="182"/>
  <c r="V19" i="182"/>
  <c r="U19" i="182"/>
  <c r="T19" i="182"/>
  <c r="S19" i="182"/>
  <c r="H19" i="182"/>
  <c r="AD19" i="182" s="1"/>
  <c r="B19" i="182"/>
  <c r="AE18" i="182"/>
  <c r="W18" i="182"/>
  <c r="V18" i="182"/>
  <c r="U18" i="182"/>
  <c r="H18" i="182"/>
  <c r="I18" i="182" s="1"/>
  <c r="B18" i="182"/>
  <c r="S18" i="182" s="1"/>
  <c r="AE16" i="182"/>
  <c r="W16" i="182"/>
  <c r="V16" i="182"/>
  <c r="U16" i="182"/>
  <c r="H16" i="182"/>
  <c r="T16" i="182" s="1"/>
  <c r="B16" i="182"/>
  <c r="S16" i="182" s="1"/>
  <c r="AE15" i="182"/>
  <c r="W15" i="182"/>
  <c r="V15" i="182"/>
  <c r="U15" i="182"/>
  <c r="H15" i="182"/>
  <c r="T15" i="182" s="1"/>
  <c r="B15" i="182"/>
  <c r="S15" i="182" s="1"/>
  <c r="AE14" i="182"/>
  <c r="W14" i="182"/>
  <c r="V14" i="182"/>
  <c r="U14" i="182"/>
  <c r="S14" i="182"/>
  <c r="H14" i="182"/>
  <c r="AD14" i="182" s="1"/>
  <c r="B14" i="182"/>
  <c r="P12" i="182"/>
  <c r="P10" i="182"/>
  <c r="P9" i="182"/>
  <c r="D9" i="182"/>
  <c r="Q3" i="182"/>
  <c r="P2" i="182"/>
  <c r="AE20" i="181"/>
  <c r="W20" i="181"/>
  <c r="V20" i="181"/>
  <c r="U20" i="181"/>
  <c r="S20" i="181"/>
  <c r="H20" i="181"/>
  <c r="AD20" i="181" s="1"/>
  <c r="B20" i="181"/>
  <c r="AE22" i="181"/>
  <c r="W22" i="181"/>
  <c r="V22" i="181"/>
  <c r="U22" i="181"/>
  <c r="S22" i="181"/>
  <c r="I22" i="181"/>
  <c r="H22" i="181"/>
  <c r="AD22" i="181" s="1"/>
  <c r="B22" i="181"/>
  <c r="AE21" i="181"/>
  <c r="W21" i="181"/>
  <c r="V21" i="181"/>
  <c r="U21" i="181"/>
  <c r="H21" i="181"/>
  <c r="I21" i="181" s="1"/>
  <c r="B21" i="181"/>
  <c r="S21" i="181" s="1"/>
  <c r="AE19" i="181"/>
  <c r="W19" i="181"/>
  <c r="V19" i="181"/>
  <c r="U19" i="181"/>
  <c r="H19" i="181"/>
  <c r="T19" i="181" s="1"/>
  <c r="B19" i="181"/>
  <c r="S19" i="181" s="1"/>
  <c r="AE18" i="181"/>
  <c r="W18" i="181"/>
  <c r="V18" i="181"/>
  <c r="U18" i="181"/>
  <c r="H18" i="181"/>
  <c r="T18" i="181" s="1"/>
  <c r="B18" i="181"/>
  <c r="S18" i="181" s="1"/>
  <c r="AE17" i="181"/>
  <c r="W17" i="181"/>
  <c r="V17" i="181"/>
  <c r="U17" i="181"/>
  <c r="S17" i="181"/>
  <c r="I17" i="181"/>
  <c r="H17" i="181"/>
  <c r="AD17" i="181" s="1"/>
  <c r="B17" i="181"/>
  <c r="AE16" i="181"/>
  <c r="W16" i="181"/>
  <c r="V16" i="181"/>
  <c r="U16" i="181"/>
  <c r="H16" i="181"/>
  <c r="I16" i="181" s="1"/>
  <c r="B16" i="181"/>
  <c r="S16" i="181" s="1"/>
  <c r="AE15" i="181"/>
  <c r="W15" i="181"/>
  <c r="V15" i="181"/>
  <c r="U15" i="181"/>
  <c r="H15" i="181"/>
  <c r="T15" i="181" s="1"/>
  <c r="B15" i="181"/>
  <c r="S15" i="181" s="1"/>
  <c r="AE14" i="181"/>
  <c r="AD14" i="181"/>
  <c r="W14" i="181"/>
  <c r="V14" i="181"/>
  <c r="U14" i="181"/>
  <c r="H14" i="181"/>
  <c r="T14" i="181" s="1"/>
  <c r="B14" i="181"/>
  <c r="S14" i="181" s="1"/>
  <c r="P12" i="181"/>
  <c r="P10" i="181"/>
  <c r="P9" i="181"/>
  <c r="D9" i="181"/>
  <c r="Q3" i="181"/>
  <c r="P2" i="181"/>
  <c r="AE21" i="180"/>
  <c r="W21" i="180"/>
  <c r="V21" i="180"/>
  <c r="U21" i="180"/>
  <c r="S21" i="180"/>
  <c r="H21" i="180"/>
  <c r="AD21" i="180" s="1"/>
  <c r="B21" i="180"/>
  <c r="AE20" i="180"/>
  <c r="W20" i="180"/>
  <c r="V20" i="180"/>
  <c r="U20" i="180"/>
  <c r="H20" i="180"/>
  <c r="I20" i="180" s="1"/>
  <c r="B20" i="180"/>
  <c r="S20" i="180" s="1"/>
  <c r="AE19" i="180"/>
  <c r="W19" i="180"/>
  <c r="V19" i="180"/>
  <c r="U19" i="180"/>
  <c r="H19" i="180"/>
  <c r="I19" i="180" s="1"/>
  <c r="B19" i="180"/>
  <c r="S19" i="180" s="1"/>
  <c r="AE18" i="180"/>
  <c r="AD18" i="180"/>
  <c r="W18" i="180"/>
  <c r="V18" i="180"/>
  <c r="U18" i="180"/>
  <c r="H18" i="180"/>
  <c r="T18" i="180" s="1"/>
  <c r="B18" i="180"/>
  <c r="S18" i="180" s="1"/>
  <c r="AE17" i="180"/>
  <c r="W17" i="180"/>
  <c r="V17" i="180"/>
  <c r="U17" i="180"/>
  <c r="S17" i="180"/>
  <c r="H17" i="180"/>
  <c r="AD17" i="180" s="1"/>
  <c r="B17" i="180"/>
  <c r="AE16" i="180"/>
  <c r="W16" i="180"/>
  <c r="V16" i="180"/>
  <c r="U16" i="180"/>
  <c r="H16" i="180"/>
  <c r="I16" i="180" s="1"/>
  <c r="B16" i="180"/>
  <c r="S16" i="180" s="1"/>
  <c r="AE15" i="180"/>
  <c r="W15" i="180"/>
  <c r="V15" i="180"/>
  <c r="U15" i="180"/>
  <c r="H15" i="180"/>
  <c r="I15" i="180" s="1"/>
  <c r="B15" i="180"/>
  <c r="S15" i="180" s="1"/>
  <c r="AE14" i="180"/>
  <c r="W14" i="180"/>
  <c r="V14" i="180"/>
  <c r="U14" i="180"/>
  <c r="H14" i="180"/>
  <c r="T14" i="180" s="1"/>
  <c r="B14" i="180"/>
  <c r="S14" i="180" s="1"/>
  <c r="P12" i="180"/>
  <c r="P10" i="180"/>
  <c r="P9" i="180"/>
  <c r="D9" i="180"/>
  <c r="Q3" i="180"/>
  <c r="P2" i="180"/>
  <c r="AE19" i="179"/>
  <c r="W19" i="179"/>
  <c r="V19" i="179"/>
  <c r="U19" i="179"/>
  <c r="S19" i="179"/>
  <c r="H19" i="179"/>
  <c r="AD19" i="179" s="1"/>
  <c r="B19" i="179"/>
  <c r="AE21" i="179"/>
  <c r="W21" i="179"/>
  <c r="V21" i="179"/>
  <c r="U21" i="179"/>
  <c r="S21" i="179"/>
  <c r="H21" i="179"/>
  <c r="AD21" i="179" s="1"/>
  <c r="B21" i="179"/>
  <c r="AE20" i="179"/>
  <c r="W20" i="179"/>
  <c r="V20" i="179"/>
  <c r="U20" i="179"/>
  <c r="S20" i="179"/>
  <c r="H20" i="179"/>
  <c r="I20" i="179" s="1"/>
  <c r="B20" i="179"/>
  <c r="AE18" i="179"/>
  <c r="W18" i="179"/>
  <c r="V18" i="179"/>
  <c r="U18" i="179"/>
  <c r="H18" i="179"/>
  <c r="T18" i="179" s="1"/>
  <c r="B18" i="179"/>
  <c r="S18" i="179" s="1"/>
  <c r="AE17" i="179"/>
  <c r="W17" i="179"/>
  <c r="V17" i="179"/>
  <c r="U17" i="179"/>
  <c r="H17" i="179"/>
  <c r="T17" i="179" s="1"/>
  <c r="B17" i="179"/>
  <c r="S17" i="179" s="1"/>
  <c r="AE16" i="179"/>
  <c r="W16" i="179"/>
  <c r="V16" i="179"/>
  <c r="U16" i="179"/>
  <c r="H16" i="179"/>
  <c r="AD16" i="179" s="1"/>
  <c r="B16" i="179"/>
  <c r="S16" i="179" s="1"/>
  <c r="AE15" i="179"/>
  <c r="W15" i="179"/>
  <c r="V15" i="179"/>
  <c r="U15" i="179"/>
  <c r="H15" i="179"/>
  <c r="T15" i="179" s="1"/>
  <c r="B15" i="179"/>
  <c r="S15" i="179" s="1"/>
  <c r="AE14" i="179"/>
  <c r="W14" i="179"/>
  <c r="V14" i="179"/>
  <c r="U14" i="179"/>
  <c r="H14" i="179"/>
  <c r="I14" i="179" s="1"/>
  <c r="B14" i="179"/>
  <c r="S14" i="179" s="1"/>
  <c r="P12" i="179"/>
  <c r="P10" i="179"/>
  <c r="P9" i="179"/>
  <c r="D9" i="179"/>
  <c r="Q3" i="179"/>
  <c r="P2" i="179"/>
  <c r="AE20" i="178"/>
  <c r="W20" i="178"/>
  <c r="V20" i="178"/>
  <c r="U20" i="178"/>
  <c r="S20" i="178"/>
  <c r="H20" i="178"/>
  <c r="AD20" i="178" s="1"/>
  <c r="B20" i="178"/>
  <c r="AE19" i="178"/>
  <c r="W19" i="178"/>
  <c r="V19" i="178"/>
  <c r="U19" i="178"/>
  <c r="H19" i="178"/>
  <c r="I19" i="178" s="1"/>
  <c r="B19" i="178"/>
  <c r="S19" i="178" s="1"/>
  <c r="AE18" i="178"/>
  <c r="W18" i="178"/>
  <c r="V18" i="178"/>
  <c r="U18" i="178"/>
  <c r="H18" i="178"/>
  <c r="T18" i="178" s="1"/>
  <c r="B18" i="178"/>
  <c r="S18" i="178" s="1"/>
  <c r="AE17" i="178"/>
  <c r="W17" i="178"/>
  <c r="V17" i="178"/>
  <c r="U17" i="178"/>
  <c r="H17" i="178"/>
  <c r="T17" i="178" s="1"/>
  <c r="B17" i="178"/>
  <c r="S17" i="178" s="1"/>
  <c r="AE16" i="178"/>
  <c r="W16" i="178"/>
  <c r="V16" i="178"/>
  <c r="U16" i="178"/>
  <c r="S16" i="178"/>
  <c r="H16" i="178"/>
  <c r="AD16" i="178" s="1"/>
  <c r="B16" i="178"/>
  <c r="AE15" i="178"/>
  <c r="W15" i="178"/>
  <c r="V15" i="178"/>
  <c r="U15" i="178"/>
  <c r="H15" i="178"/>
  <c r="I15" i="178" s="1"/>
  <c r="B15" i="178"/>
  <c r="S15" i="178" s="1"/>
  <c r="AE14" i="178"/>
  <c r="W14" i="178"/>
  <c r="V14" i="178"/>
  <c r="U14" i="178"/>
  <c r="H14" i="178"/>
  <c r="T14" i="178" s="1"/>
  <c r="B14" i="178"/>
  <c r="S14" i="178" s="1"/>
  <c r="P12" i="178"/>
  <c r="P10" i="178"/>
  <c r="P9" i="178"/>
  <c r="D9" i="178"/>
  <c r="Q3" i="178"/>
  <c r="P2" i="178"/>
  <c r="AE20" i="177"/>
  <c r="W20" i="177"/>
  <c r="V20" i="177"/>
  <c r="U20" i="177"/>
  <c r="S20" i="177"/>
  <c r="H20" i="177"/>
  <c r="AD20" i="177" s="1"/>
  <c r="B20" i="177"/>
  <c r="AE19" i="177"/>
  <c r="W19" i="177"/>
  <c r="V19" i="177"/>
  <c r="U19" i="177"/>
  <c r="H19" i="177"/>
  <c r="T19" i="177" s="1"/>
  <c r="B19" i="177"/>
  <c r="S19" i="177" s="1"/>
  <c r="AE18" i="177"/>
  <c r="W18" i="177"/>
  <c r="V18" i="177"/>
  <c r="U18" i="177"/>
  <c r="H18" i="177"/>
  <c r="AD18" i="177" s="1"/>
  <c r="B18" i="177"/>
  <c r="S18" i="177" s="1"/>
  <c r="AE17" i="177"/>
  <c r="W17" i="177"/>
  <c r="V17" i="177"/>
  <c r="U17" i="177"/>
  <c r="S17" i="177"/>
  <c r="H17" i="177"/>
  <c r="AD17" i="177" s="1"/>
  <c r="B17" i="177"/>
  <c r="AE16" i="177"/>
  <c r="W16" i="177"/>
  <c r="V16" i="177"/>
  <c r="U16" i="177"/>
  <c r="H16" i="177"/>
  <c r="I16" i="177" s="1"/>
  <c r="B16" i="177"/>
  <c r="S16" i="177" s="1"/>
  <c r="AE15" i="177"/>
  <c r="W15" i="177"/>
  <c r="V15" i="177"/>
  <c r="U15" i="177"/>
  <c r="H15" i="177"/>
  <c r="T15" i="177" s="1"/>
  <c r="B15" i="177"/>
  <c r="S15" i="177" s="1"/>
  <c r="AE14" i="177"/>
  <c r="W14" i="177"/>
  <c r="V14" i="177"/>
  <c r="U14" i="177"/>
  <c r="H14" i="177"/>
  <c r="T14" i="177" s="1"/>
  <c r="B14" i="177"/>
  <c r="S14" i="177" s="1"/>
  <c r="P12" i="177"/>
  <c r="P10" i="177"/>
  <c r="P9" i="177"/>
  <c r="D9" i="177"/>
  <c r="Q3" i="177"/>
  <c r="P2" i="177"/>
  <c r="AE21" i="176"/>
  <c r="W21" i="176"/>
  <c r="V21" i="176"/>
  <c r="U21" i="176"/>
  <c r="S21" i="176"/>
  <c r="H21" i="176"/>
  <c r="AD21" i="176" s="1"/>
  <c r="B21" i="176"/>
  <c r="AE20" i="176"/>
  <c r="W20" i="176"/>
  <c r="V20" i="176"/>
  <c r="U20" i="176"/>
  <c r="H20" i="176"/>
  <c r="I20" i="176" s="1"/>
  <c r="B20" i="176"/>
  <c r="S20" i="176" s="1"/>
  <c r="AE19" i="176"/>
  <c r="W19" i="176"/>
  <c r="V19" i="176"/>
  <c r="U19" i="176"/>
  <c r="H19" i="176"/>
  <c r="I19" i="176" s="1"/>
  <c r="B19" i="176"/>
  <c r="S19" i="176" s="1"/>
  <c r="AE18" i="176"/>
  <c r="W18" i="176"/>
  <c r="V18" i="176"/>
  <c r="U18" i="176"/>
  <c r="H18" i="176"/>
  <c r="T18" i="176" s="1"/>
  <c r="B18" i="176"/>
  <c r="S18" i="176" s="1"/>
  <c r="AE17" i="176"/>
  <c r="W17" i="176"/>
  <c r="V17" i="176"/>
  <c r="U17" i="176"/>
  <c r="S17" i="176"/>
  <c r="H17" i="176"/>
  <c r="AD17" i="176" s="1"/>
  <c r="B17" i="176"/>
  <c r="AE16" i="176"/>
  <c r="W16" i="176"/>
  <c r="V16" i="176"/>
  <c r="U16" i="176"/>
  <c r="H16" i="176"/>
  <c r="I16" i="176" s="1"/>
  <c r="B16" i="176"/>
  <c r="S16" i="176" s="1"/>
  <c r="AE15" i="176"/>
  <c r="W15" i="176"/>
  <c r="V15" i="176"/>
  <c r="U15" i="176"/>
  <c r="H15" i="176"/>
  <c r="T15" i="176" s="1"/>
  <c r="B15" i="176"/>
  <c r="S15" i="176" s="1"/>
  <c r="AE14" i="176"/>
  <c r="W14" i="176"/>
  <c r="V14" i="176"/>
  <c r="U14" i="176"/>
  <c r="H14" i="176"/>
  <c r="T14" i="176" s="1"/>
  <c r="B14" i="176"/>
  <c r="S14" i="176" s="1"/>
  <c r="P12" i="176"/>
  <c r="P10" i="176"/>
  <c r="P9" i="176"/>
  <c r="D9" i="176"/>
  <c r="Q3" i="176"/>
  <c r="P2" i="176"/>
  <c r="AE21" i="175"/>
  <c r="W21" i="175"/>
  <c r="V21" i="175"/>
  <c r="U21" i="175"/>
  <c r="S21" i="175"/>
  <c r="H21" i="175"/>
  <c r="AD21" i="175" s="1"/>
  <c r="B21" i="175"/>
  <c r="AE20" i="175"/>
  <c r="W20" i="175"/>
  <c r="V20" i="175"/>
  <c r="U20" i="175"/>
  <c r="H20" i="175"/>
  <c r="T20" i="175" s="1"/>
  <c r="B20" i="175"/>
  <c r="S20" i="175" s="1"/>
  <c r="AE19" i="175"/>
  <c r="W19" i="175"/>
  <c r="V19" i="175"/>
  <c r="U19" i="175"/>
  <c r="S19" i="175"/>
  <c r="H19" i="175"/>
  <c r="AD19" i="175" s="1"/>
  <c r="B19" i="175"/>
  <c r="AE18" i="175"/>
  <c r="W18" i="175"/>
  <c r="V18" i="175"/>
  <c r="U18" i="175"/>
  <c r="H18" i="175"/>
  <c r="I18" i="175" s="1"/>
  <c r="B18" i="175"/>
  <c r="S18" i="175" s="1"/>
  <c r="AE17" i="175"/>
  <c r="W17" i="175"/>
  <c r="V17" i="175"/>
  <c r="U17" i="175"/>
  <c r="H17" i="175"/>
  <c r="T17" i="175" s="1"/>
  <c r="B17" i="175"/>
  <c r="S17" i="175" s="1"/>
  <c r="AE16" i="175"/>
  <c r="W16" i="175"/>
  <c r="V16" i="175"/>
  <c r="U16" i="175"/>
  <c r="H16" i="175"/>
  <c r="T16" i="175" s="1"/>
  <c r="B16" i="175"/>
  <c r="S16" i="175" s="1"/>
  <c r="AE15" i="175"/>
  <c r="W15" i="175"/>
  <c r="V15" i="175"/>
  <c r="U15" i="175"/>
  <c r="S15" i="175"/>
  <c r="H15" i="175"/>
  <c r="AD15" i="175" s="1"/>
  <c r="B15" i="175"/>
  <c r="AE14" i="175"/>
  <c r="W14" i="175"/>
  <c r="V14" i="175"/>
  <c r="U14" i="175"/>
  <c r="H14" i="175"/>
  <c r="I14" i="175" s="1"/>
  <c r="B14" i="175"/>
  <c r="S14" i="175" s="1"/>
  <c r="P12" i="175"/>
  <c r="P10" i="175"/>
  <c r="P9" i="175"/>
  <c r="D9" i="175"/>
  <c r="Q3" i="175"/>
  <c r="P2" i="175"/>
  <c r="AE18" i="174"/>
  <c r="W18" i="174"/>
  <c r="V18" i="174"/>
  <c r="S18" i="174"/>
  <c r="H18" i="174"/>
  <c r="AD18" i="174" s="1"/>
  <c r="B18" i="174"/>
  <c r="AE17" i="174"/>
  <c r="W17" i="174"/>
  <c r="V17" i="174"/>
  <c r="U17" i="174"/>
  <c r="H17" i="174"/>
  <c r="I17" i="174" s="1"/>
  <c r="B17" i="174"/>
  <c r="S17" i="174" s="1"/>
  <c r="AE16" i="174"/>
  <c r="W16" i="174"/>
  <c r="V16" i="174"/>
  <c r="U16" i="174"/>
  <c r="H16" i="174"/>
  <c r="T16" i="174" s="1"/>
  <c r="B16" i="174"/>
  <c r="S16" i="174" s="1"/>
  <c r="AE15" i="174"/>
  <c r="W15" i="174"/>
  <c r="V15" i="174"/>
  <c r="U15" i="174"/>
  <c r="H15" i="174"/>
  <c r="T15" i="174" s="1"/>
  <c r="B15" i="174"/>
  <c r="S15" i="174" s="1"/>
  <c r="AE22" i="174"/>
  <c r="W22" i="174"/>
  <c r="V22" i="174"/>
  <c r="H22" i="174"/>
  <c r="AD22" i="174" s="1"/>
  <c r="B22" i="174"/>
  <c r="S22" i="174" s="1"/>
  <c r="AE21" i="174"/>
  <c r="W21" i="174"/>
  <c r="V21" i="174"/>
  <c r="H21" i="174"/>
  <c r="I21" i="174" s="1"/>
  <c r="B21" i="174"/>
  <c r="S21" i="174" s="1"/>
  <c r="AE20" i="174"/>
  <c r="W20" i="174"/>
  <c r="V20" i="174"/>
  <c r="U20" i="174"/>
  <c r="H20" i="174"/>
  <c r="T20" i="174" s="1"/>
  <c r="B20" i="174"/>
  <c r="S20" i="174" s="1"/>
  <c r="AE19" i="174"/>
  <c r="W19" i="174"/>
  <c r="V19" i="174"/>
  <c r="U19" i="174"/>
  <c r="H19" i="174"/>
  <c r="T19" i="174" s="1"/>
  <c r="B19" i="174"/>
  <c r="S19" i="174" s="1"/>
  <c r="AE26" i="174"/>
  <c r="W26" i="174"/>
  <c r="V26" i="174"/>
  <c r="H26" i="174"/>
  <c r="AD26" i="174" s="1"/>
  <c r="B26" i="174"/>
  <c r="S26" i="174" s="1"/>
  <c r="AE25" i="174"/>
  <c r="W25" i="174"/>
  <c r="V25" i="174"/>
  <c r="H25" i="174"/>
  <c r="I25" i="174" s="1"/>
  <c r="B25" i="174"/>
  <c r="S25" i="174" s="1"/>
  <c r="AE24" i="174"/>
  <c r="W24" i="174"/>
  <c r="V24" i="174"/>
  <c r="U24" i="174"/>
  <c r="H24" i="174"/>
  <c r="T24" i="174" s="1"/>
  <c r="B24" i="174"/>
  <c r="S24" i="174" s="1"/>
  <c r="AE23" i="174"/>
  <c r="W23" i="174"/>
  <c r="V23" i="174"/>
  <c r="U23" i="174"/>
  <c r="H23" i="174"/>
  <c r="T23" i="174" s="1"/>
  <c r="B23" i="174"/>
  <c r="S23" i="174" s="1"/>
  <c r="AE30" i="174"/>
  <c r="W30" i="174"/>
  <c r="V30" i="174"/>
  <c r="H30" i="174"/>
  <c r="AD30" i="174" s="1"/>
  <c r="B30" i="174"/>
  <c r="S30" i="174" s="1"/>
  <c r="AE29" i="174"/>
  <c r="W29" i="174"/>
  <c r="V29" i="174"/>
  <c r="H29" i="174"/>
  <c r="I29" i="174" s="1"/>
  <c r="B29" i="174"/>
  <c r="S29" i="174" s="1"/>
  <c r="AE28" i="174"/>
  <c r="W28" i="174"/>
  <c r="V28" i="174"/>
  <c r="U28" i="174"/>
  <c r="H28" i="174"/>
  <c r="T28" i="174" s="1"/>
  <c r="B28" i="174"/>
  <c r="S28" i="174" s="1"/>
  <c r="AE27" i="174"/>
  <c r="W27" i="174"/>
  <c r="V27" i="174"/>
  <c r="U27" i="174"/>
  <c r="H27" i="174"/>
  <c r="T27" i="174" s="1"/>
  <c r="B27" i="174"/>
  <c r="S27" i="174" s="1"/>
  <c r="AE35" i="174"/>
  <c r="W35" i="174"/>
  <c r="V35" i="174"/>
  <c r="U35" i="174"/>
  <c r="H35" i="174"/>
  <c r="AD35" i="174" s="1"/>
  <c r="B35" i="174"/>
  <c r="S35" i="174" s="1"/>
  <c r="AE34" i="174"/>
  <c r="W34" i="174"/>
  <c r="V34" i="174"/>
  <c r="U34" i="174"/>
  <c r="H34" i="174"/>
  <c r="I34" i="174" s="1"/>
  <c r="B34" i="174"/>
  <c r="S34" i="174" s="1"/>
  <c r="AE33" i="174"/>
  <c r="W33" i="174"/>
  <c r="V33" i="174"/>
  <c r="H33" i="174"/>
  <c r="U33" i="174" s="1"/>
  <c r="B33" i="174"/>
  <c r="S33" i="174" s="1"/>
  <c r="AE32" i="174"/>
  <c r="W32" i="174"/>
  <c r="V32" i="174"/>
  <c r="U32" i="174"/>
  <c r="H32" i="174"/>
  <c r="T32" i="174" s="1"/>
  <c r="B32" i="174"/>
  <c r="S32" i="174" s="1"/>
  <c r="AE31" i="174"/>
  <c r="W31" i="174"/>
  <c r="V31" i="174"/>
  <c r="U31" i="174"/>
  <c r="H31" i="174"/>
  <c r="AD31" i="174" s="1"/>
  <c r="B31" i="174"/>
  <c r="S31" i="174" s="1"/>
  <c r="AE14" i="174"/>
  <c r="W14" i="174"/>
  <c r="V14" i="174"/>
  <c r="U14" i="174"/>
  <c r="H14" i="174"/>
  <c r="I14" i="174" s="1"/>
  <c r="B14" i="174"/>
  <c r="S14" i="174" s="1"/>
  <c r="P12" i="174"/>
  <c r="P10" i="174"/>
  <c r="P9" i="174"/>
  <c r="D9" i="174"/>
  <c r="Q3" i="174"/>
  <c r="P2" i="174"/>
  <c r="AQ58" i="25"/>
  <c r="M58" i="25"/>
  <c r="A58" i="25"/>
  <c r="AQ57" i="25"/>
  <c r="M57" i="25"/>
  <c r="A57" i="25"/>
  <c r="AQ56" i="25"/>
  <c r="M56" i="25"/>
  <c r="A56" i="25"/>
  <c r="AQ55" i="25"/>
  <c r="M55" i="25"/>
  <c r="A55" i="25"/>
  <c r="AQ54" i="25"/>
  <c r="M54" i="25"/>
  <c r="A54" i="25"/>
  <c r="AQ53" i="25"/>
  <c r="M53" i="25"/>
  <c r="A53" i="25"/>
  <c r="AQ52" i="25"/>
  <c r="M52" i="25"/>
  <c r="A52" i="25"/>
  <c r="AQ51" i="25"/>
  <c r="M51" i="25"/>
  <c r="A51" i="25"/>
  <c r="AQ50" i="25"/>
  <c r="M50" i="25"/>
  <c r="A50" i="25"/>
  <c r="AQ49" i="25"/>
  <c r="M49" i="25"/>
  <c r="A49" i="25"/>
  <c r="AQ59" i="25"/>
  <c r="M59" i="25"/>
  <c r="A59" i="25"/>
  <c r="AQ60" i="25"/>
  <c r="M60" i="25"/>
  <c r="A60" i="25"/>
  <c r="AQ61" i="25"/>
  <c r="M61" i="25"/>
  <c r="A61" i="25"/>
  <c r="AQ62" i="25"/>
  <c r="M62" i="25"/>
  <c r="A62" i="25"/>
  <c r="AQ63" i="25"/>
  <c r="M63" i="25"/>
  <c r="A63" i="25"/>
  <c r="AQ64" i="25"/>
  <c r="M64" i="25"/>
  <c r="A64" i="25"/>
  <c r="AQ65" i="25"/>
  <c r="M65" i="25"/>
  <c r="A65" i="25"/>
  <c r="AQ66" i="25"/>
  <c r="M66" i="25"/>
  <c r="A66" i="25"/>
  <c r="AQ67" i="25"/>
  <c r="M67" i="25"/>
  <c r="A67" i="25"/>
  <c r="AQ68" i="25"/>
  <c r="AD66" i="25"/>
  <c r="AD67" i="25"/>
  <c r="AD52" i="25"/>
  <c r="AD51" i="25"/>
  <c r="AD58" i="25"/>
  <c r="AD53" i="25"/>
  <c r="AD68" i="25"/>
  <c r="AD54" i="25"/>
  <c r="AD57" i="25"/>
  <c r="AD50" i="25"/>
  <c r="AD60" i="25"/>
  <c r="AD63" i="25"/>
  <c r="AD62" i="25"/>
  <c r="AD49" i="25"/>
  <c r="AD64" i="25"/>
  <c r="AD56" i="25"/>
  <c r="AD55" i="25"/>
  <c r="AD61" i="25"/>
  <c r="AD65" i="25"/>
  <c r="AD59" i="25"/>
  <c r="I21" i="193" l="1"/>
  <c r="T20" i="193"/>
  <c r="AD16" i="193"/>
  <c r="T21" i="193"/>
  <c r="T16" i="193"/>
  <c r="I17" i="193"/>
  <c r="AD20" i="193"/>
  <c r="T17" i="193"/>
  <c r="I22" i="193"/>
  <c r="T22" i="193"/>
  <c r="AD15" i="193"/>
  <c r="AD19" i="193"/>
  <c r="AD14" i="193"/>
  <c r="AD18" i="193"/>
  <c r="I18" i="193"/>
  <c r="I14" i="193"/>
  <c r="I15" i="193"/>
  <c r="I19" i="193"/>
  <c r="T21" i="192"/>
  <c r="AD19" i="192"/>
  <c r="AD20" i="192"/>
  <c r="I33" i="192"/>
  <c r="I19" i="192"/>
  <c r="T20" i="192"/>
  <c r="I21" i="192"/>
  <c r="T17" i="192"/>
  <c r="I18" i="192"/>
  <c r="I29" i="192"/>
  <c r="I14" i="192"/>
  <c r="I26" i="192"/>
  <c r="T29" i="192"/>
  <c r="I15" i="192"/>
  <c r="T14" i="192"/>
  <c r="T25" i="192"/>
  <c r="T18" i="192"/>
  <c r="T28" i="192"/>
  <c r="I25" i="192"/>
  <c r="AD31" i="192"/>
  <c r="AD32" i="192"/>
  <c r="I30" i="192"/>
  <c r="I23" i="192"/>
  <c r="AD27" i="192"/>
  <c r="AD28" i="192"/>
  <c r="AD30" i="192"/>
  <c r="AD22" i="192"/>
  <c r="AD23" i="192"/>
  <c r="AD24" i="192"/>
  <c r="AD16" i="192"/>
  <c r="AD17" i="192"/>
  <c r="T24" i="192"/>
  <c r="AD26" i="192"/>
  <c r="AD15" i="192"/>
  <c r="I16" i="192"/>
  <c r="I22" i="192"/>
  <c r="I27" i="192"/>
  <c r="I31" i="192"/>
  <c r="T14" i="191"/>
  <c r="I15" i="191"/>
  <c r="T17" i="191"/>
  <c r="I18" i="191"/>
  <c r="I19" i="191"/>
  <c r="T22" i="191"/>
  <c r="AD14" i="191"/>
  <c r="AD15" i="191"/>
  <c r="AD17" i="191"/>
  <c r="T18" i="191"/>
  <c r="AD19" i="191"/>
  <c r="AD20" i="191"/>
  <c r="AD21" i="191"/>
  <c r="I16" i="191"/>
  <c r="T16" i="191"/>
  <c r="I20" i="190"/>
  <c r="T19" i="190"/>
  <c r="T20" i="190"/>
  <c r="T21" i="190"/>
  <c r="I21" i="190"/>
  <c r="I16" i="190"/>
  <c r="T16" i="190"/>
  <c r="AD19" i="190"/>
  <c r="AD15" i="190"/>
  <c r="AD17" i="190"/>
  <c r="T15" i="190"/>
  <c r="AD14" i="190"/>
  <c r="I17" i="190"/>
  <c r="AD18" i="190"/>
  <c r="I14" i="190"/>
  <c r="I18" i="190"/>
  <c r="T24" i="189"/>
  <c r="T23" i="189"/>
  <c r="AD14" i="189"/>
  <c r="T19" i="189"/>
  <c r="I20" i="189"/>
  <c r="T14" i="189"/>
  <c r="I15" i="189"/>
  <c r="AD23" i="189"/>
  <c r="T15" i="189"/>
  <c r="I24" i="189"/>
  <c r="T20" i="189"/>
  <c r="I17" i="189"/>
  <c r="I21" i="189"/>
  <c r="I16" i="189"/>
  <c r="T16" i="189"/>
  <c r="AD18" i="189"/>
  <c r="AD22" i="189"/>
  <c r="AD17" i="189"/>
  <c r="AD21" i="189"/>
  <c r="I18" i="189"/>
  <c r="I22" i="189"/>
  <c r="T23" i="188"/>
  <c r="AD22" i="188"/>
  <c r="T19" i="188"/>
  <c r="I15" i="188"/>
  <c r="I16" i="188"/>
  <c r="T16" i="188"/>
  <c r="I20" i="188"/>
  <c r="AD17" i="188"/>
  <c r="AD21" i="188"/>
  <c r="AD15" i="188"/>
  <c r="AD20" i="188"/>
  <c r="I17" i="188"/>
  <c r="I21" i="188"/>
  <c r="I22" i="187"/>
  <c r="T21" i="187"/>
  <c r="I16" i="187"/>
  <c r="T17" i="187"/>
  <c r="I19" i="187"/>
  <c r="T22" i="187"/>
  <c r="I14" i="187"/>
  <c r="T18" i="187"/>
  <c r="AD20" i="187"/>
  <c r="AD15" i="187"/>
  <c r="AD19" i="187"/>
  <c r="T16" i="187"/>
  <c r="I15" i="187"/>
  <c r="AD17" i="187"/>
  <c r="I20" i="187"/>
  <c r="AD21" i="187"/>
  <c r="I20" i="186"/>
  <c r="T20" i="186"/>
  <c r="AD19" i="186"/>
  <c r="T15" i="186"/>
  <c r="I17" i="186"/>
  <c r="I21" i="186"/>
  <c r="T16" i="186"/>
  <c r="T21" i="186"/>
  <c r="AD15" i="186"/>
  <c r="I16" i="186"/>
  <c r="AD17" i="186"/>
  <c r="AD14" i="186"/>
  <c r="AD18" i="186"/>
  <c r="I14" i="186"/>
  <c r="I18" i="186"/>
  <c r="AD27" i="185"/>
  <c r="T22" i="185"/>
  <c r="AD19" i="185"/>
  <c r="AD18" i="185"/>
  <c r="AD26" i="185"/>
  <c r="AD20" i="185"/>
  <c r="AD25" i="185"/>
  <c r="I23" i="185"/>
  <c r="T23" i="185"/>
  <c r="T27" i="185"/>
  <c r="I28" i="185"/>
  <c r="T20" i="185"/>
  <c r="I24" i="185"/>
  <c r="I25" i="185"/>
  <c r="T28" i="185"/>
  <c r="T16" i="185"/>
  <c r="I17" i="185"/>
  <c r="I18" i="185"/>
  <c r="T24" i="185"/>
  <c r="I14" i="185"/>
  <c r="T17" i="185"/>
  <c r="AD21" i="185"/>
  <c r="I21" i="185"/>
  <c r="AD22" i="185"/>
  <c r="I15" i="185"/>
  <c r="I19" i="185"/>
  <c r="I26" i="185"/>
  <c r="T24" i="184"/>
  <c r="T25" i="184"/>
  <c r="T16" i="184"/>
  <c r="T15" i="184"/>
  <c r="I19" i="184"/>
  <c r="T19" i="184"/>
  <c r="I21" i="184"/>
  <c r="T20" i="184"/>
  <c r="T21" i="184"/>
  <c r="I16" i="184"/>
  <c r="AD22" i="184"/>
  <c r="AD14" i="184"/>
  <c r="I17" i="184"/>
  <c r="AD18" i="184"/>
  <c r="I22" i="184"/>
  <c r="AD23" i="184"/>
  <c r="I14" i="184"/>
  <c r="AD15" i="184"/>
  <c r="I18" i="184"/>
  <c r="AD20" i="184"/>
  <c r="I23" i="184"/>
  <c r="AD24" i="184"/>
  <c r="T14" i="183"/>
  <c r="AD20" i="183"/>
  <c r="AD21" i="183"/>
  <c r="I18" i="183"/>
  <c r="T23" i="183"/>
  <c r="T18" i="183"/>
  <c r="I24" i="183"/>
  <c r="I19" i="183"/>
  <c r="I20" i="183"/>
  <c r="T17" i="183"/>
  <c r="T19" i="183"/>
  <c r="I14" i="183"/>
  <c r="I15" i="183"/>
  <c r="I16" i="183"/>
  <c r="AD17" i="183"/>
  <c r="I21" i="183"/>
  <c r="AD22" i="183"/>
  <c r="T24" i="183"/>
  <c r="I22" i="183"/>
  <c r="AD23" i="183"/>
  <c r="T22" i="182"/>
  <c r="T23" i="182"/>
  <c r="I19" i="182"/>
  <c r="T18" i="182"/>
  <c r="I14" i="182"/>
  <c r="I20" i="182"/>
  <c r="I17" i="182"/>
  <c r="T14" i="182"/>
  <c r="T17" i="182"/>
  <c r="AD16" i="182"/>
  <c r="AD18" i="182"/>
  <c r="AD21" i="182"/>
  <c r="AD22" i="182"/>
  <c r="AD15" i="182"/>
  <c r="AD20" i="182"/>
  <c r="I15" i="182"/>
  <c r="I16" i="182"/>
  <c r="I21" i="182"/>
  <c r="T22" i="181"/>
  <c r="T21" i="181"/>
  <c r="I20" i="181"/>
  <c r="T20" i="181"/>
  <c r="T16" i="181"/>
  <c r="T17" i="181"/>
  <c r="AD19" i="181"/>
  <c r="AD18" i="181"/>
  <c r="AD15" i="181"/>
  <c r="I18" i="181"/>
  <c r="I14" i="181"/>
  <c r="I15" i="181"/>
  <c r="AD16" i="181"/>
  <c r="I19" i="181"/>
  <c r="AD21" i="181"/>
  <c r="AD16" i="180"/>
  <c r="T20" i="180"/>
  <c r="AD14" i="180"/>
  <c r="I21" i="180"/>
  <c r="T21" i="180"/>
  <c r="T16" i="180"/>
  <c r="I17" i="180"/>
  <c r="T17" i="180"/>
  <c r="I14" i="180"/>
  <c r="AD15" i="180"/>
  <c r="I18" i="180"/>
  <c r="AD19" i="180"/>
  <c r="AD20" i="180"/>
  <c r="T15" i="180"/>
  <c r="T19" i="180"/>
  <c r="I15" i="179"/>
  <c r="AD15" i="179"/>
  <c r="I19" i="179"/>
  <c r="T19" i="179"/>
  <c r="T20" i="179"/>
  <c r="T14" i="179"/>
  <c r="AD20" i="179"/>
  <c r="AD17" i="179"/>
  <c r="I16" i="179"/>
  <c r="I21" i="179"/>
  <c r="AD14" i="179"/>
  <c r="T16" i="179"/>
  <c r="I17" i="179"/>
  <c r="AD18" i="179"/>
  <c r="T21" i="179"/>
  <c r="I18" i="179"/>
  <c r="I20" i="178"/>
  <c r="T15" i="178"/>
  <c r="I17" i="178"/>
  <c r="T20" i="178"/>
  <c r="I16" i="178"/>
  <c r="T19" i="178"/>
  <c r="T16" i="178"/>
  <c r="AD18" i="178"/>
  <c r="AD14" i="178"/>
  <c r="AD17" i="178"/>
  <c r="I14" i="178"/>
  <c r="AD15" i="178"/>
  <c r="I18" i="178"/>
  <c r="AD19" i="178"/>
  <c r="AD16" i="177"/>
  <c r="AD15" i="177"/>
  <c r="AD14" i="177"/>
  <c r="I17" i="177"/>
  <c r="I18" i="177"/>
  <c r="T17" i="177"/>
  <c r="T18" i="177"/>
  <c r="I19" i="177"/>
  <c r="I20" i="177"/>
  <c r="T20" i="177"/>
  <c r="AD19" i="177"/>
  <c r="I14" i="177"/>
  <c r="I15" i="177"/>
  <c r="T16" i="177"/>
  <c r="I17" i="176"/>
  <c r="T20" i="176"/>
  <c r="I21" i="176"/>
  <c r="T21" i="176"/>
  <c r="I18" i="176"/>
  <c r="T17" i="176"/>
  <c r="AD20" i="176"/>
  <c r="AD15" i="176"/>
  <c r="AD16" i="176"/>
  <c r="T16" i="176"/>
  <c r="I14" i="176"/>
  <c r="AD14" i="176"/>
  <c r="AD18" i="176"/>
  <c r="AD19" i="176"/>
  <c r="I15" i="176"/>
  <c r="T19" i="176"/>
  <c r="T19" i="175"/>
  <c r="I19" i="175"/>
  <c r="I15" i="175"/>
  <c r="T18" i="175"/>
  <c r="I20" i="175"/>
  <c r="I21" i="175"/>
  <c r="I16" i="175"/>
  <c r="T21" i="175"/>
  <c r="T14" i="175"/>
  <c r="AD20" i="175"/>
  <c r="T15" i="175"/>
  <c r="AD17" i="175"/>
  <c r="AD16" i="175"/>
  <c r="AD14" i="175"/>
  <c r="I17" i="175"/>
  <c r="AD18" i="175"/>
  <c r="I18" i="174"/>
  <c r="I35" i="174"/>
  <c r="T17" i="174"/>
  <c r="T34" i="174"/>
  <c r="T35" i="174"/>
  <c r="AD28" i="174"/>
  <c r="T21" i="174"/>
  <c r="T31" i="174"/>
  <c r="I24" i="174"/>
  <c r="T25" i="174"/>
  <c r="T18" i="174"/>
  <c r="T14" i="174"/>
  <c r="I31" i="174"/>
  <c r="I26" i="174"/>
  <c r="AD33" i="174"/>
  <c r="T29" i="174"/>
  <c r="T30" i="174"/>
  <c r="U26" i="174"/>
  <c r="AD16" i="174"/>
  <c r="AD17" i="174"/>
  <c r="AD34" i="174"/>
  <c r="I30" i="174"/>
  <c r="U25" i="174"/>
  <c r="T26" i="174"/>
  <c r="U18" i="174"/>
  <c r="AD14" i="174"/>
  <c r="AD32" i="174"/>
  <c r="U29" i="174"/>
  <c r="U30" i="174"/>
  <c r="AD19" i="174"/>
  <c r="AD15" i="174"/>
  <c r="I32" i="174"/>
  <c r="AD23" i="174"/>
  <c r="AD24" i="174"/>
  <c r="AD25" i="174"/>
  <c r="I15" i="174"/>
  <c r="I16" i="174"/>
  <c r="I22" i="174"/>
  <c r="U21" i="174"/>
  <c r="I19" i="174"/>
  <c r="AD20" i="174"/>
  <c r="T22" i="174"/>
  <c r="U22" i="174"/>
  <c r="I20" i="174"/>
  <c r="AD21" i="174"/>
  <c r="I23" i="174"/>
  <c r="I27" i="174"/>
  <c r="AD27" i="174"/>
  <c r="I28" i="174"/>
  <c r="AD29" i="174"/>
  <c r="I33" i="174"/>
  <c r="T33" i="174"/>
  <c r="BU54" i="25"/>
  <c r="BU51" i="25"/>
  <c r="BU56" i="25"/>
  <c r="BU50" i="25"/>
  <c r="BU58" i="25"/>
  <c r="BU53" i="25"/>
  <c r="BU55" i="25"/>
  <c r="BU57" i="25"/>
  <c r="BU52" i="25"/>
  <c r="BU49" i="25"/>
  <c r="BU59" i="25"/>
  <c r="BU60" i="25"/>
  <c r="BU61" i="25"/>
  <c r="BU62" i="25"/>
  <c r="BU63" i="25"/>
  <c r="BU64" i="25"/>
  <c r="BU65" i="25"/>
  <c r="BU66" i="25"/>
  <c r="BU67" i="25"/>
  <c r="BU68" i="25"/>
  <c r="M68" i="25"/>
  <c r="A68" i="25"/>
  <c r="B15" i="152" l="1"/>
  <c r="B16" i="152"/>
  <c r="B17" i="152"/>
  <c r="B18" i="152"/>
  <c r="B19" i="152"/>
  <c r="B20" i="152"/>
  <c r="B21" i="152"/>
  <c r="B22" i="152"/>
  <c r="B23" i="152"/>
  <c r="B24" i="152"/>
  <c r="B25" i="152"/>
  <c r="B26" i="152"/>
  <c r="B27" i="152"/>
  <c r="B28" i="152"/>
  <c r="B14" i="152"/>
  <c r="AE24" i="173" l="1"/>
  <c r="AD24" i="173"/>
  <c r="W24" i="173"/>
  <c r="V24" i="173"/>
  <c r="U24" i="173"/>
  <c r="T24" i="173"/>
  <c r="I24" i="173"/>
  <c r="H24" i="173"/>
  <c r="B24" i="173"/>
  <c r="S24" i="173" s="1"/>
  <c r="AE23" i="173"/>
  <c r="AD23" i="173"/>
  <c r="W23" i="173"/>
  <c r="V23" i="173"/>
  <c r="T23" i="173"/>
  <c r="I23" i="173"/>
  <c r="H23" i="173"/>
  <c r="U23" i="173" s="1"/>
  <c r="B23" i="173"/>
  <c r="S23" i="173" s="1"/>
  <c r="AE22" i="173"/>
  <c r="W22" i="173"/>
  <c r="V22" i="173"/>
  <c r="U22" i="173"/>
  <c r="I22" i="173"/>
  <c r="H22" i="173"/>
  <c r="T22" i="173" s="1"/>
  <c r="B22" i="173"/>
  <c r="S22" i="173" s="1"/>
  <c r="AE21" i="173"/>
  <c r="AD21" i="173"/>
  <c r="W21" i="173"/>
  <c r="V21" i="173"/>
  <c r="U21" i="173"/>
  <c r="T21" i="173"/>
  <c r="I21" i="173"/>
  <c r="H21" i="173"/>
  <c r="B21" i="173"/>
  <c r="S21" i="173" s="1"/>
  <c r="AE20" i="173"/>
  <c r="AD20" i="173"/>
  <c r="W20" i="173"/>
  <c r="V20" i="173"/>
  <c r="U20" i="173"/>
  <c r="T20" i="173"/>
  <c r="I20" i="173"/>
  <c r="H20" i="173"/>
  <c r="B20" i="173"/>
  <c r="S20" i="173" s="1"/>
  <c r="AE19" i="173"/>
  <c r="AD19" i="173"/>
  <c r="W19" i="173"/>
  <c r="V19" i="173"/>
  <c r="U19" i="173"/>
  <c r="T19" i="173"/>
  <c r="I19" i="173"/>
  <c r="H19" i="173"/>
  <c r="B19" i="173"/>
  <c r="S19" i="173" s="1"/>
  <c r="AE18" i="173"/>
  <c r="W18" i="173"/>
  <c r="V18" i="173"/>
  <c r="U18" i="173"/>
  <c r="I18" i="173"/>
  <c r="H18" i="173"/>
  <c r="T18" i="173" s="1"/>
  <c r="B18" i="173"/>
  <c r="S18" i="173" s="1"/>
  <c r="AE17" i="173"/>
  <c r="AD17" i="173"/>
  <c r="W17" i="173"/>
  <c r="V17" i="173"/>
  <c r="U17" i="173"/>
  <c r="T17" i="173"/>
  <c r="I17" i="173"/>
  <c r="H17" i="173"/>
  <c r="B17" i="173"/>
  <c r="S17" i="173" s="1"/>
  <c r="AE16" i="173"/>
  <c r="AD16" i="173"/>
  <c r="W16" i="173"/>
  <c r="V16" i="173"/>
  <c r="U16" i="173"/>
  <c r="T16" i="173"/>
  <c r="I16" i="173"/>
  <c r="H16" i="173"/>
  <c r="B16" i="173"/>
  <c r="S16" i="173" s="1"/>
  <c r="AE15" i="173"/>
  <c r="AD15" i="173"/>
  <c r="W15" i="173"/>
  <c r="V15" i="173"/>
  <c r="U15" i="173"/>
  <c r="T15" i="173"/>
  <c r="I15" i="173"/>
  <c r="H15" i="173"/>
  <c r="B15" i="173"/>
  <c r="S15" i="173" s="1"/>
  <c r="AE14" i="173"/>
  <c r="W14" i="173"/>
  <c r="V14" i="173"/>
  <c r="U14" i="173"/>
  <c r="I14" i="173"/>
  <c r="H14" i="173"/>
  <c r="T14" i="173" s="1"/>
  <c r="B14" i="173"/>
  <c r="S14" i="173" s="1"/>
  <c r="P12" i="173"/>
  <c r="P10" i="173"/>
  <c r="P9" i="173"/>
  <c r="D9" i="173"/>
  <c r="Q3" i="173"/>
  <c r="P2" i="173"/>
  <c r="AD14" i="173" l="1"/>
  <c r="AD18" i="173"/>
  <c r="AD22" i="173"/>
  <c r="AE16" i="172" l="1"/>
  <c r="W16" i="172"/>
  <c r="V16" i="172"/>
  <c r="U16" i="172"/>
  <c r="S16" i="172"/>
  <c r="H16" i="172"/>
  <c r="AD16" i="172" s="1"/>
  <c r="B16" i="172"/>
  <c r="AE15" i="172"/>
  <c r="AD15" i="172"/>
  <c r="W15" i="172"/>
  <c r="V15" i="172"/>
  <c r="U15" i="172"/>
  <c r="T15" i="172"/>
  <c r="H15" i="172"/>
  <c r="I15" i="172" s="1"/>
  <c r="B15" i="172"/>
  <c r="S15" i="172" s="1"/>
  <c r="AE14" i="172"/>
  <c r="W14" i="172"/>
  <c r="V14" i="172"/>
  <c r="U14" i="172"/>
  <c r="H14" i="172"/>
  <c r="T14" i="172" s="1"/>
  <c r="B14" i="172"/>
  <c r="S14" i="172" s="1"/>
  <c r="P12" i="172"/>
  <c r="P10" i="172"/>
  <c r="P9" i="172"/>
  <c r="D9" i="172"/>
  <c r="Q3" i="172"/>
  <c r="P2" i="172"/>
  <c r="AQ160" i="25"/>
  <c r="M160" i="25"/>
  <c r="A160" i="25"/>
  <c r="AQ159" i="25"/>
  <c r="M159" i="25"/>
  <c r="A159" i="25"/>
  <c r="AD160" i="25"/>
  <c r="AD159" i="25"/>
  <c r="I16" i="172" l="1"/>
  <c r="AD14" i="172"/>
  <c r="T16" i="172"/>
  <c r="I14" i="172"/>
  <c r="BU160" i="25"/>
  <c r="BU159" i="25"/>
  <c r="P10" i="7"/>
  <c r="P9" i="7"/>
  <c r="P10" i="8"/>
  <c r="P9" i="8"/>
  <c r="P10" i="28"/>
  <c r="P9" i="28"/>
  <c r="P10" i="10"/>
  <c r="P9" i="10"/>
  <c r="P10" i="59"/>
  <c r="P9" i="59"/>
  <c r="P10" i="132"/>
  <c r="P9" i="132"/>
  <c r="P10" i="134"/>
  <c r="P9" i="134"/>
  <c r="P10" i="133"/>
  <c r="P9" i="133"/>
  <c r="P10" i="135"/>
  <c r="P9" i="135"/>
  <c r="P10" i="136"/>
  <c r="P9" i="136"/>
  <c r="P10" i="130"/>
  <c r="P9" i="130"/>
  <c r="P10" i="5"/>
  <c r="P9" i="5"/>
  <c r="P10" i="11"/>
  <c r="P9" i="11"/>
  <c r="P10" i="12"/>
  <c r="P9" i="12"/>
  <c r="P10" i="13"/>
  <c r="P9" i="13"/>
  <c r="P10" i="14"/>
  <c r="P9" i="14"/>
  <c r="P10" i="16"/>
  <c r="P9" i="16"/>
  <c r="P10" i="17"/>
  <c r="P9" i="17"/>
  <c r="P10" i="18"/>
  <c r="P9" i="18"/>
  <c r="P10" i="19"/>
  <c r="P9" i="19"/>
  <c r="P10" i="20"/>
  <c r="P9" i="20"/>
  <c r="P10" i="21"/>
  <c r="P9" i="21"/>
  <c r="P10" i="4"/>
  <c r="P9" i="4"/>
  <c r="P10" i="23"/>
  <c r="P9" i="23"/>
  <c r="P10" i="24"/>
  <c r="P9" i="24"/>
  <c r="P10" i="137"/>
  <c r="P9" i="137"/>
  <c r="P10" i="47"/>
  <c r="P9" i="47"/>
  <c r="P10" i="34"/>
  <c r="P9" i="34"/>
  <c r="P10" i="29"/>
  <c r="P9" i="29"/>
  <c r="P10" i="31"/>
  <c r="P9" i="31"/>
  <c r="P10" i="32"/>
  <c r="P9" i="32"/>
  <c r="P10" i="33"/>
  <c r="P9" i="33"/>
  <c r="P10" i="35"/>
  <c r="P9" i="35"/>
  <c r="P10" i="36"/>
  <c r="P9" i="36"/>
  <c r="P10" i="38"/>
  <c r="P9" i="38"/>
  <c r="P10" i="40"/>
  <c r="P9" i="40"/>
  <c r="P10" i="42"/>
  <c r="P9" i="42"/>
  <c r="P10" i="44"/>
  <c r="P9" i="44"/>
  <c r="P10" i="167"/>
  <c r="P9" i="167"/>
  <c r="P10" i="168"/>
  <c r="P9" i="168"/>
  <c r="P10" i="48"/>
  <c r="P9" i="48"/>
  <c r="P10" i="53"/>
  <c r="P9" i="53"/>
  <c r="P10" i="52"/>
  <c r="P9" i="52"/>
  <c r="P10" i="37"/>
  <c r="P9" i="37"/>
  <c r="P10" i="54"/>
  <c r="P9" i="54"/>
  <c r="P10" i="50"/>
  <c r="P9" i="50"/>
  <c r="P10" i="51"/>
  <c r="P9" i="51"/>
  <c r="P10" i="160"/>
  <c r="P9" i="160"/>
  <c r="P10" i="161"/>
  <c r="P9" i="161"/>
  <c r="P10" i="162"/>
  <c r="P9" i="162"/>
  <c r="P10" i="163"/>
  <c r="P9" i="163"/>
  <c r="P10" i="164"/>
  <c r="P9" i="164"/>
  <c r="P10" i="165"/>
  <c r="P9" i="165"/>
  <c r="P10" i="166"/>
  <c r="P9" i="166"/>
  <c r="P10" i="169"/>
  <c r="P9" i="169"/>
  <c r="P10" i="170"/>
  <c r="P9" i="170"/>
  <c r="P10" i="171"/>
  <c r="P9" i="171"/>
  <c r="P10" i="55"/>
  <c r="P9" i="55"/>
  <c r="P10" i="57"/>
  <c r="P9" i="57"/>
  <c r="P10" i="58"/>
  <c r="P9" i="58"/>
  <c r="P10" i="60"/>
  <c r="P9" i="60"/>
  <c r="P10" i="61"/>
  <c r="P9" i="61"/>
  <c r="P10" i="62"/>
  <c r="P9" i="62"/>
  <c r="P10" i="63"/>
  <c r="P9" i="63"/>
  <c r="P10" i="64"/>
  <c r="P9" i="64"/>
  <c r="P10" i="65"/>
  <c r="P9" i="65"/>
  <c r="P10" i="66"/>
  <c r="P9" i="66"/>
  <c r="P10" i="67"/>
  <c r="P9" i="67"/>
  <c r="P10" i="68"/>
  <c r="P9" i="68"/>
  <c r="P10" i="69"/>
  <c r="P9" i="69"/>
  <c r="P10" i="70"/>
  <c r="P9" i="70"/>
  <c r="P10" i="71"/>
  <c r="P9" i="71"/>
  <c r="P10" i="72"/>
  <c r="P9" i="72"/>
  <c r="P10" i="73"/>
  <c r="P9" i="73"/>
  <c r="P10" i="74"/>
  <c r="P9" i="74"/>
  <c r="P10" i="75"/>
  <c r="P9" i="75"/>
  <c r="P10" i="76"/>
  <c r="P9" i="76"/>
  <c r="P10" i="77"/>
  <c r="P9" i="77"/>
  <c r="P10" i="79"/>
  <c r="P9" i="79"/>
  <c r="P10" i="80"/>
  <c r="P9" i="80"/>
  <c r="P10" i="81"/>
  <c r="P9" i="81"/>
  <c r="P10" i="82"/>
  <c r="P9" i="82"/>
  <c r="P10" i="83"/>
  <c r="P9" i="83"/>
  <c r="P10" i="84"/>
  <c r="P9" i="84"/>
  <c r="P10" i="85"/>
  <c r="P9" i="85"/>
  <c r="P10" i="86"/>
  <c r="P9" i="86"/>
  <c r="P10" i="87"/>
  <c r="P9" i="87"/>
  <c r="P10" i="94"/>
  <c r="P9" i="94"/>
  <c r="P10" i="95"/>
  <c r="P9" i="95"/>
  <c r="P10" i="96"/>
  <c r="P9" i="96"/>
  <c r="P10" i="97"/>
  <c r="P9" i="97"/>
  <c r="P10" i="98"/>
  <c r="P9" i="98"/>
  <c r="P10" i="99"/>
  <c r="P9" i="99"/>
  <c r="P10" i="88"/>
  <c r="P9" i="88"/>
  <c r="P10" i="89"/>
  <c r="P9" i="89"/>
  <c r="P10" i="90"/>
  <c r="P9" i="90"/>
  <c r="P10" i="91"/>
  <c r="P9" i="91"/>
  <c r="P10" i="92"/>
  <c r="P9" i="92"/>
  <c r="P10" i="93"/>
  <c r="P9" i="93"/>
  <c r="P10" i="100"/>
  <c r="P9" i="100"/>
  <c r="P10" i="101"/>
  <c r="P9" i="101"/>
  <c r="P10" i="102"/>
  <c r="P9" i="102"/>
  <c r="P10" i="103"/>
  <c r="P9" i="103"/>
  <c r="P10" i="104"/>
  <c r="P9" i="104"/>
  <c r="P10" i="105"/>
  <c r="P9" i="105"/>
  <c r="P10" i="108"/>
  <c r="P9" i="108"/>
  <c r="P10" i="106"/>
  <c r="P9" i="106"/>
  <c r="P10" i="107"/>
  <c r="P9" i="107"/>
  <c r="P10" i="109"/>
  <c r="P9" i="109"/>
  <c r="P10" i="110"/>
  <c r="P9" i="110"/>
  <c r="P10" i="111"/>
  <c r="P9" i="111"/>
  <c r="P10" i="120"/>
  <c r="P9" i="120"/>
  <c r="P10" i="122"/>
  <c r="P9" i="122"/>
  <c r="P10" i="123"/>
  <c r="P9" i="123"/>
  <c r="P10" i="124"/>
  <c r="P9" i="124"/>
  <c r="P10" i="125"/>
  <c r="P9" i="125"/>
  <c r="P10" i="121"/>
  <c r="P9" i="121"/>
  <c r="P10" i="126"/>
  <c r="P9" i="126"/>
  <c r="P10" i="127"/>
  <c r="P9" i="127"/>
  <c r="P10" i="128"/>
  <c r="P9" i="128"/>
  <c r="P10" i="129"/>
  <c r="P9" i="129"/>
  <c r="P10" i="141"/>
  <c r="P9" i="141"/>
  <c r="P10" i="142"/>
  <c r="P9" i="142"/>
  <c r="P10" i="143"/>
  <c r="P9" i="143"/>
  <c r="P10" i="144"/>
  <c r="P9" i="144"/>
  <c r="P10" i="145"/>
  <c r="P9" i="145"/>
  <c r="P10" i="146"/>
  <c r="P9" i="146"/>
  <c r="P10" i="147"/>
  <c r="P9" i="147"/>
  <c r="P10" i="148"/>
  <c r="P9" i="148"/>
  <c r="P10" i="149"/>
  <c r="P9" i="149"/>
  <c r="P10" i="150"/>
  <c r="P9" i="150"/>
  <c r="P10" i="151"/>
  <c r="P9" i="151"/>
  <c r="P10" i="152"/>
  <c r="P9" i="152"/>
  <c r="P10" i="114"/>
  <c r="P9" i="114"/>
  <c r="P10" i="117"/>
  <c r="P9" i="117"/>
  <c r="P10" i="156"/>
  <c r="P9" i="156"/>
  <c r="P10" i="157"/>
  <c r="P9" i="157"/>
  <c r="P10" i="158"/>
  <c r="P9" i="158"/>
  <c r="P10" i="116"/>
  <c r="P9" i="116"/>
  <c r="P10" i="140"/>
  <c r="P9" i="140"/>
  <c r="P10" i="153"/>
  <c r="P9" i="153"/>
  <c r="P10" i="154"/>
  <c r="P9" i="154"/>
  <c r="P10" i="112"/>
  <c r="P9" i="112"/>
  <c r="P10" i="113"/>
  <c r="P9" i="113"/>
  <c r="P10" i="138"/>
  <c r="P9" i="138"/>
  <c r="P10" i="139"/>
  <c r="P9" i="139"/>
  <c r="P10" i="6"/>
  <c r="P9" i="6"/>
  <c r="M48" i="25" l="1"/>
  <c r="AE17" i="171" l="1"/>
  <c r="W17" i="171"/>
  <c r="V17" i="171"/>
  <c r="H17" i="171"/>
  <c r="I17" i="171" s="1"/>
  <c r="B17" i="171"/>
  <c r="S17" i="171" s="1"/>
  <c r="AE19" i="171"/>
  <c r="W19" i="171"/>
  <c r="V19" i="171"/>
  <c r="H19" i="171"/>
  <c r="AD19" i="171" s="1"/>
  <c r="B19" i="171"/>
  <c r="S19" i="171" s="1"/>
  <c r="AE18" i="171"/>
  <c r="W18" i="171"/>
  <c r="V18" i="171"/>
  <c r="H18" i="171"/>
  <c r="I18" i="171" s="1"/>
  <c r="B18" i="171"/>
  <c r="S18" i="171" s="1"/>
  <c r="AE16" i="171"/>
  <c r="W16" i="171"/>
  <c r="V16" i="171"/>
  <c r="U16" i="171"/>
  <c r="H16" i="171"/>
  <c r="T16" i="171" s="1"/>
  <c r="B16" i="171"/>
  <c r="S16" i="171" s="1"/>
  <c r="AE15" i="171"/>
  <c r="W15" i="171"/>
  <c r="V15" i="171"/>
  <c r="U15" i="171"/>
  <c r="H15" i="171"/>
  <c r="AD15" i="171" s="1"/>
  <c r="B15" i="171"/>
  <c r="S15" i="171" s="1"/>
  <c r="AE14" i="171"/>
  <c r="W14" i="171"/>
  <c r="V14" i="171"/>
  <c r="U14" i="171"/>
  <c r="H14" i="171"/>
  <c r="I14" i="171" s="1"/>
  <c r="B14" i="171"/>
  <c r="S14" i="171" s="1"/>
  <c r="P12" i="171"/>
  <c r="D9" i="171"/>
  <c r="Q3" i="171"/>
  <c r="P2" i="171"/>
  <c r="AD17" i="171" l="1"/>
  <c r="T17" i="171"/>
  <c r="U17" i="171"/>
  <c r="I15" i="171"/>
  <c r="I19" i="171"/>
  <c r="AD16" i="171"/>
  <c r="U18" i="171"/>
  <c r="T14" i="171"/>
  <c r="T15" i="171"/>
  <c r="I16" i="171"/>
  <c r="T19" i="171"/>
  <c r="T18" i="171"/>
  <c r="U19" i="171"/>
  <c r="AD14" i="171"/>
  <c r="AD18" i="171"/>
  <c r="AQ69" i="25"/>
  <c r="M69" i="25"/>
  <c r="A69" i="25"/>
  <c r="AD69" i="25"/>
  <c r="D4" i="175" l="1"/>
  <c r="D5" i="190"/>
  <c r="D4" i="182"/>
  <c r="D5" i="187"/>
  <c r="D5" i="182"/>
  <c r="D5" i="192"/>
  <c r="D5" i="191"/>
  <c r="D5" i="186"/>
  <c r="D6" i="189"/>
  <c r="D5" i="178"/>
  <c r="D4" i="183"/>
  <c r="D5" i="176"/>
  <c r="D5" i="177"/>
  <c r="D4" i="178"/>
  <c r="D4" i="177"/>
  <c r="D6" i="193"/>
  <c r="D6" i="185"/>
  <c r="D6" i="182"/>
  <c r="D6" i="187"/>
  <c r="D4" i="180"/>
  <c r="D4" i="185"/>
  <c r="D6" i="179"/>
  <c r="D5" i="184"/>
  <c r="D5" i="175"/>
  <c r="D6" i="186"/>
  <c r="D5" i="174"/>
  <c r="D6" i="174"/>
  <c r="D6" i="183"/>
  <c r="D6" i="181"/>
  <c r="D5" i="188"/>
  <c r="D4" i="187"/>
  <c r="D5" i="179"/>
  <c r="D6" i="180"/>
  <c r="D5" i="183"/>
  <c r="D4" i="186"/>
  <c r="D4" i="188"/>
  <c r="D6" i="184"/>
  <c r="D4" i="191"/>
  <c r="D6" i="192"/>
  <c r="D4" i="192"/>
  <c r="D5" i="193"/>
  <c r="D4" i="190"/>
  <c r="D6" i="178"/>
  <c r="D6" i="177"/>
  <c r="D5" i="189"/>
  <c r="D5" i="185"/>
  <c r="D5" i="180"/>
  <c r="D4" i="181"/>
  <c r="D6" i="188"/>
  <c r="D4" i="176"/>
  <c r="D5" i="181"/>
  <c r="D6" i="175"/>
  <c r="D4" i="174"/>
  <c r="D4" i="189"/>
  <c r="D6" i="176"/>
  <c r="D4" i="184"/>
  <c r="D6" i="190"/>
  <c r="D4" i="179"/>
  <c r="D4" i="193"/>
  <c r="D6" i="191"/>
  <c r="BU69" i="25"/>
  <c r="AO15" i="84"/>
  <c r="AP15" i="84"/>
  <c r="AQ15" i="84"/>
  <c r="AR15" i="84"/>
  <c r="AS15" i="84"/>
  <c r="AO16" i="84"/>
  <c r="AP16" i="84"/>
  <c r="AQ16" i="84"/>
  <c r="AR16" i="84"/>
  <c r="AS16" i="84"/>
  <c r="AO17" i="84"/>
  <c r="AP17" i="84"/>
  <c r="AQ17" i="84"/>
  <c r="AR17" i="84"/>
  <c r="AS17" i="84"/>
  <c r="AO18" i="84"/>
  <c r="AP18" i="84"/>
  <c r="AQ18" i="84"/>
  <c r="AR18" i="84"/>
  <c r="AS18" i="84"/>
  <c r="AO19" i="84"/>
  <c r="AP19" i="84"/>
  <c r="AQ19" i="84"/>
  <c r="AR19" i="84"/>
  <c r="AS19" i="84"/>
  <c r="AO20" i="84"/>
  <c r="AP20" i="84"/>
  <c r="AQ20" i="84"/>
  <c r="AR20" i="84"/>
  <c r="AS20" i="84"/>
  <c r="AO21" i="84"/>
  <c r="AP21" i="84"/>
  <c r="AQ21" i="84"/>
  <c r="AR21" i="84"/>
  <c r="AS21" i="84"/>
  <c r="AO22" i="84"/>
  <c r="AP22" i="84"/>
  <c r="AQ22" i="84"/>
  <c r="AR22" i="84"/>
  <c r="AS22" i="84"/>
  <c r="AS14" i="84"/>
  <c r="AR14" i="84"/>
  <c r="AQ14" i="84"/>
  <c r="AP14" i="84"/>
  <c r="AO14" i="84"/>
  <c r="AL12" i="84"/>
  <c r="AO15" i="81"/>
  <c r="AP15" i="81"/>
  <c r="AQ15" i="81"/>
  <c r="AR15" i="81"/>
  <c r="AS15" i="81"/>
  <c r="AO16" i="81"/>
  <c r="AP16" i="81"/>
  <c r="AQ16" i="81"/>
  <c r="AR16" i="81"/>
  <c r="AS16" i="81"/>
  <c r="AO17" i="81"/>
  <c r="AP17" i="81"/>
  <c r="AQ17" i="81"/>
  <c r="AR17" i="81"/>
  <c r="AS17" i="81"/>
  <c r="AO18" i="81"/>
  <c r="AP18" i="81"/>
  <c r="AQ18" i="81"/>
  <c r="AR18" i="81"/>
  <c r="AS18" i="81"/>
  <c r="AO19" i="81"/>
  <c r="AP19" i="81"/>
  <c r="AQ19" i="81"/>
  <c r="AR19" i="81"/>
  <c r="AS19" i="81"/>
  <c r="AS14" i="81"/>
  <c r="AR14" i="81"/>
  <c r="AQ14" i="81"/>
  <c r="AP14" i="81"/>
  <c r="AO14" i="81"/>
  <c r="AL12" i="81"/>
  <c r="P12" i="71" l="1"/>
  <c r="A47" i="25" l="1"/>
  <c r="AQ47" i="25"/>
  <c r="M47" i="25"/>
  <c r="AE15" i="170"/>
  <c r="AD15" i="170"/>
  <c r="AE20" i="170"/>
  <c r="AD20" i="170"/>
  <c r="AE19" i="170"/>
  <c r="AD19" i="170"/>
  <c r="AE22" i="170"/>
  <c r="W22" i="170"/>
  <c r="V22" i="170"/>
  <c r="H22" i="170"/>
  <c r="AD22" i="170" s="1"/>
  <c r="B22" i="170"/>
  <c r="S22" i="170" s="1"/>
  <c r="W20" i="170"/>
  <c r="V20" i="170"/>
  <c r="U20" i="170"/>
  <c r="H20" i="170"/>
  <c r="T20" i="170" s="1"/>
  <c r="B20" i="170"/>
  <c r="S20" i="170" s="1"/>
  <c r="W19" i="170"/>
  <c r="V19" i="170"/>
  <c r="U19" i="170"/>
  <c r="H19" i="170"/>
  <c r="T19" i="170" s="1"/>
  <c r="B19" i="170"/>
  <c r="S19" i="170" s="1"/>
  <c r="W15" i="170"/>
  <c r="V15" i="170"/>
  <c r="U15" i="170"/>
  <c r="H15" i="170"/>
  <c r="I15" i="170" s="1"/>
  <c r="B15" i="170"/>
  <c r="S15" i="170" s="1"/>
  <c r="AD47" i="25"/>
  <c r="BU47" i="25" l="1"/>
  <c r="I22" i="170"/>
  <c r="T22" i="170"/>
  <c r="U22" i="170"/>
  <c r="I19" i="170"/>
  <c r="I20" i="170"/>
  <c r="T15" i="170"/>
  <c r="AE17" i="170" l="1"/>
  <c r="W17" i="170"/>
  <c r="V17" i="170"/>
  <c r="U17" i="170"/>
  <c r="H17" i="170"/>
  <c r="I17" i="170" s="1"/>
  <c r="B17" i="170"/>
  <c r="S17" i="170" s="1"/>
  <c r="AE18" i="170"/>
  <c r="W18" i="170"/>
  <c r="V18" i="170"/>
  <c r="U18" i="170"/>
  <c r="H18" i="170"/>
  <c r="I18" i="170" s="1"/>
  <c r="B18" i="170"/>
  <c r="S18" i="170" s="1"/>
  <c r="T17" i="170" l="1"/>
  <c r="AD17" i="170"/>
  <c r="T18" i="170"/>
  <c r="AD18" i="170"/>
  <c r="AE23" i="170" l="1"/>
  <c r="W23" i="170"/>
  <c r="V23" i="170"/>
  <c r="H23" i="170"/>
  <c r="AD23" i="170" s="1"/>
  <c r="B23" i="170"/>
  <c r="S23" i="170" s="1"/>
  <c r="AE16" i="170"/>
  <c r="W16" i="170"/>
  <c r="V16" i="170"/>
  <c r="U16" i="170"/>
  <c r="H16" i="170"/>
  <c r="T16" i="170" s="1"/>
  <c r="B16" i="170"/>
  <c r="S16" i="170" s="1"/>
  <c r="AE21" i="170"/>
  <c r="W21" i="170"/>
  <c r="V21" i="170"/>
  <c r="U21" i="170"/>
  <c r="H21" i="170"/>
  <c r="T21" i="170" s="1"/>
  <c r="B21" i="170"/>
  <c r="S21" i="170" s="1"/>
  <c r="AE14" i="170"/>
  <c r="W14" i="170"/>
  <c r="V14" i="170"/>
  <c r="U14" i="170"/>
  <c r="H14" i="170"/>
  <c r="I14" i="170" s="1"/>
  <c r="B14" i="170"/>
  <c r="S14" i="170" s="1"/>
  <c r="P12" i="170"/>
  <c r="D9" i="170"/>
  <c r="Q3" i="170"/>
  <c r="P2" i="170"/>
  <c r="U23" i="170" l="1"/>
  <c r="AD14" i="170"/>
  <c r="T14" i="170"/>
  <c r="AD21" i="170"/>
  <c r="I23" i="170"/>
  <c r="I21" i="170"/>
  <c r="T23" i="170"/>
  <c r="AD16" i="170"/>
  <c r="I16" i="170"/>
  <c r="D9" i="38"/>
  <c r="W163" i="169" l="1"/>
  <c r="V163" i="169"/>
  <c r="U163" i="169"/>
  <c r="H163" i="169"/>
  <c r="I163" i="169" s="1"/>
  <c r="B163" i="169"/>
  <c r="S163" i="169" s="1"/>
  <c r="W162" i="169"/>
  <c r="V162" i="169"/>
  <c r="U162" i="169"/>
  <c r="H162" i="169"/>
  <c r="I162" i="169" s="1"/>
  <c r="B162" i="169"/>
  <c r="S162" i="169" s="1"/>
  <c r="W153" i="169"/>
  <c r="V153" i="169"/>
  <c r="U153" i="169"/>
  <c r="H153" i="169"/>
  <c r="I153" i="169" s="1"/>
  <c r="B153" i="169"/>
  <c r="S153" i="169" s="1"/>
  <c r="W152" i="169"/>
  <c r="V152" i="169"/>
  <c r="U152" i="169"/>
  <c r="H152" i="169"/>
  <c r="T152" i="169" s="1"/>
  <c r="B152" i="169"/>
  <c r="S152" i="169" s="1"/>
  <c r="W151" i="169"/>
  <c r="V151" i="169"/>
  <c r="U151" i="169"/>
  <c r="H151" i="169"/>
  <c r="B151" i="169"/>
  <c r="S151" i="169" s="1"/>
  <c r="W150" i="169"/>
  <c r="V150" i="169"/>
  <c r="U150" i="169"/>
  <c r="H150" i="169"/>
  <c r="T150" i="169" s="1"/>
  <c r="B150" i="169"/>
  <c r="S150" i="169" s="1"/>
  <c r="W149" i="169"/>
  <c r="V149" i="169"/>
  <c r="U149" i="169"/>
  <c r="H149" i="169"/>
  <c r="T149" i="169" s="1"/>
  <c r="B149" i="169"/>
  <c r="S149" i="169" s="1"/>
  <c r="W148" i="169"/>
  <c r="V148" i="169"/>
  <c r="U148" i="169"/>
  <c r="H148" i="169"/>
  <c r="T148" i="169" s="1"/>
  <c r="B148" i="169"/>
  <c r="S148" i="169" s="1"/>
  <c r="W147" i="169"/>
  <c r="V147" i="169"/>
  <c r="U147" i="169"/>
  <c r="H147" i="169"/>
  <c r="T147" i="169" s="1"/>
  <c r="B147" i="169"/>
  <c r="S147" i="169" s="1"/>
  <c r="W146" i="169"/>
  <c r="V146" i="169"/>
  <c r="U146" i="169"/>
  <c r="H146" i="169"/>
  <c r="B146" i="169"/>
  <c r="S146" i="169" s="1"/>
  <c r="W145" i="169"/>
  <c r="V145" i="169"/>
  <c r="U145" i="169"/>
  <c r="S145" i="169"/>
  <c r="H145" i="169"/>
  <c r="I145" i="169" s="1"/>
  <c r="B145" i="169"/>
  <c r="W144" i="169"/>
  <c r="V144" i="169"/>
  <c r="U144" i="169"/>
  <c r="H144" i="169"/>
  <c r="I144" i="169" s="1"/>
  <c r="B144" i="169"/>
  <c r="S144" i="169" s="1"/>
  <c r="W33" i="169"/>
  <c r="V33" i="169"/>
  <c r="U33" i="169"/>
  <c r="H33" i="169"/>
  <c r="I33" i="169" s="1"/>
  <c r="B33" i="169"/>
  <c r="S33" i="169" s="1"/>
  <c r="W32" i="169"/>
  <c r="V32" i="169"/>
  <c r="U32" i="169"/>
  <c r="H32" i="169"/>
  <c r="T32" i="169" s="1"/>
  <c r="B32" i="169"/>
  <c r="S32" i="169" s="1"/>
  <c r="W31" i="169"/>
  <c r="V31" i="169"/>
  <c r="U31" i="169"/>
  <c r="H31" i="169"/>
  <c r="B31" i="169"/>
  <c r="S31" i="169" s="1"/>
  <c r="W30" i="169"/>
  <c r="V30" i="169"/>
  <c r="U30" i="169"/>
  <c r="H30" i="169"/>
  <c r="B30" i="169"/>
  <c r="S30" i="169" s="1"/>
  <c r="W29" i="169"/>
  <c r="V29" i="169"/>
  <c r="U29" i="169"/>
  <c r="H29" i="169"/>
  <c r="T29" i="169" s="1"/>
  <c r="B29" i="169"/>
  <c r="S29" i="169" s="1"/>
  <c r="W28" i="169"/>
  <c r="V28" i="169"/>
  <c r="U28" i="169"/>
  <c r="H28" i="169"/>
  <c r="B28" i="169"/>
  <c r="S28" i="169" s="1"/>
  <c r="W27" i="169"/>
  <c r="V27" i="169"/>
  <c r="U27" i="169"/>
  <c r="H27" i="169"/>
  <c r="T27" i="169" s="1"/>
  <c r="B27" i="169"/>
  <c r="S27" i="169" s="1"/>
  <c r="W26" i="169"/>
  <c r="V26" i="169"/>
  <c r="U26" i="169"/>
  <c r="H26" i="169"/>
  <c r="T26" i="169" s="1"/>
  <c r="B26" i="169"/>
  <c r="S26" i="169" s="1"/>
  <c r="W25" i="169"/>
  <c r="V25" i="169"/>
  <c r="U25" i="169"/>
  <c r="H25" i="169"/>
  <c r="I25" i="169" s="1"/>
  <c r="B25" i="169"/>
  <c r="S25" i="169" s="1"/>
  <c r="W24" i="169"/>
  <c r="V24" i="169"/>
  <c r="U24" i="169"/>
  <c r="H24" i="169"/>
  <c r="T24" i="169" s="1"/>
  <c r="B24" i="169"/>
  <c r="S24" i="169" s="1"/>
  <c r="W23" i="169"/>
  <c r="V23" i="169"/>
  <c r="U23" i="169"/>
  <c r="H23" i="169"/>
  <c r="B23" i="169"/>
  <c r="S23" i="169" s="1"/>
  <c r="W22" i="169"/>
  <c r="V22" i="169"/>
  <c r="U22" i="169"/>
  <c r="H22" i="169"/>
  <c r="T22" i="169" s="1"/>
  <c r="B22" i="169"/>
  <c r="S22" i="169" s="1"/>
  <c r="W21" i="169"/>
  <c r="V21" i="169"/>
  <c r="U21" i="169"/>
  <c r="H21" i="169"/>
  <c r="T21" i="169" s="1"/>
  <c r="B21" i="169"/>
  <c r="S21" i="169" s="1"/>
  <c r="W20" i="169"/>
  <c r="V20" i="169"/>
  <c r="U20" i="169"/>
  <c r="H20" i="169"/>
  <c r="B20" i="169"/>
  <c r="S20" i="169" s="1"/>
  <c r="W19" i="169"/>
  <c r="V19" i="169"/>
  <c r="U19" i="169"/>
  <c r="H19" i="169"/>
  <c r="T19" i="169" s="1"/>
  <c r="B19" i="169"/>
  <c r="S19" i="169" s="1"/>
  <c r="W18" i="169"/>
  <c r="V18" i="169"/>
  <c r="U18" i="169"/>
  <c r="H18" i="169"/>
  <c r="T18" i="169" s="1"/>
  <c r="B18" i="169"/>
  <c r="S18" i="169" s="1"/>
  <c r="W17" i="169"/>
  <c r="V17" i="169"/>
  <c r="U17" i="169"/>
  <c r="H17" i="169"/>
  <c r="I17" i="169" s="1"/>
  <c r="B17" i="169"/>
  <c r="S17" i="169" s="1"/>
  <c r="W16" i="169"/>
  <c r="V16" i="169"/>
  <c r="U16" i="169"/>
  <c r="H16" i="169"/>
  <c r="T16" i="169" s="1"/>
  <c r="B16" i="169"/>
  <c r="S16" i="169" s="1"/>
  <c r="W15" i="169"/>
  <c r="V15" i="169"/>
  <c r="U15" i="169"/>
  <c r="H15" i="169"/>
  <c r="B15" i="169"/>
  <c r="S15" i="169" s="1"/>
  <c r="W14" i="169"/>
  <c r="V14" i="169"/>
  <c r="U14" i="169"/>
  <c r="H14" i="169"/>
  <c r="T14" i="169" s="1"/>
  <c r="B14" i="169"/>
  <c r="S14" i="169" s="1"/>
  <c r="W53" i="169"/>
  <c r="V53" i="169"/>
  <c r="U53" i="169"/>
  <c r="H53" i="169"/>
  <c r="I53" i="169" s="1"/>
  <c r="B53" i="169"/>
  <c r="S53" i="169" s="1"/>
  <c r="W52" i="169"/>
  <c r="V52" i="169"/>
  <c r="U52" i="169"/>
  <c r="H52" i="169"/>
  <c r="T52" i="169" s="1"/>
  <c r="B52" i="169"/>
  <c r="S52" i="169" s="1"/>
  <c r="W51" i="169"/>
  <c r="V51" i="169"/>
  <c r="U51" i="169"/>
  <c r="H51" i="169"/>
  <c r="B51" i="169"/>
  <c r="S51" i="169" s="1"/>
  <c r="W50" i="169"/>
  <c r="V50" i="169"/>
  <c r="U50" i="169"/>
  <c r="H50" i="169"/>
  <c r="B50" i="169"/>
  <c r="S50" i="169" s="1"/>
  <c r="W49" i="169"/>
  <c r="V49" i="169"/>
  <c r="U49" i="169"/>
  <c r="H49" i="169"/>
  <c r="T49" i="169" s="1"/>
  <c r="B49" i="169"/>
  <c r="S49" i="169" s="1"/>
  <c r="W48" i="169"/>
  <c r="V48" i="169"/>
  <c r="U48" i="169"/>
  <c r="H48" i="169"/>
  <c r="B48" i="169"/>
  <c r="S48" i="169" s="1"/>
  <c r="W47" i="169"/>
  <c r="V47" i="169"/>
  <c r="U47" i="169"/>
  <c r="H47" i="169"/>
  <c r="T47" i="169" s="1"/>
  <c r="B47" i="169"/>
  <c r="S47" i="169" s="1"/>
  <c r="W46" i="169"/>
  <c r="V46" i="169"/>
  <c r="U46" i="169"/>
  <c r="H46" i="169"/>
  <c r="T46" i="169" s="1"/>
  <c r="B46" i="169"/>
  <c r="S46" i="169" s="1"/>
  <c r="W45" i="169"/>
  <c r="V45" i="169"/>
  <c r="U45" i="169"/>
  <c r="H45" i="169"/>
  <c r="I45" i="169" s="1"/>
  <c r="B45" i="169"/>
  <c r="S45" i="169" s="1"/>
  <c r="W44" i="169"/>
  <c r="V44" i="169"/>
  <c r="U44" i="169"/>
  <c r="H44" i="169"/>
  <c r="T44" i="169" s="1"/>
  <c r="B44" i="169"/>
  <c r="S44" i="169" s="1"/>
  <c r="W43" i="169"/>
  <c r="V43" i="169"/>
  <c r="U43" i="169"/>
  <c r="H43" i="169"/>
  <c r="B43" i="169"/>
  <c r="S43" i="169" s="1"/>
  <c r="W42" i="169"/>
  <c r="V42" i="169"/>
  <c r="U42" i="169"/>
  <c r="H42" i="169"/>
  <c r="B42" i="169"/>
  <c r="S42" i="169" s="1"/>
  <c r="W41" i="169"/>
  <c r="V41" i="169"/>
  <c r="U41" i="169"/>
  <c r="H41" i="169"/>
  <c r="T41" i="169" s="1"/>
  <c r="B41" i="169"/>
  <c r="S41" i="169" s="1"/>
  <c r="W40" i="169"/>
  <c r="V40" i="169"/>
  <c r="U40" i="169"/>
  <c r="T40" i="169"/>
  <c r="H40" i="169"/>
  <c r="I40" i="169" s="1"/>
  <c r="B40" i="169"/>
  <c r="S40" i="169" s="1"/>
  <c r="W39" i="169"/>
  <c r="V39" i="169"/>
  <c r="U39" i="169"/>
  <c r="H39" i="169"/>
  <c r="T39" i="169" s="1"/>
  <c r="B39" i="169"/>
  <c r="S39" i="169" s="1"/>
  <c r="W38" i="169"/>
  <c r="V38" i="169"/>
  <c r="U38" i="169"/>
  <c r="H38" i="169"/>
  <c r="T38" i="169" s="1"/>
  <c r="B38" i="169"/>
  <c r="S38" i="169" s="1"/>
  <c r="W37" i="169"/>
  <c r="V37" i="169"/>
  <c r="U37" i="169"/>
  <c r="H37" i="169"/>
  <c r="I37" i="169" s="1"/>
  <c r="B37" i="169"/>
  <c r="S37" i="169" s="1"/>
  <c r="W36" i="169"/>
  <c r="V36" i="169"/>
  <c r="U36" i="169"/>
  <c r="H36" i="169"/>
  <c r="T36" i="169" s="1"/>
  <c r="B36" i="169"/>
  <c r="S36" i="169" s="1"/>
  <c r="W35" i="169"/>
  <c r="V35" i="169"/>
  <c r="U35" i="169"/>
  <c r="H35" i="169"/>
  <c r="B35" i="169"/>
  <c r="S35" i="169" s="1"/>
  <c r="W34" i="169"/>
  <c r="V34" i="169"/>
  <c r="U34" i="169"/>
  <c r="H34" i="169"/>
  <c r="T34" i="169" s="1"/>
  <c r="B34" i="169"/>
  <c r="S34" i="169" s="1"/>
  <c r="W73" i="169"/>
  <c r="V73" i="169"/>
  <c r="U73" i="169"/>
  <c r="H73" i="169"/>
  <c r="B73" i="169"/>
  <c r="S73" i="169" s="1"/>
  <c r="W72" i="169"/>
  <c r="V72" i="169"/>
  <c r="U72" i="169"/>
  <c r="H72" i="169"/>
  <c r="T72" i="169" s="1"/>
  <c r="B72" i="169"/>
  <c r="S72" i="169" s="1"/>
  <c r="W71" i="169"/>
  <c r="V71" i="169"/>
  <c r="U71" i="169"/>
  <c r="H71" i="169"/>
  <c r="B71" i="169"/>
  <c r="S71" i="169" s="1"/>
  <c r="W70" i="169"/>
  <c r="V70" i="169"/>
  <c r="U70" i="169"/>
  <c r="H70" i="169"/>
  <c r="I70" i="169" s="1"/>
  <c r="B70" i="169"/>
  <c r="S70" i="169" s="1"/>
  <c r="W69" i="169"/>
  <c r="V69" i="169"/>
  <c r="U69" i="169"/>
  <c r="H69" i="169"/>
  <c r="T69" i="169" s="1"/>
  <c r="B69" i="169"/>
  <c r="S69" i="169" s="1"/>
  <c r="W68" i="169"/>
  <c r="V68" i="169"/>
  <c r="U68" i="169"/>
  <c r="H68" i="169"/>
  <c r="B68" i="169"/>
  <c r="S68" i="169" s="1"/>
  <c r="W67" i="169"/>
  <c r="V67" i="169"/>
  <c r="U67" i="169"/>
  <c r="H67" i="169"/>
  <c r="T67" i="169" s="1"/>
  <c r="B67" i="169"/>
  <c r="S67" i="169" s="1"/>
  <c r="W66" i="169"/>
  <c r="V66" i="169"/>
  <c r="U66" i="169"/>
  <c r="H66" i="169"/>
  <c r="T66" i="169" s="1"/>
  <c r="B66" i="169"/>
  <c r="S66" i="169" s="1"/>
  <c r="W65" i="169"/>
  <c r="V65" i="169"/>
  <c r="U65" i="169"/>
  <c r="H65" i="169"/>
  <c r="B65" i="169"/>
  <c r="S65" i="169" s="1"/>
  <c r="W64" i="169"/>
  <c r="V64" i="169"/>
  <c r="U64" i="169"/>
  <c r="H64" i="169"/>
  <c r="T64" i="169" s="1"/>
  <c r="B64" i="169"/>
  <c r="S64" i="169" s="1"/>
  <c r="W63" i="169"/>
  <c r="V63" i="169"/>
  <c r="U63" i="169"/>
  <c r="H63" i="169"/>
  <c r="B63" i="169"/>
  <c r="S63" i="169" s="1"/>
  <c r="W62" i="169"/>
  <c r="V62" i="169"/>
  <c r="U62" i="169"/>
  <c r="H62" i="169"/>
  <c r="I62" i="169" s="1"/>
  <c r="B62" i="169"/>
  <c r="S62" i="169" s="1"/>
  <c r="W61" i="169"/>
  <c r="V61" i="169"/>
  <c r="U61" i="169"/>
  <c r="H61" i="169"/>
  <c r="T61" i="169" s="1"/>
  <c r="B61" i="169"/>
  <c r="S61" i="169" s="1"/>
  <c r="W60" i="169"/>
  <c r="V60" i="169"/>
  <c r="U60" i="169"/>
  <c r="H60" i="169"/>
  <c r="B60" i="169"/>
  <c r="S60" i="169" s="1"/>
  <c r="W59" i="169"/>
  <c r="V59" i="169"/>
  <c r="U59" i="169"/>
  <c r="H59" i="169"/>
  <c r="I59" i="169" s="1"/>
  <c r="B59" i="169"/>
  <c r="S59" i="169" s="1"/>
  <c r="W58" i="169"/>
  <c r="V58" i="169"/>
  <c r="U58" i="169"/>
  <c r="H58" i="169"/>
  <c r="T58" i="169" s="1"/>
  <c r="B58" i="169"/>
  <c r="S58" i="169" s="1"/>
  <c r="W57" i="169"/>
  <c r="V57" i="169"/>
  <c r="U57" i="169"/>
  <c r="H57" i="169"/>
  <c r="T57" i="169" s="1"/>
  <c r="B57" i="169"/>
  <c r="S57" i="169" s="1"/>
  <c r="W56" i="169"/>
  <c r="V56" i="169"/>
  <c r="U56" i="169"/>
  <c r="H56" i="169"/>
  <c r="T56" i="169" s="1"/>
  <c r="B56" i="169"/>
  <c r="S56" i="169" s="1"/>
  <c r="W55" i="169"/>
  <c r="V55" i="169"/>
  <c r="U55" i="169"/>
  <c r="H55" i="169"/>
  <c r="B55" i="169"/>
  <c r="S55" i="169" s="1"/>
  <c r="W54" i="169"/>
  <c r="V54" i="169"/>
  <c r="U54" i="169"/>
  <c r="H54" i="169"/>
  <c r="I54" i="169" s="1"/>
  <c r="B54" i="169"/>
  <c r="S54" i="169" s="1"/>
  <c r="W93" i="169"/>
  <c r="V93" i="169"/>
  <c r="U93" i="169"/>
  <c r="H93" i="169"/>
  <c r="I93" i="169" s="1"/>
  <c r="B93" i="169"/>
  <c r="S93" i="169" s="1"/>
  <c r="W92" i="169"/>
  <c r="V92" i="169"/>
  <c r="U92" i="169"/>
  <c r="H92" i="169"/>
  <c r="T92" i="169" s="1"/>
  <c r="B92" i="169"/>
  <c r="S92" i="169" s="1"/>
  <c r="W91" i="169"/>
  <c r="V91" i="169"/>
  <c r="U91" i="169"/>
  <c r="H91" i="169"/>
  <c r="B91" i="169"/>
  <c r="S91" i="169" s="1"/>
  <c r="W90" i="169"/>
  <c r="V90" i="169"/>
  <c r="U90" i="169"/>
  <c r="H90" i="169"/>
  <c r="T90" i="169" s="1"/>
  <c r="B90" i="169"/>
  <c r="S90" i="169" s="1"/>
  <c r="W89" i="169"/>
  <c r="V89" i="169"/>
  <c r="U89" i="169"/>
  <c r="H89" i="169"/>
  <c r="T89" i="169" s="1"/>
  <c r="B89" i="169"/>
  <c r="S89" i="169" s="1"/>
  <c r="W88" i="169"/>
  <c r="V88" i="169"/>
  <c r="U88" i="169"/>
  <c r="H88" i="169"/>
  <c r="T88" i="169" s="1"/>
  <c r="B88" i="169"/>
  <c r="S88" i="169" s="1"/>
  <c r="W87" i="169"/>
  <c r="V87" i="169"/>
  <c r="U87" i="169"/>
  <c r="H87" i="169"/>
  <c r="T87" i="169" s="1"/>
  <c r="B87" i="169"/>
  <c r="S87" i="169" s="1"/>
  <c r="W86" i="169"/>
  <c r="V86" i="169"/>
  <c r="U86" i="169"/>
  <c r="H86" i="169"/>
  <c r="T86" i="169" s="1"/>
  <c r="B86" i="169"/>
  <c r="S86" i="169" s="1"/>
  <c r="W85" i="169"/>
  <c r="V85" i="169"/>
  <c r="U85" i="169"/>
  <c r="T85" i="169"/>
  <c r="H85" i="169"/>
  <c r="I85" i="169" s="1"/>
  <c r="B85" i="169"/>
  <c r="S85" i="169" s="1"/>
  <c r="W84" i="169"/>
  <c r="V84" i="169"/>
  <c r="U84" i="169"/>
  <c r="H84" i="169"/>
  <c r="T84" i="169" s="1"/>
  <c r="B84" i="169"/>
  <c r="S84" i="169" s="1"/>
  <c r="W83" i="169"/>
  <c r="V83" i="169"/>
  <c r="U83" i="169"/>
  <c r="H83" i="169"/>
  <c r="B83" i="169"/>
  <c r="S83" i="169" s="1"/>
  <c r="W82" i="169"/>
  <c r="V82" i="169"/>
  <c r="U82" i="169"/>
  <c r="T82" i="169"/>
  <c r="I82" i="169"/>
  <c r="H82" i="169"/>
  <c r="B82" i="169"/>
  <c r="S82" i="169" s="1"/>
  <c r="W81" i="169"/>
  <c r="V81" i="169"/>
  <c r="U81" i="169"/>
  <c r="H81" i="169"/>
  <c r="T81" i="169" s="1"/>
  <c r="B81" i="169"/>
  <c r="S81" i="169" s="1"/>
  <c r="W80" i="169"/>
  <c r="V80" i="169"/>
  <c r="U80" i="169"/>
  <c r="H80" i="169"/>
  <c r="T80" i="169" s="1"/>
  <c r="B80" i="169"/>
  <c r="S80" i="169" s="1"/>
  <c r="W79" i="169"/>
  <c r="V79" i="169"/>
  <c r="U79" i="169"/>
  <c r="H79" i="169"/>
  <c r="T79" i="169" s="1"/>
  <c r="B79" i="169"/>
  <c r="S79" i="169" s="1"/>
  <c r="W78" i="169"/>
  <c r="V78" i="169"/>
  <c r="U78" i="169"/>
  <c r="H78" i="169"/>
  <c r="T78" i="169" s="1"/>
  <c r="B78" i="169"/>
  <c r="S78" i="169" s="1"/>
  <c r="W77" i="169"/>
  <c r="V77" i="169"/>
  <c r="U77" i="169"/>
  <c r="H77" i="169"/>
  <c r="I77" i="169" s="1"/>
  <c r="B77" i="169"/>
  <c r="S77" i="169" s="1"/>
  <c r="W76" i="169"/>
  <c r="V76" i="169"/>
  <c r="U76" i="169"/>
  <c r="H76" i="169"/>
  <c r="T76" i="169" s="1"/>
  <c r="B76" i="169"/>
  <c r="S76" i="169" s="1"/>
  <c r="W75" i="169"/>
  <c r="V75" i="169"/>
  <c r="U75" i="169"/>
  <c r="H75" i="169"/>
  <c r="B75" i="169"/>
  <c r="S75" i="169" s="1"/>
  <c r="W74" i="169"/>
  <c r="V74" i="169"/>
  <c r="U74" i="169"/>
  <c r="H74" i="169"/>
  <c r="T74" i="169" s="1"/>
  <c r="B74" i="169"/>
  <c r="S74" i="169" s="1"/>
  <c r="W113" i="169"/>
  <c r="V113" i="169"/>
  <c r="U113" i="169"/>
  <c r="H113" i="169"/>
  <c r="I113" i="169" s="1"/>
  <c r="B113" i="169"/>
  <c r="S113" i="169" s="1"/>
  <c r="W112" i="169"/>
  <c r="V112" i="169"/>
  <c r="U112" i="169"/>
  <c r="H112" i="169"/>
  <c r="T112" i="169" s="1"/>
  <c r="B112" i="169"/>
  <c r="S112" i="169" s="1"/>
  <c r="W111" i="169"/>
  <c r="V111" i="169"/>
  <c r="U111" i="169"/>
  <c r="H111" i="169"/>
  <c r="B111" i="169"/>
  <c r="S111" i="169" s="1"/>
  <c r="W110" i="169"/>
  <c r="V110" i="169"/>
  <c r="U110" i="169"/>
  <c r="H110" i="169"/>
  <c r="T110" i="169" s="1"/>
  <c r="B110" i="169"/>
  <c r="S110" i="169" s="1"/>
  <c r="W109" i="169"/>
  <c r="V109" i="169"/>
  <c r="U109" i="169"/>
  <c r="H109" i="169"/>
  <c r="T109" i="169" s="1"/>
  <c r="B109" i="169"/>
  <c r="S109" i="169" s="1"/>
  <c r="W108" i="169"/>
  <c r="V108" i="169"/>
  <c r="U108" i="169"/>
  <c r="H108" i="169"/>
  <c r="I108" i="169" s="1"/>
  <c r="B108" i="169"/>
  <c r="S108" i="169" s="1"/>
  <c r="W107" i="169"/>
  <c r="V107" i="169"/>
  <c r="U107" i="169"/>
  <c r="H107" i="169"/>
  <c r="T107" i="169" s="1"/>
  <c r="B107" i="169"/>
  <c r="S107" i="169" s="1"/>
  <c r="W106" i="169"/>
  <c r="V106" i="169"/>
  <c r="U106" i="169"/>
  <c r="H106" i="169"/>
  <c r="T106" i="169" s="1"/>
  <c r="B106" i="169"/>
  <c r="S106" i="169" s="1"/>
  <c r="W105" i="169"/>
  <c r="V105" i="169"/>
  <c r="U105" i="169"/>
  <c r="H105" i="169"/>
  <c r="I105" i="169" s="1"/>
  <c r="B105" i="169"/>
  <c r="S105" i="169" s="1"/>
  <c r="W104" i="169"/>
  <c r="V104" i="169"/>
  <c r="U104" i="169"/>
  <c r="H104" i="169"/>
  <c r="T104" i="169" s="1"/>
  <c r="B104" i="169"/>
  <c r="S104" i="169" s="1"/>
  <c r="W103" i="169"/>
  <c r="V103" i="169"/>
  <c r="U103" i="169"/>
  <c r="H103" i="169"/>
  <c r="B103" i="169"/>
  <c r="S103" i="169" s="1"/>
  <c r="W102" i="169"/>
  <c r="V102" i="169"/>
  <c r="U102" i="169"/>
  <c r="H102" i="169"/>
  <c r="T102" i="169" s="1"/>
  <c r="B102" i="169"/>
  <c r="S102" i="169" s="1"/>
  <c r="W101" i="169"/>
  <c r="V101" i="169"/>
  <c r="U101" i="169"/>
  <c r="H101" i="169"/>
  <c r="T101" i="169" s="1"/>
  <c r="B101" i="169"/>
  <c r="S101" i="169" s="1"/>
  <c r="W100" i="169"/>
  <c r="V100" i="169"/>
  <c r="U100" i="169"/>
  <c r="H100" i="169"/>
  <c r="T100" i="169" s="1"/>
  <c r="B100" i="169"/>
  <c r="S100" i="169" s="1"/>
  <c r="W99" i="169"/>
  <c r="V99" i="169"/>
  <c r="U99" i="169"/>
  <c r="H99" i="169"/>
  <c r="T99" i="169" s="1"/>
  <c r="B99" i="169"/>
  <c r="S99" i="169" s="1"/>
  <c r="W98" i="169"/>
  <c r="V98" i="169"/>
  <c r="U98" i="169"/>
  <c r="H98" i="169"/>
  <c r="T98" i="169" s="1"/>
  <c r="B98" i="169"/>
  <c r="S98" i="169" s="1"/>
  <c r="W97" i="169"/>
  <c r="V97" i="169"/>
  <c r="U97" i="169"/>
  <c r="H97" i="169"/>
  <c r="I97" i="169" s="1"/>
  <c r="B97" i="169"/>
  <c r="S97" i="169" s="1"/>
  <c r="W96" i="169"/>
  <c r="V96" i="169"/>
  <c r="U96" i="169"/>
  <c r="H96" i="169"/>
  <c r="T96" i="169" s="1"/>
  <c r="B96" i="169"/>
  <c r="S96" i="169" s="1"/>
  <c r="W95" i="169"/>
  <c r="V95" i="169"/>
  <c r="U95" i="169"/>
  <c r="H95" i="169"/>
  <c r="B95" i="169"/>
  <c r="S95" i="169" s="1"/>
  <c r="W94" i="169"/>
  <c r="V94" i="169"/>
  <c r="U94" i="169"/>
  <c r="H94" i="169"/>
  <c r="B94" i="169"/>
  <c r="S94" i="169" s="1"/>
  <c r="W133" i="169"/>
  <c r="V133" i="169"/>
  <c r="U133" i="169"/>
  <c r="H133" i="169"/>
  <c r="B133" i="169"/>
  <c r="S133" i="169" s="1"/>
  <c r="W132" i="169"/>
  <c r="V132" i="169"/>
  <c r="U132" i="169"/>
  <c r="H132" i="169"/>
  <c r="T132" i="169" s="1"/>
  <c r="B132" i="169"/>
  <c r="S132" i="169" s="1"/>
  <c r="W131" i="169"/>
  <c r="V131" i="169"/>
  <c r="U131" i="169"/>
  <c r="H131" i="169"/>
  <c r="B131" i="169"/>
  <c r="S131" i="169" s="1"/>
  <c r="W130" i="169"/>
  <c r="V130" i="169"/>
  <c r="U130" i="169"/>
  <c r="H130" i="169"/>
  <c r="I130" i="169" s="1"/>
  <c r="B130" i="169"/>
  <c r="S130" i="169" s="1"/>
  <c r="W129" i="169"/>
  <c r="V129" i="169"/>
  <c r="U129" i="169"/>
  <c r="H129" i="169"/>
  <c r="T129" i="169" s="1"/>
  <c r="B129" i="169"/>
  <c r="S129" i="169" s="1"/>
  <c r="W128" i="169"/>
  <c r="V128" i="169"/>
  <c r="U128" i="169"/>
  <c r="H128" i="169"/>
  <c r="B128" i="169"/>
  <c r="S128" i="169" s="1"/>
  <c r="W127" i="169"/>
  <c r="V127" i="169"/>
  <c r="U127" i="169"/>
  <c r="H127" i="169"/>
  <c r="T127" i="169" s="1"/>
  <c r="B127" i="169"/>
  <c r="S127" i="169" s="1"/>
  <c r="W126" i="169"/>
  <c r="V126" i="169"/>
  <c r="U126" i="169"/>
  <c r="H126" i="169"/>
  <c r="T126" i="169" s="1"/>
  <c r="B126" i="169"/>
  <c r="S126" i="169" s="1"/>
  <c r="W125" i="169"/>
  <c r="V125" i="169"/>
  <c r="U125" i="169"/>
  <c r="H125" i="169"/>
  <c r="B125" i="169"/>
  <c r="S125" i="169" s="1"/>
  <c r="W124" i="169"/>
  <c r="V124" i="169"/>
  <c r="U124" i="169"/>
  <c r="H124" i="169"/>
  <c r="T124" i="169" s="1"/>
  <c r="B124" i="169"/>
  <c r="S124" i="169" s="1"/>
  <c r="W123" i="169"/>
  <c r="V123" i="169"/>
  <c r="U123" i="169"/>
  <c r="H123" i="169"/>
  <c r="B123" i="169"/>
  <c r="S123" i="169" s="1"/>
  <c r="W122" i="169"/>
  <c r="V122" i="169"/>
  <c r="U122" i="169"/>
  <c r="H122" i="169"/>
  <c r="T122" i="169" s="1"/>
  <c r="B122" i="169"/>
  <c r="S122" i="169" s="1"/>
  <c r="W121" i="169"/>
  <c r="V121" i="169"/>
  <c r="U121" i="169"/>
  <c r="H121" i="169"/>
  <c r="T121" i="169" s="1"/>
  <c r="B121" i="169"/>
  <c r="S121" i="169" s="1"/>
  <c r="W120" i="169"/>
  <c r="V120" i="169"/>
  <c r="U120" i="169"/>
  <c r="H120" i="169"/>
  <c r="B120" i="169"/>
  <c r="S120" i="169" s="1"/>
  <c r="W119" i="169"/>
  <c r="V119" i="169"/>
  <c r="U119" i="169"/>
  <c r="H119" i="169"/>
  <c r="T119" i="169" s="1"/>
  <c r="B119" i="169"/>
  <c r="S119" i="169" s="1"/>
  <c r="W118" i="169"/>
  <c r="V118" i="169"/>
  <c r="U118" i="169"/>
  <c r="H118" i="169"/>
  <c r="T118" i="169" s="1"/>
  <c r="B118" i="169"/>
  <c r="S118" i="169" s="1"/>
  <c r="W117" i="169"/>
  <c r="V117" i="169"/>
  <c r="U117" i="169"/>
  <c r="H117" i="169"/>
  <c r="B117" i="169"/>
  <c r="S117" i="169" s="1"/>
  <c r="W116" i="169"/>
  <c r="V116" i="169"/>
  <c r="U116" i="169"/>
  <c r="H116" i="169"/>
  <c r="T116" i="169" s="1"/>
  <c r="B116" i="169"/>
  <c r="S116" i="169" s="1"/>
  <c r="W115" i="169"/>
  <c r="V115" i="169"/>
  <c r="U115" i="169"/>
  <c r="H115" i="169"/>
  <c r="B115" i="169"/>
  <c r="S115" i="169" s="1"/>
  <c r="W114" i="169"/>
  <c r="V114" i="169"/>
  <c r="U114" i="169"/>
  <c r="H114" i="169"/>
  <c r="B114" i="169"/>
  <c r="S114" i="169" s="1"/>
  <c r="W143" i="169"/>
  <c r="V143" i="169"/>
  <c r="U143" i="169"/>
  <c r="H143" i="169"/>
  <c r="I143" i="169" s="1"/>
  <c r="B143" i="169"/>
  <c r="S143" i="169" s="1"/>
  <c r="W142" i="169"/>
  <c r="V142" i="169"/>
  <c r="U142" i="169"/>
  <c r="H142" i="169"/>
  <c r="T142" i="169" s="1"/>
  <c r="B142" i="169"/>
  <c r="S142" i="169" s="1"/>
  <c r="W141" i="169"/>
  <c r="V141" i="169"/>
  <c r="U141" i="169"/>
  <c r="H141" i="169"/>
  <c r="B141" i="169"/>
  <c r="S141" i="169" s="1"/>
  <c r="W140" i="169"/>
  <c r="V140" i="169"/>
  <c r="U140" i="169"/>
  <c r="H140" i="169"/>
  <c r="B140" i="169"/>
  <c r="S140" i="169" s="1"/>
  <c r="W139" i="169"/>
  <c r="V139" i="169"/>
  <c r="U139" i="169"/>
  <c r="H139" i="169"/>
  <c r="T139" i="169" s="1"/>
  <c r="B139" i="169"/>
  <c r="S139" i="169" s="1"/>
  <c r="W138" i="169"/>
  <c r="V138" i="169"/>
  <c r="U138" i="169"/>
  <c r="H138" i="169"/>
  <c r="B138" i="169"/>
  <c r="S138" i="169" s="1"/>
  <c r="W137" i="169"/>
  <c r="V137" i="169"/>
  <c r="U137" i="169"/>
  <c r="H137" i="169"/>
  <c r="T137" i="169" s="1"/>
  <c r="B137" i="169"/>
  <c r="S137" i="169" s="1"/>
  <c r="W136" i="169"/>
  <c r="V136" i="169"/>
  <c r="U136" i="169"/>
  <c r="H136" i="169"/>
  <c r="T136" i="169" s="1"/>
  <c r="B136" i="169"/>
  <c r="S136" i="169" s="1"/>
  <c r="W135" i="169"/>
  <c r="V135" i="169"/>
  <c r="U135" i="169"/>
  <c r="H135" i="169"/>
  <c r="I135" i="169" s="1"/>
  <c r="B135" i="169"/>
  <c r="S135" i="169" s="1"/>
  <c r="W134" i="169"/>
  <c r="V134" i="169"/>
  <c r="U134" i="169"/>
  <c r="H134" i="169"/>
  <c r="T134" i="169" s="1"/>
  <c r="B134" i="169"/>
  <c r="S134" i="169" s="1"/>
  <c r="W158" i="169"/>
  <c r="V158" i="169"/>
  <c r="U158" i="169"/>
  <c r="H158" i="169"/>
  <c r="B158" i="169"/>
  <c r="S158" i="169" s="1"/>
  <c r="W157" i="169"/>
  <c r="V157" i="169"/>
  <c r="U157" i="169"/>
  <c r="H157" i="169"/>
  <c r="T157" i="169" s="1"/>
  <c r="B157" i="169"/>
  <c r="S157" i="169" s="1"/>
  <c r="W156" i="169"/>
  <c r="V156" i="169"/>
  <c r="U156" i="169"/>
  <c r="H156" i="169"/>
  <c r="B156" i="169"/>
  <c r="S156" i="169" s="1"/>
  <c r="W155" i="169"/>
  <c r="V155" i="169"/>
  <c r="U155" i="169"/>
  <c r="H155" i="169"/>
  <c r="I155" i="169" s="1"/>
  <c r="B155" i="169"/>
  <c r="S155" i="169" s="1"/>
  <c r="W154" i="169"/>
  <c r="V154" i="169"/>
  <c r="U154" i="169"/>
  <c r="H154" i="169"/>
  <c r="I154" i="169" s="1"/>
  <c r="B154" i="169"/>
  <c r="S154" i="169" s="1"/>
  <c r="W164" i="169"/>
  <c r="V164" i="169"/>
  <c r="U164" i="169"/>
  <c r="H164" i="169"/>
  <c r="B164" i="169"/>
  <c r="S164" i="169" s="1"/>
  <c r="W161" i="169"/>
  <c r="V161" i="169"/>
  <c r="U161" i="169"/>
  <c r="H161" i="169"/>
  <c r="I161" i="169" s="1"/>
  <c r="B161" i="169"/>
  <c r="S161" i="169" s="1"/>
  <c r="W160" i="169"/>
  <c r="V160" i="169"/>
  <c r="U160" i="169"/>
  <c r="H160" i="169"/>
  <c r="T160" i="169" s="1"/>
  <c r="B160" i="169"/>
  <c r="S160" i="169" s="1"/>
  <c r="W159" i="169"/>
  <c r="V159" i="169"/>
  <c r="U159" i="169"/>
  <c r="H159" i="169"/>
  <c r="B159" i="169"/>
  <c r="S159" i="169" s="1"/>
  <c r="P12" i="169"/>
  <c r="D9" i="169"/>
  <c r="Q3" i="169"/>
  <c r="P2" i="169"/>
  <c r="T140" i="169" l="1"/>
  <c r="I128" i="169"/>
  <c r="I129" i="169"/>
  <c r="I158" i="169"/>
  <c r="T143" i="169"/>
  <c r="I114" i="169"/>
  <c r="T133" i="169"/>
  <c r="I122" i="169"/>
  <c r="I125" i="169"/>
  <c r="T163" i="169"/>
  <c r="T125" i="169"/>
  <c r="I88" i="169"/>
  <c r="I48" i="169"/>
  <c r="T17" i="169"/>
  <c r="T144" i="169"/>
  <c r="T114" i="169"/>
  <c r="I90" i="169"/>
  <c r="I28" i="169"/>
  <c r="I146" i="169"/>
  <c r="T28" i="169"/>
  <c r="T146" i="169"/>
  <c r="T158" i="169"/>
  <c r="I117" i="169"/>
  <c r="T130" i="169"/>
  <c r="T77" i="169"/>
  <c r="I80" i="169"/>
  <c r="T48" i="169"/>
  <c r="I50" i="169"/>
  <c r="I20" i="169"/>
  <c r="T117" i="169"/>
  <c r="T20" i="169"/>
  <c r="I89" i="169"/>
  <c r="I41" i="169"/>
  <c r="I140" i="169"/>
  <c r="T33" i="169"/>
  <c r="I139" i="169"/>
  <c r="I42" i="169"/>
  <c r="I30" i="169"/>
  <c r="T42" i="169"/>
  <c r="T45" i="169"/>
  <c r="T30" i="169"/>
  <c r="I22" i="169"/>
  <c r="I148" i="169"/>
  <c r="I120" i="169"/>
  <c r="T120" i="169"/>
  <c r="I121" i="169"/>
  <c r="I74" i="169"/>
  <c r="I49" i="169"/>
  <c r="T53" i="169"/>
  <c r="T155" i="169"/>
  <c r="I150" i="169"/>
  <c r="I34" i="169"/>
  <c r="T37" i="169"/>
  <c r="T50" i="169"/>
  <c r="I152" i="169"/>
  <c r="I133" i="169"/>
  <c r="I81" i="169"/>
  <c r="T162" i="169"/>
  <c r="I29" i="169"/>
  <c r="T145" i="169"/>
  <c r="I151" i="169"/>
  <c r="T153" i="169"/>
  <c r="I21" i="169"/>
  <c r="I149" i="169"/>
  <c r="T151" i="169"/>
  <c r="I14" i="169"/>
  <c r="I147" i="169"/>
  <c r="T25" i="169"/>
  <c r="T108" i="169"/>
  <c r="I15" i="169"/>
  <c r="T59" i="169"/>
  <c r="I66" i="169"/>
  <c r="I18" i="169"/>
  <c r="I26" i="169"/>
  <c r="I58" i="169"/>
  <c r="I23" i="169"/>
  <c r="T54" i="169"/>
  <c r="I60" i="169"/>
  <c r="I68" i="169"/>
  <c r="T15" i="169"/>
  <c r="T23" i="169"/>
  <c r="T31" i="169"/>
  <c r="T70" i="169"/>
  <c r="I16" i="169"/>
  <c r="I24" i="169"/>
  <c r="I32" i="169"/>
  <c r="I65" i="169"/>
  <c r="I19" i="169"/>
  <c r="I27" i="169"/>
  <c r="I31" i="169"/>
  <c r="T105" i="169"/>
  <c r="I35" i="169"/>
  <c r="I43" i="169"/>
  <c r="I51" i="169"/>
  <c r="I57" i="169"/>
  <c r="T62" i="169"/>
  <c r="T65" i="169"/>
  <c r="I38" i="169"/>
  <c r="I46" i="169"/>
  <c r="I61" i="169"/>
  <c r="T35" i="169"/>
  <c r="T43" i="169"/>
  <c r="T51" i="169"/>
  <c r="I101" i="169"/>
  <c r="I67" i="169"/>
  <c r="I36" i="169"/>
  <c r="I44" i="169"/>
  <c r="I52" i="169"/>
  <c r="I73" i="169"/>
  <c r="I39" i="169"/>
  <c r="I47" i="169"/>
  <c r="I109" i="169"/>
  <c r="I138" i="169"/>
  <c r="I94" i="169"/>
  <c r="T113" i="169"/>
  <c r="I55" i="169"/>
  <c r="I63" i="169"/>
  <c r="I71" i="169"/>
  <c r="T73" i="169"/>
  <c r="T94" i="169"/>
  <c r="T60" i="169"/>
  <c r="T68" i="169"/>
  <c r="T55" i="169"/>
  <c r="T63" i="169"/>
  <c r="I69" i="169"/>
  <c r="T71" i="169"/>
  <c r="I56" i="169"/>
  <c r="I64" i="169"/>
  <c r="I72" i="169"/>
  <c r="I75" i="169"/>
  <c r="I83" i="169"/>
  <c r="I91" i="169"/>
  <c r="T93" i="169"/>
  <c r="T97" i="169"/>
  <c r="I100" i="169"/>
  <c r="I78" i="169"/>
  <c r="I86" i="169"/>
  <c r="T75" i="169"/>
  <c r="T83" i="169"/>
  <c r="T91" i="169"/>
  <c r="I110" i="169"/>
  <c r="I76" i="169"/>
  <c r="I84" i="169"/>
  <c r="I92" i="169"/>
  <c r="I79" i="169"/>
  <c r="I87" i="169"/>
  <c r="I102" i="169"/>
  <c r="T138" i="169"/>
  <c r="I98" i="169"/>
  <c r="I106" i="169"/>
  <c r="I95" i="169"/>
  <c r="I103" i="169"/>
  <c r="T95" i="169"/>
  <c r="T103" i="169"/>
  <c r="T111" i="169"/>
  <c r="I111" i="169"/>
  <c r="I96" i="169"/>
  <c r="I104" i="169"/>
  <c r="I112" i="169"/>
  <c r="I99" i="169"/>
  <c r="I107" i="169"/>
  <c r="T135" i="169"/>
  <c r="I118" i="169"/>
  <c r="I126" i="169"/>
  <c r="T128" i="169"/>
  <c r="T115" i="169"/>
  <c r="T123" i="169"/>
  <c r="T131" i="169"/>
  <c r="T161" i="169"/>
  <c r="I116" i="169"/>
  <c r="I124" i="169"/>
  <c r="I132" i="169"/>
  <c r="I119" i="169"/>
  <c r="I127" i="169"/>
  <c r="I123" i="169"/>
  <c r="I115" i="169"/>
  <c r="I131" i="169"/>
  <c r="I141" i="169"/>
  <c r="I164" i="169"/>
  <c r="I136" i="169"/>
  <c r="T141" i="169"/>
  <c r="T164" i="169"/>
  <c r="I134" i="169"/>
  <c r="I142" i="169"/>
  <c r="I137" i="169"/>
  <c r="I157" i="169"/>
  <c r="T154" i="169"/>
  <c r="I156" i="169"/>
  <c r="T156" i="169"/>
  <c r="I159" i="169"/>
  <c r="T159" i="169"/>
  <c r="I160" i="169"/>
  <c r="AQ48" i="25" l="1"/>
  <c r="A48" i="25"/>
  <c r="AD48" i="25"/>
  <c r="BU48" i="25" l="1"/>
  <c r="M83" i="25" l="1"/>
  <c r="A83" i="25"/>
  <c r="M82" i="25"/>
  <c r="A82" i="25"/>
  <c r="AQ83" i="25"/>
  <c r="AQ82" i="25"/>
  <c r="P2" i="168"/>
  <c r="Q3" i="168"/>
  <c r="D9" i="168"/>
  <c r="P12" i="168"/>
  <c r="B14" i="168"/>
  <c r="S14" i="168" s="1"/>
  <c r="H14" i="168"/>
  <c r="T14" i="168" s="1"/>
  <c r="U14" i="168"/>
  <c r="V14" i="168"/>
  <c r="W14" i="168"/>
  <c r="B15" i="168"/>
  <c r="S15" i="168" s="1"/>
  <c r="H15" i="168"/>
  <c r="T15" i="168" s="1"/>
  <c r="U15" i="168"/>
  <c r="V15" i="168"/>
  <c r="W15" i="168"/>
  <c r="B16" i="168"/>
  <c r="S16" i="168" s="1"/>
  <c r="H16" i="168"/>
  <c r="T16" i="168" s="1"/>
  <c r="U16" i="168"/>
  <c r="V16" i="168"/>
  <c r="W16" i="168"/>
  <c r="B17" i="168"/>
  <c r="S17" i="168" s="1"/>
  <c r="H17" i="168"/>
  <c r="T17" i="168" s="1"/>
  <c r="U17" i="168"/>
  <c r="V17" i="168"/>
  <c r="W17" i="168"/>
  <c r="B18" i="168"/>
  <c r="S18" i="168" s="1"/>
  <c r="H18" i="168"/>
  <c r="T18" i="168" s="1"/>
  <c r="U18" i="168"/>
  <c r="V18" i="168"/>
  <c r="W18" i="168"/>
  <c r="B19" i="168"/>
  <c r="S19" i="168" s="1"/>
  <c r="H19" i="168"/>
  <c r="T19" i="168" s="1"/>
  <c r="U19" i="168"/>
  <c r="V19" i="168"/>
  <c r="W19" i="168"/>
  <c r="B20" i="168"/>
  <c r="S20" i="168" s="1"/>
  <c r="H20" i="168"/>
  <c r="T20" i="168" s="1"/>
  <c r="U20" i="168"/>
  <c r="V20" i="168"/>
  <c r="W20" i="168"/>
  <c r="B21" i="168"/>
  <c r="S21" i="168" s="1"/>
  <c r="H21" i="168"/>
  <c r="T21" i="168" s="1"/>
  <c r="U21" i="168"/>
  <c r="V21" i="168"/>
  <c r="W21" i="168"/>
  <c r="B22" i="168"/>
  <c r="S22" i="168" s="1"/>
  <c r="H22" i="168"/>
  <c r="T22" i="168" s="1"/>
  <c r="U22" i="168"/>
  <c r="V22" i="168"/>
  <c r="W22" i="168"/>
  <c r="B23" i="168"/>
  <c r="S23" i="168" s="1"/>
  <c r="H23" i="168"/>
  <c r="T23" i="168" s="1"/>
  <c r="V23" i="168"/>
  <c r="W23" i="168"/>
  <c r="B24" i="168"/>
  <c r="S24" i="168" s="1"/>
  <c r="H24" i="168"/>
  <c r="T24" i="168" s="1"/>
  <c r="V24" i="168"/>
  <c r="W24" i="168"/>
  <c r="B25" i="168"/>
  <c r="S25" i="168" s="1"/>
  <c r="H25" i="168"/>
  <c r="T25" i="168" s="1"/>
  <c r="V25" i="168"/>
  <c r="W25" i="168"/>
  <c r="B26" i="168"/>
  <c r="S26" i="168" s="1"/>
  <c r="H26" i="168"/>
  <c r="T26" i="168" s="1"/>
  <c r="V26" i="168"/>
  <c r="W26" i="168"/>
  <c r="B27" i="168"/>
  <c r="S27" i="168" s="1"/>
  <c r="H27" i="168"/>
  <c r="T27" i="168" s="1"/>
  <c r="V27" i="168"/>
  <c r="W27" i="168"/>
  <c r="P2" i="167"/>
  <c r="Q3" i="167"/>
  <c r="D9" i="167"/>
  <c r="P12" i="167"/>
  <c r="B14" i="167"/>
  <c r="H14" i="167"/>
  <c r="I14" i="167"/>
  <c r="S14" i="167"/>
  <c r="T14" i="167"/>
  <c r="U14" i="167"/>
  <c r="V14" i="167"/>
  <c r="W14" i="167"/>
  <c r="B15" i="167"/>
  <c r="H15" i="167"/>
  <c r="I15" i="167"/>
  <c r="S15" i="167"/>
  <c r="T15" i="167"/>
  <c r="U15" i="167"/>
  <c r="V15" i="167"/>
  <c r="W15" i="167"/>
  <c r="B16" i="167"/>
  <c r="H16" i="167"/>
  <c r="I16" i="167"/>
  <c r="S16" i="167"/>
  <c r="T16" i="167"/>
  <c r="U16" i="167"/>
  <c r="V16" i="167"/>
  <c r="W16" i="167"/>
  <c r="B17" i="167"/>
  <c r="H17" i="167"/>
  <c r="I17" i="167"/>
  <c r="S17" i="167"/>
  <c r="T17" i="167"/>
  <c r="U17" i="167"/>
  <c r="V17" i="167"/>
  <c r="W17" i="167"/>
  <c r="B18" i="167"/>
  <c r="H18" i="167"/>
  <c r="I18" i="167"/>
  <c r="S18" i="167"/>
  <c r="T18" i="167"/>
  <c r="U18" i="167"/>
  <c r="V18" i="167"/>
  <c r="W18" i="167"/>
  <c r="B19" i="167"/>
  <c r="H19" i="167"/>
  <c r="I19" i="167"/>
  <c r="S19" i="167"/>
  <c r="T19" i="167"/>
  <c r="U19" i="167"/>
  <c r="V19" i="167"/>
  <c r="W19" i="167"/>
  <c r="B20" i="167"/>
  <c r="H20" i="167"/>
  <c r="I20" i="167"/>
  <c r="S20" i="167"/>
  <c r="T20" i="167"/>
  <c r="U20" i="167"/>
  <c r="V20" i="167"/>
  <c r="W20" i="167"/>
  <c r="B21" i="167"/>
  <c r="H21" i="167"/>
  <c r="I21" i="167"/>
  <c r="S21" i="167"/>
  <c r="T21" i="167"/>
  <c r="U21" i="167"/>
  <c r="V21" i="167"/>
  <c r="W21" i="167"/>
  <c r="B22" i="167"/>
  <c r="H22" i="167"/>
  <c r="I22" i="167"/>
  <c r="S22" i="167"/>
  <c r="T22" i="167"/>
  <c r="U22" i="167"/>
  <c r="V22" i="167"/>
  <c r="W22" i="167"/>
  <c r="B23" i="167"/>
  <c r="H23" i="167"/>
  <c r="I23" i="167"/>
  <c r="S23" i="167"/>
  <c r="T23" i="167"/>
  <c r="U23" i="167"/>
  <c r="V23" i="167"/>
  <c r="W23" i="167"/>
  <c r="B24" i="167"/>
  <c r="H24" i="167"/>
  <c r="I24" i="167"/>
  <c r="S24" i="167"/>
  <c r="T24" i="167"/>
  <c r="U24" i="167"/>
  <c r="V24" i="167"/>
  <c r="W24" i="167"/>
  <c r="B25" i="167"/>
  <c r="H25" i="167"/>
  <c r="I25" i="167"/>
  <c r="S25" i="167"/>
  <c r="T25" i="167"/>
  <c r="U25" i="167"/>
  <c r="V25" i="167"/>
  <c r="W25" i="167"/>
  <c r="B26" i="167"/>
  <c r="H26" i="167"/>
  <c r="I26" i="167"/>
  <c r="S26" i="167"/>
  <c r="T26" i="167"/>
  <c r="U26" i="167"/>
  <c r="V26" i="167"/>
  <c r="W26" i="167"/>
  <c r="B27" i="167"/>
  <c r="H27" i="167"/>
  <c r="I27" i="167"/>
  <c r="S27" i="167"/>
  <c r="T27" i="167"/>
  <c r="U27" i="167"/>
  <c r="V27" i="167"/>
  <c r="W27" i="167"/>
  <c r="B28" i="167"/>
  <c r="H28" i="167"/>
  <c r="I28" i="167"/>
  <c r="S28" i="167"/>
  <c r="T28" i="167"/>
  <c r="U28" i="167"/>
  <c r="V28" i="167"/>
  <c r="W28" i="167"/>
  <c r="B29" i="167"/>
  <c r="H29" i="167"/>
  <c r="U29" i="167" s="1"/>
  <c r="I29" i="167"/>
  <c r="S29" i="167"/>
  <c r="T29" i="167"/>
  <c r="V29" i="167"/>
  <c r="W29" i="167"/>
  <c r="B30" i="167"/>
  <c r="H30" i="167"/>
  <c r="U30" i="167" s="1"/>
  <c r="I30" i="167"/>
  <c r="S30" i="167"/>
  <c r="T30" i="167"/>
  <c r="V30" i="167"/>
  <c r="W30" i="167"/>
  <c r="B31" i="167"/>
  <c r="H31" i="167"/>
  <c r="U31" i="167" s="1"/>
  <c r="I31" i="167"/>
  <c r="S31" i="167"/>
  <c r="T31" i="167"/>
  <c r="V31" i="167"/>
  <c r="W31" i="167"/>
  <c r="B32" i="167"/>
  <c r="H32" i="167"/>
  <c r="U32" i="167" s="1"/>
  <c r="I32" i="167"/>
  <c r="S32" i="167"/>
  <c r="T32" i="167"/>
  <c r="V32" i="167"/>
  <c r="W32" i="167"/>
  <c r="B33" i="167"/>
  <c r="H33" i="167"/>
  <c r="U33" i="167" s="1"/>
  <c r="I33" i="167"/>
  <c r="S33" i="167"/>
  <c r="T33" i="167"/>
  <c r="V33" i="167"/>
  <c r="W33" i="167"/>
  <c r="AQ95" i="25"/>
  <c r="AQ96" i="25"/>
  <c r="M46" i="25"/>
  <c r="A46" i="25"/>
  <c r="M45" i="25"/>
  <c r="A45" i="25"/>
  <c r="M44" i="25"/>
  <c r="A44" i="25"/>
  <c r="M43" i="25"/>
  <c r="A43" i="25"/>
  <c r="M42" i="25"/>
  <c r="A42" i="25"/>
  <c r="M41" i="25"/>
  <c r="A41" i="25"/>
  <c r="M40" i="25"/>
  <c r="A40" i="25"/>
  <c r="AQ46" i="25"/>
  <c r="AQ45" i="25"/>
  <c r="AQ44" i="25"/>
  <c r="AQ43" i="25"/>
  <c r="AQ42" i="25"/>
  <c r="AQ41" i="25"/>
  <c r="AQ40" i="25"/>
  <c r="P2" i="166"/>
  <c r="Q3" i="166"/>
  <c r="D9" i="166"/>
  <c r="P12" i="166"/>
  <c r="B14" i="166"/>
  <c r="H14" i="166"/>
  <c r="I14" i="166"/>
  <c r="S14" i="166"/>
  <c r="T14" i="166"/>
  <c r="U14" i="166"/>
  <c r="V14" i="166"/>
  <c r="W14" i="166"/>
  <c r="AD14" i="166"/>
  <c r="AE14" i="166"/>
  <c r="AI14" i="166"/>
  <c r="B15" i="166"/>
  <c r="H15" i="166"/>
  <c r="I15" i="166"/>
  <c r="S15" i="166"/>
  <c r="T15" i="166"/>
  <c r="U15" i="166"/>
  <c r="V15" i="166"/>
  <c r="W15" i="166"/>
  <c r="AD15" i="166"/>
  <c r="AE15" i="166"/>
  <c r="AI15" i="166"/>
  <c r="B16" i="166"/>
  <c r="H16" i="166"/>
  <c r="I16" i="166"/>
  <c r="S16" i="166"/>
  <c r="T16" i="166"/>
  <c r="U16" i="166"/>
  <c r="V16" i="166"/>
  <c r="W16" i="166"/>
  <c r="AD16" i="166"/>
  <c r="AE16" i="166"/>
  <c r="AI16" i="166"/>
  <c r="B17" i="166"/>
  <c r="H17" i="166"/>
  <c r="I17" i="166"/>
  <c r="S17" i="166"/>
  <c r="T17" i="166"/>
  <c r="U17" i="166"/>
  <c r="V17" i="166"/>
  <c r="W17" i="166"/>
  <c r="AD17" i="166"/>
  <c r="AE17" i="166"/>
  <c r="AI17" i="166"/>
  <c r="B18" i="166"/>
  <c r="H18" i="166"/>
  <c r="I18" i="166"/>
  <c r="S18" i="166"/>
  <c r="T18" i="166"/>
  <c r="U18" i="166"/>
  <c r="V18" i="166"/>
  <c r="W18" i="166"/>
  <c r="AD18" i="166"/>
  <c r="AE18" i="166"/>
  <c r="AI18" i="166"/>
  <c r="B19" i="166"/>
  <c r="H19" i="166"/>
  <c r="I19" i="166"/>
  <c r="S19" i="166"/>
  <c r="T19" i="166"/>
  <c r="U19" i="166"/>
  <c r="V19" i="166"/>
  <c r="W19" i="166"/>
  <c r="AD19" i="166"/>
  <c r="AE19" i="166"/>
  <c r="AI19" i="166"/>
  <c r="B20" i="166"/>
  <c r="H20" i="166"/>
  <c r="I20" i="166"/>
  <c r="S20" i="166"/>
  <c r="T20" i="166"/>
  <c r="U20" i="166"/>
  <c r="V20" i="166"/>
  <c r="W20" i="166"/>
  <c r="AD20" i="166"/>
  <c r="AE20" i="166"/>
  <c r="P2" i="165"/>
  <c r="Q3" i="165"/>
  <c r="D9" i="165"/>
  <c r="P12" i="165"/>
  <c r="B14" i="165"/>
  <c r="H14" i="165"/>
  <c r="I14" i="165"/>
  <c r="S14" i="165"/>
  <c r="T14" i="165"/>
  <c r="U14" i="165"/>
  <c r="V14" i="165"/>
  <c r="W14" i="165"/>
  <c r="AD14" i="165"/>
  <c r="AE14" i="165"/>
  <c r="AI14" i="165"/>
  <c r="B15" i="165"/>
  <c r="H15" i="165"/>
  <c r="I15" i="165"/>
  <c r="S15" i="165"/>
  <c r="T15" i="165"/>
  <c r="U15" i="165"/>
  <c r="V15" i="165"/>
  <c r="W15" i="165"/>
  <c r="AD15" i="165"/>
  <c r="AE15" i="165"/>
  <c r="AI15" i="165"/>
  <c r="B16" i="165"/>
  <c r="H16" i="165"/>
  <c r="I16" i="165"/>
  <c r="S16" i="165"/>
  <c r="T16" i="165"/>
  <c r="U16" i="165"/>
  <c r="V16" i="165"/>
  <c r="W16" i="165"/>
  <c r="AD16" i="165"/>
  <c r="AE16" i="165"/>
  <c r="AI16" i="165"/>
  <c r="B17" i="165"/>
  <c r="H17" i="165"/>
  <c r="I17" i="165"/>
  <c r="S17" i="165"/>
  <c r="T17" i="165"/>
  <c r="U17" i="165"/>
  <c r="V17" i="165"/>
  <c r="W17" i="165"/>
  <c r="AD17" i="165"/>
  <c r="AE17" i="165"/>
  <c r="AI17" i="165"/>
  <c r="B18" i="165"/>
  <c r="H18" i="165"/>
  <c r="I18" i="165"/>
  <c r="S18" i="165"/>
  <c r="T18" i="165"/>
  <c r="U18" i="165"/>
  <c r="V18" i="165"/>
  <c r="W18" i="165"/>
  <c r="AD18" i="165"/>
  <c r="AE18" i="165"/>
  <c r="AI18" i="165"/>
  <c r="B19" i="165"/>
  <c r="H19" i="165"/>
  <c r="I19" i="165"/>
  <c r="S19" i="165"/>
  <c r="T19" i="165"/>
  <c r="U19" i="165"/>
  <c r="V19" i="165"/>
  <c r="W19" i="165"/>
  <c r="AD19" i="165"/>
  <c r="AE19" i="165"/>
  <c r="AI19" i="165"/>
  <c r="B20" i="165"/>
  <c r="H20" i="165"/>
  <c r="I20" i="165"/>
  <c r="S20" i="165"/>
  <c r="T20" i="165"/>
  <c r="U20" i="165"/>
  <c r="V20" i="165"/>
  <c r="W20" i="165"/>
  <c r="AD20" i="165"/>
  <c r="AE20" i="165"/>
  <c r="P2" i="164"/>
  <c r="Q3" i="164"/>
  <c r="D9" i="164"/>
  <c r="P12" i="164"/>
  <c r="B14" i="164"/>
  <c r="H14" i="164"/>
  <c r="I14" i="164"/>
  <c r="S14" i="164"/>
  <c r="T14" i="164"/>
  <c r="U14" i="164"/>
  <c r="V14" i="164"/>
  <c r="W14" i="164"/>
  <c r="AD14" i="164"/>
  <c r="AE14" i="164"/>
  <c r="AI14" i="164"/>
  <c r="B15" i="164"/>
  <c r="H15" i="164"/>
  <c r="I15" i="164"/>
  <c r="S15" i="164"/>
  <c r="T15" i="164"/>
  <c r="U15" i="164"/>
  <c r="V15" i="164"/>
  <c r="W15" i="164"/>
  <c r="AD15" i="164"/>
  <c r="AE15" i="164"/>
  <c r="AI15" i="164"/>
  <c r="B16" i="164"/>
  <c r="H16" i="164"/>
  <c r="I16" i="164"/>
  <c r="S16" i="164"/>
  <c r="T16" i="164"/>
  <c r="U16" i="164"/>
  <c r="V16" i="164"/>
  <c r="W16" i="164"/>
  <c r="AD16" i="164"/>
  <c r="AE16" i="164"/>
  <c r="AI16" i="164"/>
  <c r="B17" i="164"/>
  <c r="H17" i="164"/>
  <c r="I17" i="164"/>
  <c r="S17" i="164"/>
  <c r="T17" i="164"/>
  <c r="U17" i="164"/>
  <c r="V17" i="164"/>
  <c r="W17" i="164"/>
  <c r="AD17" i="164"/>
  <c r="AE17" i="164"/>
  <c r="P2" i="163"/>
  <c r="Q3" i="163"/>
  <c r="D9" i="163"/>
  <c r="P12" i="163"/>
  <c r="B14" i="163"/>
  <c r="H14" i="163"/>
  <c r="I14" i="163"/>
  <c r="S14" i="163"/>
  <c r="T14" i="163"/>
  <c r="U14" i="163"/>
  <c r="V14" i="163"/>
  <c r="W14" i="163"/>
  <c r="AD14" i="163"/>
  <c r="AE14" i="163"/>
  <c r="AI14" i="163"/>
  <c r="B15" i="163"/>
  <c r="H15" i="163"/>
  <c r="I15" i="163"/>
  <c r="S15" i="163"/>
  <c r="T15" i="163"/>
  <c r="U15" i="163"/>
  <c r="V15" i="163"/>
  <c r="W15" i="163"/>
  <c r="AD15" i="163"/>
  <c r="AE15" i="163"/>
  <c r="AI15" i="163"/>
  <c r="B16" i="163"/>
  <c r="H16" i="163"/>
  <c r="I16" i="163"/>
  <c r="S16" i="163"/>
  <c r="T16" i="163"/>
  <c r="U16" i="163"/>
  <c r="V16" i="163"/>
  <c r="W16" i="163"/>
  <c r="AD16" i="163"/>
  <c r="AE16" i="163"/>
  <c r="AI16" i="163"/>
  <c r="B17" i="163"/>
  <c r="H17" i="163"/>
  <c r="I17" i="163"/>
  <c r="S17" i="163"/>
  <c r="T17" i="163"/>
  <c r="U17" i="163"/>
  <c r="V17" i="163"/>
  <c r="W17" i="163"/>
  <c r="AD17" i="163"/>
  <c r="AE17" i="163"/>
  <c r="AI17" i="163"/>
  <c r="B18" i="163"/>
  <c r="H18" i="163"/>
  <c r="I18" i="163"/>
  <c r="S18" i="163"/>
  <c r="T18" i="163"/>
  <c r="U18" i="163"/>
  <c r="V18" i="163"/>
  <c r="W18" i="163"/>
  <c r="AD18" i="163"/>
  <c r="AE18" i="163"/>
  <c r="AI18" i="163"/>
  <c r="B19" i="163"/>
  <c r="H19" i="163"/>
  <c r="I19" i="163"/>
  <c r="S19" i="163"/>
  <c r="T19" i="163"/>
  <c r="U19" i="163"/>
  <c r="V19" i="163"/>
  <c r="W19" i="163"/>
  <c r="AD19" i="163"/>
  <c r="AE19" i="163"/>
  <c r="AI19" i="163"/>
  <c r="B20" i="163"/>
  <c r="H20" i="163"/>
  <c r="I20" i="163"/>
  <c r="S20" i="163"/>
  <c r="T20" i="163"/>
  <c r="U20" i="163"/>
  <c r="V20" i="163"/>
  <c r="W20" i="163"/>
  <c r="AD20" i="163"/>
  <c r="AE20" i="163"/>
  <c r="AI20" i="163"/>
  <c r="B21" i="163"/>
  <c r="H21" i="163"/>
  <c r="I21" i="163"/>
  <c r="S21" i="163"/>
  <c r="T21" i="163"/>
  <c r="U21" i="163"/>
  <c r="V21" i="163"/>
  <c r="W21" i="163"/>
  <c r="AD21" i="163"/>
  <c r="AE21" i="163"/>
  <c r="AI21" i="163"/>
  <c r="B22" i="163"/>
  <c r="H22" i="163"/>
  <c r="I22" i="163"/>
  <c r="S22" i="163"/>
  <c r="T22" i="163"/>
  <c r="U22" i="163"/>
  <c r="V22" i="163"/>
  <c r="W22" i="163"/>
  <c r="AD22" i="163"/>
  <c r="AE22" i="163"/>
  <c r="AI22" i="163"/>
  <c r="B23" i="163"/>
  <c r="H23" i="163"/>
  <c r="I23" i="163"/>
  <c r="S23" i="163"/>
  <c r="T23" i="163"/>
  <c r="U23" i="163"/>
  <c r="V23" i="163"/>
  <c r="W23" i="163"/>
  <c r="AD23" i="163"/>
  <c r="AE23" i="163"/>
  <c r="AI23" i="163"/>
  <c r="B24" i="163"/>
  <c r="H24" i="163"/>
  <c r="I24" i="163"/>
  <c r="S24" i="163"/>
  <c r="T24" i="163"/>
  <c r="U24" i="163"/>
  <c r="V24" i="163"/>
  <c r="W24" i="163"/>
  <c r="AD24" i="163"/>
  <c r="AE24" i="163"/>
  <c r="P2" i="162"/>
  <c r="Q3" i="162"/>
  <c r="D9" i="162"/>
  <c r="P12" i="162"/>
  <c r="B14" i="162"/>
  <c r="H14" i="162"/>
  <c r="I14" i="162"/>
  <c r="S14" i="162"/>
  <c r="T14" i="162"/>
  <c r="U14" i="162"/>
  <c r="V14" i="162"/>
  <c r="W14" i="162"/>
  <c r="AD14" i="162"/>
  <c r="AE14" i="162"/>
  <c r="AI14" i="162"/>
  <c r="B15" i="162"/>
  <c r="H15" i="162"/>
  <c r="I15" i="162"/>
  <c r="S15" i="162"/>
  <c r="T15" i="162"/>
  <c r="U15" i="162"/>
  <c r="V15" i="162"/>
  <c r="W15" i="162"/>
  <c r="AD15" i="162"/>
  <c r="AE15" i="162"/>
  <c r="AI15" i="162"/>
  <c r="B16" i="162"/>
  <c r="H16" i="162"/>
  <c r="I16" i="162"/>
  <c r="S16" i="162"/>
  <c r="T16" i="162"/>
  <c r="U16" i="162"/>
  <c r="V16" i="162"/>
  <c r="W16" i="162"/>
  <c r="AD16" i="162"/>
  <c r="AE16" i="162"/>
  <c r="AI16" i="162"/>
  <c r="B17" i="162"/>
  <c r="H17" i="162"/>
  <c r="I17" i="162"/>
  <c r="S17" i="162"/>
  <c r="T17" i="162"/>
  <c r="U17" i="162"/>
  <c r="V17" i="162"/>
  <c r="W17" i="162"/>
  <c r="AD17" i="162"/>
  <c r="AE17" i="162"/>
  <c r="AI17" i="162"/>
  <c r="B18" i="162"/>
  <c r="H18" i="162"/>
  <c r="I18" i="162"/>
  <c r="S18" i="162"/>
  <c r="T18" i="162"/>
  <c r="U18" i="162"/>
  <c r="V18" i="162"/>
  <c r="W18" i="162"/>
  <c r="AD18" i="162"/>
  <c r="AE18" i="162"/>
  <c r="P2" i="161"/>
  <c r="Q3" i="161"/>
  <c r="D9" i="161"/>
  <c r="P12" i="161"/>
  <c r="B14" i="161"/>
  <c r="H14" i="161"/>
  <c r="I14" i="161"/>
  <c r="S14" i="161"/>
  <c r="T14" i="161"/>
  <c r="U14" i="161"/>
  <c r="V14" i="161"/>
  <c r="W14" i="161"/>
  <c r="AD14" i="161"/>
  <c r="AE14" i="161"/>
  <c r="AI14" i="161"/>
  <c r="B15" i="161"/>
  <c r="H15" i="161"/>
  <c r="I15" i="161"/>
  <c r="S15" i="161"/>
  <c r="T15" i="161"/>
  <c r="U15" i="161"/>
  <c r="V15" i="161"/>
  <c r="W15" i="161"/>
  <c r="AD15" i="161"/>
  <c r="AE15" i="161"/>
  <c r="AI15" i="161"/>
  <c r="B16" i="161"/>
  <c r="H16" i="161"/>
  <c r="I16" i="161"/>
  <c r="S16" i="161"/>
  <c r="T16" i="161"/>
  <c r="U16" i="161"/>
  <c r="V16" i="161"/>
  <c r="W16" i="161"/>
  <c r="AD16" i="161"/>
  <c r="AE16" i="161"/>
  <c r="AI16" i="161"/>
  <c r="B17" i="161"/>
  <c r="H17" i="161"/>
  <c r="I17" i="161"/>
  <c r="S17" i="161"/>
  <c r="T17" i="161"/>
  <c r="U17" i="161"/>
  <c r="V17" i="161"/>
  <c r="W17" i="161"/>
  <c r="AD17" i="161"/>
  <c r="AE17" i="161"/>
  <c r="AI17" i="161"/>
  <c r="B18" i="161"/>
  <c r="H18" i="161"/>
  <c r="I18" i="161"/>
  <c r="S18" i="161"/>
  <c r="T18" i="161"/>
  <c r="U18" i="161"/>
  <c r="V18" i="161"/>
  <c r="W18" i="161"/>
  <c r="AD18" i="161"/>
  <c r="AE18" i="161"/>
  <c r="AI18" i="161"/>
  <c r="B19" i="161"/>
  <c r="H19" i="161"/>
  <c r="I19" i="161"/>
  <c r="S19" i="161"/>
  <c r="T19" i="161"/>
  <c r="U19" i="161"/>
  <c r="V19" i="161"/>
  <c r="W19" i="161"/>
  <c r="AD19" i="161"/>
  <c r="AE19" i="161"/>
  <c r="AI19" i="161"/>
  <c r="B20" i="161"/>
  <c r="H20" i="161"/>
  <c r="I20" i="161"/>
  <c r="S20" i="161"/>
  <c r="T20" i="161"/>
  <c r="U20" i="161"/>
  <c r="V20" i="161"/>
  <c r="W20" i="161"/>
  <c r="AD20" i="161"/>
  <c r="AE20" i="161"/>
  <c r="AI20" i="161"/>
  <c r="B21" i="161"/>
  <c r="H21" i="161"/>
  <c r="I21" i="161"/>
  <c r="S21" i="161"/>
  <c r="T21" i="161"/>
  <c r="U21" i="161"/>
  <c r="V21" i="161"/>
  <c r="W21" i="161"/>
  <c r="AD21" i="161"/>
  <c r="AE21" i="161"/>
  <c r="AI21" i="161"/>
  <c r="B22" i="161"/>
  <c r="H22" i="161"/>
  <c r="I22" i="161"/>
  <c r="S22" i="161"/>
  <c r="T22" i="161"/>
  <c r="U22" i="161"/>
  <c r="V22" i="161"/>
  <c r="W22" i="161"/>
  <c r="AD22" i="161"/>
  <c r="AE22" i="161"/>
  <c r="AI22" i="161"/>
  <c r="B23" i="161"/>
  <c r="H23" i="161"/>
  <c r="I23" i="161"/>
  <c r="S23" i="161"/>
  <c r="T23" i="161"/>
  <c r="U23" i="161"/>
  <c r="V23" i="161"/>
  <c r="W23" i="161"/>
  <c r="AD23" i="161"/>
  <c r="AE23" i="161"/>
  <c r="P2" i="160"/>
  <c r="Q3" i="160"/>
  <c r="D9" i="160"/>
  <c r="P12" i="160"/>
  <c r="B14" i="160"/>
  <c r="H14" i="160"/>
  <c r="I14" i="160"/>
  <c r="S14" i="160"/>
  <c r="T14" i="160"/>
  <c r="U14" i="160"/>
  <c r="V14" i="160"/>
  <c r="W14" i="160"/>
  <c r="AD14" i="160"/>
  <c r="AE14" i="160"/>
  <c r="AI14" i="160"/>
  <c r="B15" i="160"/>
  <c r="H15" i="160"/>
  <c r="I15" i="160"/>
  <c r="S15" i="160"/>
  <c r="T15" i="160"/>
  <c r="U15" i="160"/>
  <c r="V15" i="160"/>
  <c r="W15" i="160"/>
  <c r="AD15" i="160"/>
  <c r="AE15" i="160"/>
  <c r="AI15" i="160"/>
  <c r="B16" i="160"/>
  <c r="H16" i="160"/>
  <c r="I16" i="160"/>
  <c r="S16" i="160"/>
  <c r="T16" i="160"/>
  <c r="U16" i="160"/>
  <c r="V16" i="160"/>
  <c r="W16" i="160"/>
  <c r="AD16" i="160"/>
  <c r="AE16" i="160"/>
  <c r="AI16" i="160"/>
  <c r="B17" i="160"/>
  <c r="H17" i="160"/>
  <c r="I17" i="160"/>
  <c r="S17" i="160"/>
  <c r="T17" i="160"/>
  <c r="U17" i="160"/>
  <c r="V17" i="160"/>
  <c r="W17" i="160"/>
  <c r="AD17" i="160"/>
  <c r="AE17" i="160"/>
  <c r="AI17" i="160"/>
  <c r="B18" i="160"/>
  <c r="H18" i="160"/>
  <c r="I18" i="160"/>
  <c r="S18" i="160"/>
  <c r="T18" i="160"/>
  <c r="U18" i="160"/>
  <c r="V18" i="160"/>
  <c r="W18" i="160"/>
  <c r="AD18" i="160"/>
  <c r="AE18" i="160"/>
  <c r="AI18" i="160"/>
  <c r="B19" i="160"/>
  <c r="H19" i="160"/>
  <c r="I19" i="160"/>
  <c r="S19" i="160"/>
  <c r="T19" i="160"/>
  <c r="U19" i="160"/>
  <c r="V19" i="160"/>
  <c r="W19" i="160"/>
  <c r="AD19" i="160"/>
  <c r="AE19" i="160"/>
  <c r="AI19" i="160"/>
  <c r="B20" i="160"/>
  <c r="H20" i="160"/>
  <c r="I20" i="160"/>
  <c r="S20" i="160"/>
  <c r="T20" i="160"/>
  <c r="U20" i="160"/>
  <c r="V20" i="160"/>
  <c r="W20" i="160"/>
  <c r="AD20" i="160"/>
  <c r="AE20" i="160"/>
  <c r="AI20" i="160"/>
  <c r="B21" i="160"/>
  <c r="H21" i="160"/>
  <c r="I21" i="160"/>
  <c r="S21" i="160"/>
  <c r="T21" i="160"/>
  <c r="U21" i="160"/>
  <c r="V21" i="160"/>
  <c r="W21" i="160"/>
  <c r="AD21" i="160"/>
  <c r="AE21" i="160"/>
  <c r="AI21" i="160"/>
  <c r="B22" i="160"/>
  <c r="H22" i="160"/>
  <c r="I22" i="160"/>
  <c r="S22" i="160"/>
  <c r="T22" i="160"/>
  <c r="U22" i="160"/>
  <c r="V22" i="160"/>
  <c r="W22" i="160"/>
  <c r="AD22" i="160"/>
  <c r="AE22" i="160"/>
  <c r="AI22" i="160"/>
  <c r="B23" i="160"/>
  <c r="H23" i="160"/>
  <c r="I23" i="160"/>
  <c r="S23" i="160"/>
  <c r="T23" i="160"/>
  <c r="U23" i="160"/>
  <c r="V23" i="160"/>
  <c r="W23" i="160"/>
  <c r="AD23" i="160"/>
  <c r="AE23" i="160"/>
  <c r="AI23" i="160"/>
  <c r="B24" i="160"/>
  <c r="H24" i="160"/>
  <c r="I24" i="160"/>
  <c r="S24" i="160"/>
  <c r="T24" i="160"/>
  <c r="U24" i="160"/>
  <c r="V24" i="160"/>
  <c r="W24" i="160"/>
  <c r="AD24" i="160"/>
  <c r="AE24" i="160"/>
  <c r="AD44" i="25"/>
  <c r="AD40" i="25"/>
  <c r="AD41" i="25"/>
  <c r="AD42" i="25"/>
  <c r="AD46" i="25"/>
  <c r="AD83" i="25"/>
  <c r="AD45" i="25"/>
  <c r="AD43" i="25"/>
  <c r="AD82" i="25"/>
  <c r="U27" i="168" l="1"/>
  <c r="I27" i="168"/>
  <c r="I26" i="168"/>
  <c r="I25" i="168"/>
  <c r="I24" i="168"/>
  <c r="I23" i="168"/>
  <c r="I22" i="168"/>
  <c r="I21" i="168"/>
  <c r="I20" i="168"/>
  <c r="I19" i="168"/>
  <c r="I18" i="168"/>
  <c r="I17" i="168"/>
  <c r="I16" i="168"/>
  <c r="I15" i="168"/>
  <c r="I14" i="168"/>
  <c r="U26" i="168"/>
  <c r="U25" i="168"/>
  <c r="U24" i="168"/>
  <c r="U23" i="168"/>
  <c r="BU82" i="25"/>
  <c r="BU83" i="25"/>
  <c r="BU44" i="25"/>
  <c r="BU42" i="25"/>
  <c r="BU41" i="25"/>
  <c r="BU43" i="25"/>
  <c r="BU45" i="25"/>
  <c r="BU46" i="25"/>
  <c r="BU40" i="25"/>
  <c r="AE27" i="53" l="1"/>
  <c r="AD27" i="53"/>
  <c r="AE26" i="53"/>
  <c r="AD26" i="53"/>
  <c r="AE25" i="53"/>
  <c r="AD25" i="53"/>
  <c r="AE24" i="53"/>
  <c r="AD24" i="53"/>
  <c r="AE23" i="53"/>
  <c r="AD23" i="53"/>
  <c r="AE22" i="53"/>
  <c r="AD22" i="53"/>
  <c r="AE21" i="53"/>
  <c r="AD21" i="53"/>
  <c r="AE20" i="53"/>
  <c r="AD20" i="53"/>
  <c r="AE19" i="53"/>
  <c r="AD19" i="53"/>
  <c r="AE18" i="53"/>
  <c r="AD18" i="53"/>
  <c r="AE17" i="53"/>
  <c r="AD17" i="53"/>
  <c r="AE16" i="53"/>
  <c r="AD16" i="53"/>
  <c r="AE15" i="53"/>
  <c r="AD15" i="53"/>
  <c r="AE14" i="53"/>
  <c r="AD14" i="53"/>
  <c r="AE23" i="52"/>
  <c r="AD23" i="52"/>
  <c r="AE22" i="52"/>
  <c r="AD22" i="52"/>
  <c r="AE21" i="52"/>
  <c r="AD21" i="52"/>
  <c r="AE20" i="52"/>
  <c r="AD20" i="52"/>
  <c r="AE19" i="52"/>
  <c r="AD19" i="52"/>
  <c r="AE18" i="52"/>
  <c r="AD18" i="52"/>
  <c r="AE17" i="52"/>
  <c r="AD17" i="52"/>
  <c r="AE16" i="52"/>
  <c r="AD16" i="52"/>
  <c r="AE15" i="52"/>
  <c r="AD15" i="52"/>
  <c r="AE14" i="52"/>
  <c r="AD14" i="52"/>
  <c r="AE17" i="37"/>
  <c r="AD17" i="37"/>
  <c r="AE16" i="37"/>
  <c r="AD16" i="37"/>
  <c r="AE15" i="37"/>
  <c r="AD15" i="37"/>
  <c r="AE14" i="37"/>
  <c r="AD14" i="37"/>
  <c r="AE22" i="54"/>
  <c r="AD22" i="54"/>
  <c r="AE21" i="54"/>
  <c r="AD21" i="54"/>
  <c r="AE20" i="54"/>
  <c r="AD20" i="54"/>
  <c r="AE19" i="54"/>
  <c r="AD19" i="54"/>
  <c r="AE18" i="54"/>
  <c r="AD18" i="54"/>
  <c r="AE17" i="54"/>
  <c r="AD17" i="54"/>
  <c r="AE16" i="54"/>
  <c r="AD16" i="54"/>
  <c r="AE15" i="54"/>
  <c r="AD15" i="54"/>
  <c r="AE14" i="54"/>
  <c r="AD14" i="54"/>
  <c r="AE33" i="50"/>
  <c r="AE32" i="50"/>
  <c r="AE31" i="50"/>
  <c r="AE30" i="50"/>
  <c r="AE29" i="50"/>
  <c r="AE28" i="50"/>
  <c r="AE27" i="50"/>
  <c r="AE26" i="50"/>
  <c r="AE25" i="50"/>
  <c r="AE24" i="50"/>
  <c r="AE23" i="50"/>
  <c r="AE22" i="50"/>
  <c r="AE21" i="50"/>
  <c r="AE20" i="50"/>
  <c r="AE19" i="50"/>
  <c r="AE18" i="50"/>
  <c r="AE17" i="50"/>
  <c r="AE16" i="50"/>
  <c r="AE15" i="50"/>
  <c r="AE14" i="50"/>
  <c r="AE14" i="51"/>
  <c r="AE15" i="51"/>
  <c r="AE16" i="51"/>
  <c r="AE17" i="51"/>
  <c r="AE18" i="51"/>
  <c r="AE19" i="51"/>
  <c r="AE20" i="51"/>
  <c r="AE21" i="51"/>
  <c r="AE22" i="51"/>
  <c r="AE23" i="51"/>
  <c r="AE24" i="51"/>
  <c r="AE25" i="51"/>
  <c r="AE26" i="51"/>
  <c r="AE27" i="51"/>
  <c r="AE28" i="51"/>
  <c r="AE29" i="51"/>
  <c r="AE30" i="51"/>
  <c r="AE31" i="51"/>
  <c r="AE32" i="51"/>
  <c r="AE33" i="51"/>
  <c r="AE34" i="51"/>
  <c r="AE35" i="51"/>
  <c r="AE36" i="51"/>
  <c r="AE37" i="51"/>
  <c r="AE38" i="51"/>
  <c r="AE39" i="51"/>
  <c r="AE40" i="51"/>
  <c r="AE41" i="51"/>
  <c r="AE42" i="51"/>
  <c r="AE43" i="51"/>
  <c r="AE44" i="51"/>
  <c r="AE22" i="5" l="1"/>
  <c r="W22" i="5"/>
  <c r="V22" i="5"/>
  <c r="U22" i="5"/>
  <c r="S22" i="5"/>
  <c r="I22" i="5"/>
  <c r="H22" i="5"/>
  <c r="AD22" i="5" s="1"/>
  <c r="B22" i="5"/>
  <c r="AE21" i="5"/>
  <c r="W21" i="5"/>
  <c r="V21" i="5"/>
  <c r="U21" i="5"/>
  <c r="H21" i="5"/>
  <c r="AD21" i="5" s="1"/>
  <c r="B21" i="5"/>
  <c r="S21" i="5" s="1"/>
  <c r="AE16" i="133"/>
  <c r="AD16" i="133"/>
  <c r="AE15" i="133"/>
  <c r="AD15" i="133"/>
  <c r="AE14" i="133"/>
  <c r="AD14" i="133"/>
  <c r="AE18" i="133"/>
  <c r="W18" i="133"/>
  <c r="V18" i="133"/>
  <c r="U18" i="133"/>
  <c r="S18" i="133"/>
  <c r="H18" i="133"/>
  <c r="AD18" i="133" s="1"/>
  <c r="B18" i="133"/>
  <c r="AE17" i="133"/>
  <c r="AD17" i="133"/>
  <c r="W17" i="133"/>
  <c r="V17" i="133"/>
  <c r="U17" i="133"/>
  <c r="T17" i="133"/>
  <c r="H17" i="133"/>
  <c r="I17" i="133" s="1"/>
  <c r="B17" i="133"/>
  <c r="S17" i="133" s="1"/>
  <c r="T22" i="5" l="1"/>
  <c r="I21" i="5"/>
  <c r="T21" i="5"/>
  <c r="I18" i="133"/>
  <c r="T18" i="133"/>
  <c r="AQ19" i="25" l="1"/>
  <c r="M19" i="25"/>
  <c r="A19" i="25"/>
  <c r="W17" i="159"/>
  <c r="V17" i="159"/>
  <c r="U17" i="159"/>
  <c r="S17" i="159"/>
  <c r="H17" i="159"/>
  <c r="T17" i="159" s="1"/>
  <c r="W16" i="159"/>
  <c r="V16" i="159"/>
  <c r="U16" i="159"/>
  <c r="S16" i="159"/>
  <c r="I16" i="159"/>
  <c r="H16" i="159"/>
  <c r="T16" i="159" s="1"/>
  <c r="W15" i="159"/>
  <c r="V15" i="159"/>
  <c r="U15" i="159"/>
  <c r="S15" i="159"/>
  <c r="H15" i="159"/>
  <c r="T15" i="159" s="1"/>
  <c r="W14" i="159"/>
  <c r="V14" i="159"/>
  <c r="U14" i="159"/>
  <c r="T14" i="159"/>
  <c r="S14" i="159"/>
  <c r="H14" i="159"/>
  <c r="I14" i="159" s="1"/>
  <c r="P12" i="159"/>
  <c r="Q3" i="159"/>
  <c r="P2" i="159"/>
  <c r="AD19" i="25"/>
  <c r="BU19" i="25" l="1"/>
  <c r="I17" i="159"/>
  <c r="I15" i="159"/>
  <c r="AE20" i="133" l="1"/>
  <c r="W20" i="133"/>
  <c r="V20" i="133"/>
  <c r="U20" i="133"/>
  <c r="H20" i="133"/>
  <c r="AD20" i="133" s="1"/>
  <c r="B20" i="133"/>
  <c r="S20" i="133" s="1"/>
  <c r="AE19" i="133"/>
  <c r="W19" i="133"/>
  <c r="V19" i="133"/>
  <c r="U19" i="133"/>
  <c r="H19" i="133"/>
  <c r="I19" i="133" s="1"/>
  <c r="B19" i="133"/>
  <c r="S19" i="133" s="1"/>
  <c r="AE20" i="134"/>
  <c r="AD20" i="134"/>
  <c r="W20" i="134"/>
  <c r="V20" i="134"/>
  <c r="U20" i="134"/>
  <c r="H20" i="134"/>
  <c r="T20" i="134" s="1"/>
  <c r="B20" i="134"/>
  <c r="S20" i="134" s="1"/>
  <c r="AE19" i="134"/>
  <c r="W19" i="134"/>
  <c r="V19" i="134"/>
  <c r="U19" i="134"/>
  <c r="S19" i="134"/>
  <c r="H19" i="134"/>
  <c r="AD19" i="134" s="1"/>
  <c r="B19" i="134"/>
  <c r="AE18" i="134"/>
  <c r="W18" i="134"/>
  <c r="V18" i="134"/>
  <c r="U18" i="134"/>
  <c r="H18" i="134"/>
  <c r="T18" i="134" s="1"/>
  <c r="B18" i="134"/>
  <c r="S18" i="134" s="1"/>
  <c r="AE17" i="134"/>
  <c r="W17" i="134"/>
  <c r="V17" i="134"/>
  <c r="U17" i="134"/>
  <c r="H17" i="134"/>
  <c r="T17" i="134" s="1"/>
  <c r="B17" i="134"/>
  <c r="S17" i="134" s="1"/>
  <c r="AE20" i="132"/>
  <c r="W20" i="132"/>
  <c r="V20" i="132"/>
  <c r="U20" i="132"/>
  <c r="S20" i="132"/>
  <c r="H20" i="132"/>
  <c r="AD20" i="132" s="1"/>
  <c r="B20" i="132"/>
  <c r="AE19" i="132"/>
  <c r="W19" i="132"/>
  <c r="V19" i="132"/>
  <c r="U19" i="132"/>
  <c r="T19" i="132"/>
  <c r="S19" i="132"/>
  <c r="H19" i="132"/>
  <c r="I19" i="132" s="1"/>
  <c r="B19" i="132"/>
  <c r="AE18" i="132"/>
  <c r="W18" i="132"/>
  <c r="V18" i="132"/>
  <c r="U18" i="132"/>
  <c r="H18" i="132"/>
  <c r="T18" i="132" s="1"/>
  <c r="B18" i="132"/>
  <c r="S18" i="132" s="1"/>
  <c r="AE17" i="132"/>
  <c r="W17" i="132"/>
  <c r="V17" i="132"/>
  <c r="U17" i="132"/>
  <c r="H17" i="132"/>
  <c r="T17" i="132" s="1"/>
  <c r="B17" i="132"/>
  <c r="S17" i="132" s="1"/>
  <c r="B16" i="5"/>
  <c r="B17" i="5"/>
  <c r="B18" i="5"/>
  <c r="B19" i="5"/>
  <c r="B20" i="5"/>
  <c r="I20" i="134" l="1"/>
  <c r="T19" i="134"/>
  <c r="AD17" i="134"/>
  <c r="I19" i="134"/>
  <c r="I20" i="133"/>
  <c r="T20" i="133"/>
  <c r="T19" i="133"/>
  <c r="AD19" i="133"/>
  <c r="I17" i="134"/>
  <c r="AD18" i="134"/>
  <c r="I18" i="134"/>
  <c r="T20" i="132"/>
  <c r="AD17" i="132"/>
  <c r="I17" i="132"/>
  <c r="AD18" i="132"/>
  <c r="I18" i="132"/>
  <c r="AD19" i="132"/>
  <c r="I20" i="132"/>
  <c r="AE20" i="5" l="1"/>
  <c r="AE19" i="5"/>
  <c r="AD19" i="5"/>
  <c r="AE18" i="5"/>
  <c r="AD18" i="5"/>
  <c r="AE17" i="5"/>
  <c r="AD17" i="5"/>
  <c r="W18" i="5"/>
  <c r="V18" i="5"/>
  <c r="U18" i="5"/>
  <c r="T18" i="5"/>
  <c r="S18" i="5"/>
  <c r="I18" i="5"/>
  <c r="H18" i="5"/>
  <c r="W17" i="5"/>
  <c r="V17" i="5"/>
  <c r="U17" i="5"/>
  <c r="T17" i="5"/>
  <c r="H17" i="5"/>
  <c r="I17" i="5" s="1"/>
  <c r="S17" i="5"/>
  <c r="AE16" i="5"/>
  <c r="W16" i="5"/>
  <c r="V16" i="5"/>
  <c r="U16" i="5"/>
  <c r="H16" i="5"/>
  <c r="AD16" i="5" s="1"/>
  <c r="S16" i="5"/>
  <c r="AE15" i="5"/>
  <c r="W15" i="5"/>
  <c r="V15" i="5"/>
  <c r="U15" i="5"/>
  <c r="H15" i="5"/>
  <c r="I15" i="5" s="1"/>
  <c r="B15" i="5"/>
  <c r="S15" i="5" s="1"/>
  <c r="AE14" i="5"/>
  <c r="W14" i="5"/>
  <c r="V14" i="5"/>
  <c r="U14" i="5"/>
  <c r="H14" i="5"/>
  <c r="T14" i="5" s="1"/>
  <c r="B14" i="5"/>
  <c r="S14" i="5" s="1"/>
  <c r="T15" i="5" l="1"/>
  <c r="T16" i="5"/>
  <c r="I16" i="5"/>
  <c r="AD14" i="5"/>
  <c r="I14" i="5"/>
  <c r="AD15" i="5"/>
  <c r="W37" i="7" l="1"/>
  <c r="V37" i="7"/>
  <c r="U37" i="7"/>
  <c r="T37" i="7"/>
  <c r="S37" i="7"/>
  <c r="B37" i="7"/>
  <c r="W33" i="6"/>
  <c r="V33" i="6"/>
  <c r="U33" i="6"/>
  <c r="T33" i="6"/>
  <c r="B33" i="6"/>
  <c r="S33" i="6" s="1"/>
  <c r="H32" i="6"/>
  <c r="I32" i="6" s="1"/>
  <c r="B32" i="6"/>
  <c r="S32" i="6" s="1"/>
  <c r="W32" i="6"/>
  <c r="V32" i="6"/>
  <c r="U32" i="6"/>
  <c r="T32" i="6" l="1"/>
  <c r="M118" i="25" l="1"/>
  <c r="S34" i="142"/>
  <c r="T34" i="142"/>
  <c r="U34" i="142"/>
  <c r="V34" i="142"/>
  <c r="W34" i="142"/>
  <c r="AD34" i="142"/>
  <c r="AE34" i="142"/>
  <c r="Q3" i="130"/>
  <c r="P2" i="130"/>
  <c r="AE17" i="130"/>
  <c r="W17" i="130"/>
  <c r="V17" i="130"/>
  <c r="U17" i="130"/>
  <c r="H17" i="130"/>
  <c r="T17" i="130"/>
  <c r="B17" i="130"/>
  <c r="S17" i="130"/>
  <c r="AE16" i="130"/>
  <c r="W16" i="130"/>
  <c r="V16" i="130"/>
  <c r="U16" i="130"/>
  <c r="H16" i="130"/>
  <c r="T16" i="130"/>
  <c r="B16" i="130"/>
  <c r="S16" i="130"/>
  <c r="AE15" i="130"/>
  <c r="W15" i="130"/>
  <c r="V15" i="130"/>
  <c r="U15" i="130"/>
  <c r="H15" i="130"/>
  <c r="AD15" i="130"/>
  <c r="B15" i="130"/>
  <c r="S15" i="130"/>
  <c r="AE14" i="130"/>
  <c r="W14" i="130"/>
  <c r="V14" i="130"/>
  <c r="U14" i="130"/>
  <c r="H14" i="130"/>
  <c r="I14" i="130"/>
  <c r="B14" i="130"/>
  <c r="S14" i="130"/>
  <c r="T14" i="130"/>
  <c r="AD17" i="130"/>
  <c r="AD16" i="130"/>
  <c r="I15" i="130"/>
  <c r="T15" i="130"/>
  <c r="I16" i="130"/>
  <c r="AD14" i="130"/>
  <c r="I17" i="130"/>
  <c r="Q3" i="135"/>
  <c r="P2" i="135"/>
  <c r="AE17" i="158"/>
  <c r="W17" i="158"/>
  <c r="V17" i="158"/>
  <c r="U17" i="158"/>
  <c r="H17" i="158"/>
  <c r="T17" i="158"/>
  <c r="B17" i="158"/>
  <c r="S17" i="158"/>
  <c r="AE16" i="158"/>
  <c r="W16" i="158"/>
  <c r="V16" i="158"/>
  <c r="U16" i="158"/>
  <c r="H16" i="158"/>
  <c r="I16" i="158"/>
  <c r="B16" i="158"/>
  <c r="S16" i="158"/>
  <c r="AD16" i="158"/>
  <c r="T16" i="158"/>
  <c r="I17" i="158"/>
  <c r="AD17" i="158"/>
  <c r="B22" i="157"/>
  <c r="S22" i="157"/>
  <c r="H22" i="157"/>
  <c r="AD22" i="157"/>
  <c r="U22" i="157"/>
  <c r="V22" i="157"/>
  <c r="W22" i="157"/>
  <c r="AE22" i="157"/>
  <c r="B19" i="157"/>
  <c r="S19" i="157"/>
  <c r="H19" i="157"/>
  <c r="AD19" i="157"/>
  <c r="U19" i="157"/>
  <c r="V19" i="157"/>
  <c r="W19" i="157"/>
  <c r="AE19" i="157"/>
  <c r="T22" i="157"/>
  <c r="I22" i="157"/>
  <c r="T19" i="157"/>
  <c r="I19" i="157"/>
  <c r="AE18" i="117"/>
  <c r="W18" i="117"/>
  <c r="V18" i="117"/>
  <c r="U18" i="117"/>
  <c r="S18" i="117"/>
  <c r="H18" i="117"/>
  <c r="AD18" i="117"/>
  <c r="B18" i="117"/>
  <c r="B16" i="157"/>
  <c r="S16" i="157"/>
  <c r="H16" i="157"/>
  <c r="AD16" i="157"/>
  <c r="AE16" i="157"/>
  <c r="W16" i="157"/>
  <c r="V16" i="157"/>
  <c r="U16" i="157"/>
  <c r="AE28" i="157"/>
  <c r="W28" i="157"/>
  <c r="V28" i="157"/>
  <c r="U28" i="157"/>
  <c r="H28" i="157"/>
  <c r="AD28" i="157"/>
  <c r="B28" i="157"/>
  <c r="S28" i="157"/>
  <c r="I18" i="117"/>
  <c r="T18" i="117"/>
  <c r="I16" i="157"/>
  <c r="T16" i="157"/>
  <c r="I28" i="157"/>
  <c r="T28" i="157"/>
  <c r="AE21" i="158"/>
  <c r="W21" i="158"/>
  <c r="V21" i="158"/>
  <c r="U21" i="158"/>
  <c r="H21" i="158"/>
  <c r="I21" i="158"/>
  <c r="B21" i="158"/>
  <c r="S21" i="158"/>
  <c r="AE20" i="158"/>
  <c r="W20" i="158"/>
  <c r="V20" i="158"/>
  <c r="U20" i="158"/>
  <c r="H20" i="158"/>
  <c r="T20" i="158"/>
  <c r="B20" i="158"/>
  <c r="S20" i="158"/>
  <c r="AE19" i="158"/>
  <c r="W19" i="158"/>
  <c r="V19" i="158"/>
  <c r="U19" i="158"/>
  <c r="H19" i="158"/>
  <c r="T19" i="158"/>
  <c r="B19" i="158"/>
  <c r="S19" i="158"/>
  <c r="AE18" i="158"/>
  <c r="W18" i="158"/>
  <c r="V18" i="158"/>
  <c r="U18" i="158"/>
  <c r="H18" i="158"/>
  <c r="AD18" i="158"/>
  <c r="B18" i="158"/>
  <c r="S18" i="158"/>
  <c r="AE15" i="158"/>
  <c r="W15" i="158"/>
  <c r="V15" i="158"/>
  <c r="U15" i="158"/>
  <c r="H15" i="158"/>
  <c r="I15" i="158"/>
  <c r="B15" i="158"/>
  <c r="S15" i="158"/>
  <c r="AE14" i="158"/>
  <c r="W14" i="158"/>
  <c r="V14" i="158"/>
  <c r="U14" i="158"/>
  <c r="H14" i="158"/>
  <c r="I14" i="158"/>
  <c r="B14" i="158"/>
  <c r="S14" i="158"/>
  <c r="AE30" i="157"/>
  <c r="W30" i="157"/>
  <c r="V30" i="157"/>
  <c r="U30" i="157"/>
  <c r="H30" i="157"/>
  <c r="AD30" i="157"/>
  <c r="B30" i="157"/>
  <c r="S30" i="157"/>
  <c r="AE29" i="157"/>
  <c r="W29" i="157"/>
  <c r="V29" i="157"/>
  <c r="U29" i="157"/>
  <c r="H29" i="157"/>
  <c r="T29" i="157"/>
  <c r="B29" i="157"/>
  <c r="S29" i="157"/>
  <c r="AE27" i="157"/>
  <c r="W27" i="157"/>
  <c r="V27" i="157"/>
  <c r="U27" i="157"/>
  <c r="H27" i="157"/>
  <c r="T27" i="157"/>
  <c r="B27" i="157"/>
  <c r="S27" i="157"/>
  <c r="AE26" i="157"/>
  <c r="W26" i="157"/>
  <c r="V26" i="157"/>
  <c r="U26" i="157"/>
  <c r="H26" i="157"/>
  <c r="T26" i="157"/>
  <c r="B26" i="157"/>
  <c r="S26" i="157"/>
  <c r="AE25" i="157"/>
  <c r="W25" i="157"/>
  <c r="V25" i="157"/>
  <c r="U25" i="157"/>
  <c r="H25" i="157"/>
  <c r="AD25" i="157"/>
  <c r="B25" i="157"/>
  <c r="S25" i="157"/>
  <c r="AE24" i="157"/>
  <c r="W24" i="157"/>
  <c r="V24" i="157"/>
  <c r="U24" i="157"/>
  <c r="H24" i="157"/>
  <c r="T24" i="157"/>
  <c r="B24" i="157"/>
  <c r="S24" i="157"/>
  <c r="AE23" i="157"/>
  <c r="W23" i="157"/>
  <c r="V23" i="157"/>
  <c r="U23" i="157"/>
  <c r="H23" i="157"/>
  <c r="T23" i="157"/>
  <c r="B23" i="157"/>
  <c r="S23" i="157"/>
  <c r="AE21" i="157"/>
  <c r="W21" i="157"/>
  <c r="V21" i="157"/>
  <c r="U21" i="157"/>
  <c r="H21" i="157"/>
  <c r="AD21" i="157"/>
  <c r="B21" i="157"/>
  <c r="S21" i="157"/>
  <c r="AE20" i="157"/>
  <c r="W20" i="157"/>
  <c r="V20" i="157"/>
  <c r="U20" i="157"/>
  <c r="H20" i="157"/>
  <c r="T20" i="157"/>
  <c r="B20" i="157"/>
  <c r="S20" i="157"/>
  <c r="AE18" i="157"/>
  <c r="W18" i="157"/>
  <c r="V18" i="157"/>
  <c r="U18" i="157"/>
  <c r="H18" i="157"/>
  <c r="T18" i="157"/>
  <c r="B18" i="157"/>
  <c r="S18" i="157"/>
  <c r="AE17" i="157"/>
  <c r="W17" i="157"/>
  <c r="V17" i="157"/>
  <c r="U17" i="157"/>
  <c r="H17" i="157"/>
  <c r="AD17" i="157"/>
  <c r="B17" i="157"/>
  <c r="S17" i="157"/>
  <c r="AE15" i="157"/>
  <c r="W15" i="157"/>
  <c r="V15" i="157"/>
  <c r="U15" i="157"/>
  <c r="H15" i="157"/>
  <c r="T15" i="157"/>
  <c r="B15" i="157"/>
  <c r="S15" i="157"/>
  <c r="AE14" i="157"/>
  <c r="W14" i="157"/>
  <c r="V14" i="157"/>
  <c r="U14" i="157"/>
  <c r="H14" i="157"/>
  <c r="AD14" i="157"/>
  <c r="B14" i="157"/>
  <c r="S14" i="157"/>
  <c r="AD26" i="157"/>
  <c r="T30" i="157"/>
  <c r="I21" i="157"/>
  <c r="T21" i="157"/>
  <c r="AD23" i="157"/>
  <c r="AD19" i="158"/>
  <c r="T21" i="158"/>
  <c r="I18" i="158"/>
  <c r="T14" i="158"/>
  <c r="T15" i="158"/>
  <c r="I19" i="158"/>
  <c r="AD20" i="158"/>
  <c r="T18" i="158"/>
  <c r="AD14" i="158"/>
  <c r="AD15" i="158"/>
  <c r="I20" i="158"/>
  <c r="AD21" i="158"/>
  <c r="I30" i="157"/>
  <c r="I15" i="157"/>
  <c r="I25" i="157"/>
  <c r="I26" i="157"/>
  <c r="T17" i="157"/>
  <c r="T25" i="157"/>
  <c r="I17" i="157"/>
  <c r="AD18" i="157"/>
  <c r="I18" i="157"/>
  <c r="I14" i="157"/>
  <c r="T14" i="157"/>
  <c r="AD15" i="157"/>
  <c r="AD27" i="157"/>
  <c r="AD20" i="157"/>
  <c r="I23" i="157"/>
  <c r="AD24" i="157"/>
  <c r="I27" i="157"/>
  <c r="AD29" i="157"/>
  <c r="I20" i="157"/>
  <c r="I24" i="157"/>
  <c r="I29" i="157"/>
  <c r="Q3" i="116"/>
  <c r="P2" i="116"/>
  <c r="AE27" i="116"/>
  <c r="W27" i="116"/>
  <c r="V27" i="116"/>
  <c r="U27" i="116"/>
  <c r="H27" i="116"/>
  <c r="AD27" i="116"/>
  <c r="B27" i="116"/>
  <c r="S27" i="116"/>
  <c r="AE19" i="116"/>
  <c r="W19" i="116"/>
  <c r="V19" i="116"/>
  <c r="U19" i="116"/>
  <c r="H19" i="116"/>
  <c r="AD19" i="116"/>
  <c r="B19" i="116"/>
  <c r="S19" i="116"/>
  <c r="AE36" i="116"/>
  <c r="W36" i="116"/>
  <c r="V36" i="116"/>
  <c r="U36" i="116"/>
  <c r="H36" i="116"/>
  <c r="T36" i="116"/>
  <c r="B36" i="116"/>
  <c r="S36" i="116"/>
  <c r="AE35" i="116"/>
  <c r="W35" i="116"/>
  <c r="V35" i="116"/>
  <c r="U35" i="116"/>
  <c r="H35" i="116"/>
  <c r="AD35" i="116"/>
  <c r="B35" i="116"/>
  <c r="S35" i="116"/>
  <c r="AE34" i="116"/>
  <c r="W34" i="116"/>
  <c r="V34" i="116"/>
  <c r="U34" i="116"/>
  <c r="H34" i="116"/>
  <c r="I34" i="116"/>
  <c r="B34" i="116"/>
  <c r="S34" i="116"/>
  <c r="AE33" i="116"/>
  <c r="W33" i="116"/>
  <c r="V33" i="116"/>
  <c r="U33" i="116"/>
  <c r="H33" i="116"/>
  <c r="T33" i="116"/>
  <c r="B33" i="116"/>
  <c r="S33" i="116"/>
  <c r="AE32" i="116"/>
  <c r="W32" i="116"/>
  <c r="V32" i="116"/>
  <c r="U32" i="116"/>
  <c r="H32" i="116"/>
  <c r="T32" i="116"/>
  <c r="B32" i="116"/>
  <c r="S32" i="116"/>
  <c r="AE29" i="116"/>
  <c r="W29" i="116"/>
  <c r="V29" i="116"/>
  <c r="U29" i="116"/>
  <c r="H29" i="116"/>
  <c r="AD29" i="116"/>
  <c r="B29" i="116"/>
  <c r="S29" i="116"/>
  <c r="AE28" i="116"/>
  <c r="W28" i="116"/>
  <c r="V28" i="116"/>
  <c r="U28" i="116"/>
  <c r="H28" i="116"/>
  <c r="I28" i="116"/>
  <c r="B28" i="116"/>
  <c r="S28" i="116"/>
  <c r="AE30" i="116"/>
  <c r="W30" i="116"/>
  <c r="V30" i="116"/>
  <c r="U30" i="116"/>
  <c r="H30" i="116"/>
  <c r="AD30" i="116"/>
  <c r="B30" i="116"/>
  <c r="S30" i="116"/>
  <c r="P12" i="158"/>
  <c r="D9" i="158"/>
  <c r="Q3" i="158"/>
  <c r="P2" i="158"/>
  <c r="P12" i="157"/>
  <c r="D9" i="157"/>
  <c r="Q3" i="157"/>
  <c r="P2" i="157"/>
  <c r="I27" i="116"/>
  <c r="T27" i="116"/>
  <c r="I19" i="116"/>
  <c r="T19" i="116"/>
  <c r="AD32" i="116"/>
  <c r="AD36" i="116"/>
  <c r="AD33" i="116"/>
  <c r="T30" i="116"/>
  <c r="T29" i="116"/>
  <c r="I30" i="116"/>
  <c r="I32" i="116"/>
  <c r="I36" i="116"/>
  <c r="I33" i="116"/>
  <c r="T35" i="116"/>
  <c r="AD28" i="116"/>
  <c r="I29" i="116"/>
  <c r="I35" i="116"/>
  <c r="AD34" i="116"/>
  <c r="T28" i="116"/>
  <c r="T34" i="116"/>
  <c r="AE15" i="117"/>
  <c r="W15" i="117"/>
  <c r="V15" i="117"/>
  <c r="U15" i="117"/>
  <c r="H15" i="117"/>
  <c r="I15" i="117"/>
  <c r="B15" i="117"/>
  <c r="S15" i="117"/>
  <c r="T15" i="117"/>
  <c r="AD15" i="117"/>
  <c r="AQ170" i="25"/>
  <c r="M170" i="25"/>
  <c r="A170" i="25"/>
  <c r="B14" i="117"/>
  <c r="H14" i="117"/>
  <c r="I14" i="117"/>
  <c r="Q3" i="156"/>
  <c r="P2" i="156"/>
  <c r="AE16" i="156"/>
  <c r="W16" i="156"/>
  <c r="V16" i="156"/>
  <c r="U16" i="156"/>
  <c r="H16" i="156"/>
  <c r="AD16" i="156"/>
  <c r="B16" i="156"/>
  <c r="S16" i="156"/>
  <c r="AE15" i="156"/>
  <c r="W15" i="156"/>
  <c r="V15" i="156"/>
  <c r="U15" i="156"/>
  <c r="H15" i="156"/>
  <c r="T15" i="156"/>
  <c r="B15" i="156"/>
  <c r="S15" i="156"/>
  <c r="AE14" i="156"/>
  <c r="W14" i="156"/>
  <c r="V14" i="156"/>
  <c r="U14" i="156"/>
  <c r="H14" i="156"/>
  <c r="T14" i="156"/>
  <c r="B14" i="156"/>
  <c r="S14" i="156"/>
  <c r="P12" i="156"/>
  <c r="D9" i="156"/>
  <c r="AE18" i="114"/>
  <c r="W18" i="114"/>
  <c r="V18" i="114"/>
  <c r="U18" i="114"/>
  <c r="H18" i="114"/>
  <c r="AD18" i="114"/>
  <c r="B18" i="114"/>
  <c r="S18" i="114"/>
  <c r="AE20" i="114"/>
  <c r="W20" i="114"/>
  <c r="V20" i="114"/>
  <c r="U20" i="114"/>
  <c r="H20" i="114"/>
  <c r="T20" i="114"/>
  <c r="B20" i="114"/>
  <c r="S20" i="114"/>
  <c r="AE16" i="114"/>
  <c r="W16" i="114"/>
  <c r="V16" i="114"/>
  <c r="U16" i="114"/>
  <c r="H16" i="114"/>
  <c r="AD16" i="114"/>
  <c r="B16" i="114"/>
  <c r="S16" i="114"/>
  <c r="H16" i="117"/>
  <c r="T16" i="117"/>
  <c r="AE16" i="117"/>
  <c r="W16" i="117"/>
  <c r="V16" i="117"/>
  <c r="U16" i="117"/>
  <c r="B16" i="117"/>
  <c r="S16" i="117"/>
  <c r="AE17" i="117"/>
  <c r="W17" i="117"/>
  <c r="V17" i="117"/>
  <c r="U17" i="117"/>
  <c r="H17" i="117"/>
  <c r="AD17" i="117"/>
  <c r="B17" i="117"/>
  <c r="S17" i="117"/>
  <c r="AE23" i="114"/>
  <c r="W23" i="114"/>
  <c r="V23" i="114"/>
  <c r="U23" i="114"/>
  <c r="H23" i="114"/>
  <c r="AD23" i="114"/>
  <c r="B23" i="114"/>
  <c r="S23" i="114"/>
  <c r="AE19" i="114"/>
  <c r="W19" i="114"/>
  <c r="V19" i="114"/>
  <c r="U19" i="114"/>
  <c r="H19" i="114"/>
  <c r="T19" i="114"/>
  <c r="B19" i="114"/>
  <c r="S19" i="114"/>
  <c r="I20" i="114"/>
  <c r="AD20" i="114"/>
  <c r="AD16" i="117"/>
  <c r="I16" i="117"/>
  <c r="T17" i="117"/>
  <c r="I16" i="156"/>
  <c r="T16" i="156"/>
  <c r="AD15" i="156"/>
  <c r="AD14" i="156"/>
  <c r="I14" i="156"/>
  <c r="I15" i="156"/>
  <c r="T18" i="114"/>
  <c r="I18" i="114"/>
  <c r="I17" i="117"/>
  <c r="I16" i="114"/>
  <c r="T16" i="114"/>
  <c r="T23" i="114"/>
  <c r="I23" i="114"/>
  <c r="AD19" i="114"/>
  <c r="I19" i="114"/>
  <c r="B17" i="153"/>
  <c r="H17" i="153"/>
  <c r="T17" i="153"/>
  <c r="I17" i="153"/>
  <c r="S17" i="153"/>
  <c r="U17" i="153"/>
  <c r="V17" i="153"/>
  <c r="W17" i="153"/>
  <c r="AE17" i="153"/>
  <c r="AD17" i="153"/>
  <c r="AE20" i="154"/>
  <c r="W20" i="154"/>
  <c r="V20" i="154"/>
  <c r="U20" i="154"/>
  <c r="H20" i="154"/>
  <c r="AD20" i="154"/>
  <c r="B20" i="154"/>
  <c r="S20" i="154"/>
  <c r="AE19" i="154"/>
  <c r="W19" i="154"/>
  <c r="V19" i="154"/>
  <c r="U19" i="154"/>
  <c r="H19" i="154"/>
  <c r="I19" i="154"/>
  <c r="B19" i="154"/>
  <c r="S19" i="154"/>
  <c r="AE18" i="154"/>
  <c r="W18" i="154"/>
  <c r="V18" i="154"/>
  <c r="U18" i="154"/>
  <c r="S18" i="154"/>
  <c r="I18" i="154"/>
  <c r="H18" i="154"/>
  <c r="AD18" i="154"/>
  <c r="B18" i="154"/>
  <c r="AE17" i="154"/>
  <c r="AD17" i="154"/>
  <c r="W17" i="154"/>
  <c r="V17" i="154"/>
  <c r="U17" i="154"/>
  <c r="T17" i="154"/>
  <c r="H17" i="154"/>
  <c r="I17" i="154"/>
  <c r="B17" i="154"/>
  <c r="S17" i="154"/>
  <c r="AE16" i="154"/>
  <c r="AD16" i="154"/>
  <c r="W16" i="154"/>
  <c r="V16" i="154"/>
  <c r="U16" i="154"/>
  <c r="T16" i="154"/>
  <c r="I16" i="154"/>
  <c r="H16" i="154"/>
  <c r="B16" i="154"/>
  <c r="S16" i="154"/>
  <c r="AE15" i="154"/>
  <c r="AD15" i="154"/>
  <c r="W15" i="154"/>
  <c r="V15" i="154"/>
  <c r="U15" i="154"/>
  <c r="T15" i="154"/>
  <c r="H15" i="154"/>
  <c r="I15" i="154"/>
  <c r="B15" i="154"/>
  <c r="S15" i="154"/>
  <c r="AE14" i="154"/>
  <c r="AD14" i="154"/>
  <c r="W14" i="154"/>
  <c r="V14" i="154"/>
  <c r="U14" i="154"/>
  <c r="T14" i="154"/>
  <c r="I14" i="154"/>
  <c r="H14" i="154"/>
  <c r="B14" i="154"/>
  <c r="S14" i="154"/>
  <c r="P12" i="154"/>
  <c r="D9" i="154"/>
  <c r="Q3" i="154"/>
  <c r="P2" i="154"/>
  <c r="AE18" i="153"/>
  <c r="W18" i="153"/>
  <c r="V18" i="153"/>
  <c r="U18" i="153"/>
  <c r="H18" i="153"/>
  <c r="I18" i="153"/>
  <c r="B18" i="153"/>
  <c r="S18" i="153"/>
  <c r="AE16" i="153"/>
  <c r="W16" i="153"/>
  <c r="V16" i="153"/>
  <c r="U16" i="153"/>
  <c r="S16" i="153"/>
  <c r="H16" i="153"/>
  <c r="I16" i="153"/>
  <c r="B16" i="153"/>
  <c r="AE15" i="153"/>
  <c r="W15" i="153"/>
  <c r="V15" i="153"/>
  <c r="U15" i="153"/>
  <c r="H15" i="153"/>
  <c r="AD15" i="153"/>
  <c r="B15" i="153"/>
  <c r="S15" i="153"/>
  <c r="AE14" i="153"/>
  <c r="W14" i="153"/>
  <c r="V14" i="153"/>
  <c r="U14" i="153"/>
  <c r="I14" i="153"/>
  <c r="B14" i="153"/>
  <c r="S14" i="153"/>
  <c r="P12" i="153"/>
  <c r="D9" i="153"/>
  <c r="Q3" i="153"/>
  <c r="P2" i="153"/>
  <c r="AQ168" i="25"/>
  <c r="M168" i="25"/>
  <c r="A168" i="25"/>
  <c r="AQ167" i="25"/>
  <c r="M167" i="25"/>
  <c r="A167" i="25"/>
  <c r="T18" i="154"/>
  <c r="T19" i="154"/>
  <c r="AD19" i="154"/>
  <c r="I20" i="154"/>
  <c r="T14" i="153"/>
  <c r="AD14" i="153"/>
  <c r="T16" i="153"/>
  <c r="AD16" i="153"/>
  <c r="T18" i="153"/>
  <c r="AD18" i="153"/>
  <c r="T20" i="154"/>
  <c r="I15" i="153"/>
  <c r="T15" i="153"/>
  <c r="AE19" i="122"/>
  <c r="AD19" i="122"/>
  <c r="W19" i="122"/>
  <c r="V19" i="122"/>
  <c r="U19" i="122"/>
  <c r="T19" i="122"/>
  <c r="S19" i="122"/>
  <c r="H19" i="122"/>
  <c r="I19" i="122"/>
  <c r="AE26" i="152"/>
  <c r="W26" i="152"/>
  <c r="V26" i="152"/>
  <c r="U26" i="152"/>
  <c r="S26" i="152"/>
  <c r="AE25" i="152"/>
  <c r="W25" i="152"/>
  <c r="V25" i="152"/>
  <c r="U25" i="152"/>
  <c r="S25" i="152"/>
  <c r="AE24" i="152"/>
  <c r="AD24" i="152"/>
  <c r="W24" i="152"/>
  <c r="V24" i="152"/>
  <c r="U24" i="152"/>
  <c r="T24" i="152"/>
  <c r="S24" i="152"/>
  <c r="AE23" i="152"/>
  <c r="W23" i="152"/>
  <c r="V23" i="152"/>
  <c r="U23" i="152"/>
  <c r="S23" i="152"/>
  <c r="AE22" i="152"/>
  <c r="W22" i="152"/>
  <c r="V22" i="152"/>
  <c r="U22" i="152"/>
  <c r="S22" i="152"/>
  <c r="AE21" i="152"/>
  <c r="W21" i="152"/>
  <c r="V21" i="152"/>
  <c r="U21" i="152"/>
  <c r="S21" i="152"/>
  <c r="AE20" i="152"/>
  <c r="AD20" i="152"/>
  <c r="W20" i="152"/>
  <c r="V20" i="152"/>
  <c r="U20" i="152"/>
  <c r="T20" i="152"/>
  <c r="S20" i="152"/>
  <c r="AE19" i="152"/>
  <c r="W19" i="152"/>
  <c r="V19" i="152"/>
  <c r="U19" i="152"/>
  <c r="S19" i="152"/>
  <c r="H26" i="152"/>
  <c r="I26" i="152"/>
  <c r="H25" i="152"/>
  <c r="I25" i="152"/>
  <c r="H24" i="152"/>
  <c r="I24" i="152"/>
  <c r="H23" i="152"/>
  <c r="I23" i="152"/>
  <c r="H22" i="152"/>
  <c r="I22" i="152"/>
  <c r="H21" i="152"/>
  <c r="I21" i="152"/>
  <c r="H20" i="152"/>
  <c r="I20" i="152"/>
  <c r="H19" i="152"/>
  <c r="I19" i="152"/>
  <c r="T19" i="152"/>
  <c r="AD19" i="152"/>
  <c r="T23" i="152"/>
  <c r="AD23" i="152"/>
  <c r="T22" i="152"/>
  <c r="AD22" i="152"/>
  <c r="T26" i="152"/>
  <c r="AD26" i="152"/>
  <c r="T21" i="152"/>
  <c r="AD21" i="152"/>
  <c r="T25" i="152"/>
  <c r="AD25" i="152"/>
  <c r="H34" i="142"/>
  <c r="I34" i="142"/>
  <c r="B34" i="142"/>
  <c r="AE27" i="152"/>
  <c r="W27" i="152"/>
  <c r="V27" i="152"/>
  <c r="U27" i="152"/>
  <c r="H27" i="152"/>
  <c r="I27" i="152"/>
  <c r="S27" i="152"/>
  <c r="T27" i="152"/>
  <c r="AD27" i="152"/>
  <c r="H20" i="151"/>
  <c r="I20" i="151"/>
  <c r="B20" i="151"/>
  <c r="AE20" i="151"/>
  <c r="W20" i="151"/>
  <c r="V20" i="151"/>
  <c r="U20" i="151"/>
  <c r="S20" i="151"/>
  <c r="H30" i="149"/>
  <c r="I30" i="149"/>
  <c r="H29" i="149"/>
  <c r="AD29" i="149"/>
  <c r="H28" i="149"/>
  <c r="I28" i="149"/>
  <c r="H27" i="149"/>
  <c r="AD27" i="149"/>
  <c r="H26" i="149"/>
  <c r="I26" i="149"/>
  <c r="H25" i="149"/>
  <c r="I25" i="149"/>
  <c r="H24" i="149"/>
  <c r="I24" i="149"/>
  <c r="H23" i="149"/>
  <c r="AD23" i="149"/>
  <c r="H22" i="149"/>
  <c r="I22" i="149"/>
  <c r="H21" i="149"/>
  <c r="I21" i="149"/>
  <c r="H20" i="149"/>
  <c r="I20" i="149"/>
  <c r="H19" i="149"/>
  <c r="AD19" i="149"/>
  <c r="B30" i="149"/>
  <c r="B29" i="149"/>
  <c r="B28" i="149"/>
  <c r="S28" i="149"/>
  <c r="B27" i="149"/>
  <c r="B26" i="149"/>
  <c r="B25" i="149"/>
  <c r="B24" i="149"/>
  <c r="B23" i="149"/>
  <c r="B22" i="149"/>
  <c r="B21" i="149"/>
  <c r="B20" i="149"/>
  <c r="B19" i="149"/>
  <c r="AE30" i="149"/>
  <c r="AD30" i="149"/>
  <c r="W30" i="149"/>
  <c r="V30" i="149"/>
  <c r="U30" i="149"/>
  <c r="T30" i="149"/>
  <c r="S30" i="149"/>
  <c r="AE29" i="149"/>
  <c r="W29" i="149"/>
  <c r="V29" i="149"/>
  <c r="U29" i="149"/>
  <c r="S29" i="149"/>
  <c r="AE28" i="149"/>
  <c r="AD28" i="149"/>
  <c r="W28" i="149"/>
  <c r="V28" i="149"/>
  <c r="U28" i="149"/>
  <c r="T28" i="149"/>
  <c r="AE27" i="149"/>
  <c r="W27" i="149"/>
  <c r="V27" i="149"/>
  <c r="U27" i="149"/>
  <c r="S27" i="149"/>
  <c r="AE26" i="149"/>
  <c r="W26" i="149"/>
  <c r="V26" i="149"/>
  <c r="U26" i="149"/>
  <c r="S26" i="149"/>
  <c r="AE25" i="149"/>
  <c r="AD25" i="149"/>
  <c r="W25" i="149"/>
  <c r="V25" i="149"/>
  <c r="U25" i="149"/>
  <c r="T25" i="149"/>
  <c r="S25" i="149"/>
  <c r="AE24" i="149"/>
  <c r="AD24" i="149"/>
  <c r="W24" i="149"/>
  <c r="V24" i="149"/>
  <c r="U24" i="149"/>
  <c r="T24" i="149"/>
  <c r="S24" i="149"/>
  <c r="AE23" i="149"/>
  <c r="W23" i="149"/>
  <c r="V23" i="149"/>
  <c r="U23" i="149"/>
  <c r="S23" i="149"/>
  <c r="AE22" i="149"/>
  <c r="W22" i="149"/>
  <c r="V22" i="149"/>
  <c r="U22" i="149"/>
  <c r="S22" i="149"/>
  <c r="AE21" i="149"/>
  <c r="AD21" i="149"/>
  <c r="W21" i="149"/>
  <c r="V21" i="149"/>
  <c r="U21" i="149"/>
  <c r="T21" i="149"/>
  <c r="S21" i="149"/>
  <c r="AE20" i="149"/>
  <c r="AD20" i="149"/>
  <c r="W20" i="149"/>
  <c r="V20" i="149"/>
  <c r="U20" i="149"/>
  <c r="T20" i="149"/>
  <c r="S20" i="149"/>
  <c r="AE19" i="149"/>
  <c r="W19" i="149"/>
  <c r="V19" i="149"/>
  <c r="U19" i="149"/>
  <c r="S19" i="149"/>
  <c r="AE25" i="147"/>
  <c r="W25" i="147"/>
  <c r="V25" i="147"/>
  <c r="U25" i="147"/>
  <c r="S25" i="147"/>
  <c r="AE24" i="147"/>
  <c r="AD24" i="147"/>
  <c r="W24" i="147"/>
  <c r="V24" i="147"/>
  <c r="U24" i="147"/>
  <c r="T24" i="147"/>
  <c r="S24" i="147"/>
  <c r="AE23" i="147"/>
  <c r="W23" i="147"/>
  <c r="V23" i="147"/>
  <c r="U23" i="147"/>
  <c r="S23" i="147"/>
  <c r="AE22" i="147"/>
  <c r="W22" i="147"/>
  <c r="V22" i="147"/>
  <c r="U22" i="147"/>
  <c r="S22" i="147"/>
  <c r="AE21" i="147"/>
  <c r="W21" i="147"/>
  <c r="V21" i="147"/>
  <c r="U21" i="147"/>
  <c r="S21" i="147"/>
  <c r="AE20" i="147"/>
  <c r="AD20" i="147"/>
  <c r="W20" i="147"/>
  <c r="V20" i="147"/>
  <c r="U20" i="147"/>
  <c r="T20" i="147"/>
  <c r="S20" i="147"/>
  <c r="AE19" i="147"/>
  <c r="W19" i="147"/>
  <c r="V19" i="147"/>
  <c r="U19" i="147"/>
  <c r="S19" i="147"/>
  <c r="H25" i="147"/>
  <c r="I25" i="147"/>
  <c r="H24" i="147"/>
  <c r="I24" i="147"/>
  <c r="H23" i="147"/>
  <c r="I23" i="147"/>
  <c r="H22" i="147"/>
  <c r="I22" i="147"/>
  <c r="H21" i="147"/>
  <c r="I21" i="147"/>
  <c r="H20" i="147"/>
  <c r="I20" i="147"/>
  <c r="H19" i="147"/>
  <c r="I19" i="147"/>
  <c r="B25" i="147"/>
  <c r="B24" i="147"/>
  <c r="B23" i="147"/>
  <c r="B22" i="147"/>
  <c r="B21" i="147"/>
  <c r="B20" i="147"/>
  <c r="B19" i="147"/>
  <c r="H29" i="146"/>
  <c r="I29" i="146"/>
  <c r="H28" i="146"/>
  <c r="AD28" i="146"/>
  <c r="H27" i="146"/>
  <c r="I27" i="146"/>
  <c r="H26" i="146"/>
  <c r="I26" i="146"/>
  <c r="H25" i="146"/>
  <c r="I25" i="146"/>
  <c r="H24" i="146"/>
  <c r="I24" i="146"/>
  <c r="H23" i="146"/>
  <c r="I23" i="146"/>
  <c r="H22" i="146"/>
  <c r="I22" i="146"/>
  <c r="H21" i="146"/>
  <c r="I21" i="146"/>
  <c r="H20" i="146"/>
  <c r="I20" i="146"/>
  <c r="H19" i="146"/>
  <c r="I19" i="146"/>
  <c r="B29" i="146"/>
  <c r="S29" i="146"/>
  <c r="B28" i="146"/>
  <c r="B27" i="146"/>
  <c r="B26" i="146"/>
  <c r="S26" i="146"/>
  <c r="B25" i="146"/>
  <c r="S25" i="146"/>
  <c r="B24" i="146"/>
  <c r="B23" i="146"/>
  <c r="S23" i="146"/>
  <c r="B22" i="146"/>
  <c r="S22" i="146"/>
  <c r="B21" i="146"/>
  <c r="S21" i="146"/>
  <c r="B20" i="146"/>
  <c r="B19" i="146"/>
  <c r="AE29" i="146"/>
  <c r="W29" i="146"/>
  <c r="V29" i="146"/>
  <c r="U29" i="146"/>
  <c r="AE28" i="146"/>
  <c r="W28" i="146"/>
  <c r="V28" i="146"/>
  <c r="U28" i="146"/>
  <c r="S28" i="146"/>
  <c r="AE27" i="146"/>
  <c r="AD27" i="146"/>
  <c r="W27" i="146"/>
  <c r="V27" i="146"/>
  <c r="U27" i="146"/>
  <c r="T27" i="146"/>
  <c r="S27" i="146"/>
  <c r="AE26" i="146"/>
  <c r="W26" i="146"/>
  <c r="V26" i="146"/>
  <c r="U26" i="146"/>
  <c r="AE25" i="146"/>
  <c r="AD25" i="146"/>
  <c r="W25" i="146"/>
  <c r="V25" i="146"/>
  <c r="U25" i="146"/>
  <c r="T25" i="146"/>
  <c r="AE24" i="146"/>
  <c r="W24" i="146"/>
  <c r="V24" i="146"/>
  <c r="U24" i="146"/>
  <c r="S24" i="146"/>
  <c r="AE23" i="146"/>
  <c r="AD23" i="146"/>
  <c r="W23" i="146"/>
  <c r="V23" i="146"/>
  <c r="U23" i="146"/>
  <c r="T23" i="146"/>
  <c r="AE22" i="146"/>
  <c r="W22" i="146"/>
  <c r="V22" i="146"/>
  <c r="U22" i="146"/>
  <c r="AE21" i="146"/>
  <c r="W21" i="146"/>
  <c r="V21" i="146"/>
  <c r="U21" i="146"/>
  <c r="AE20" i="146"/>
  <c r="AD20" i="146"/>
  <c r="W20" i="146"/>
  <c r="V20" i="146"/>
  <c r="U20" i="146"/>
  <c r="T20" i="146"/>
  <c r="S20" i="146"/>
  <c r="AE19" i="146"/>
  <c r="AD19" i="146"/>
  <c r="W19" i="146"/>
  <c r="V19" i="146"/>
  <c r="U19" i="146"/>
  <c r="T19" i="146"/>
  <c r="S19" i="146"/>
  <c r="AE19" i="144"/>
  <c r="W19" i="144"/>
  <c r="V19" i="144"/>
  <c r="U19" i="144"/>
  <c r="H19" i="144"/>
  <c r="AD19" i="144"/>
  <c r="B19" i="144"/>
  <c r="S19" i="144"/>
  <c r="T20" i="151"/>
  <c r="AD20" i="151"/>
  <c r="I19" i="149"/>
  <c r="I23" i="149"/>
  <c r="I27" i="149"/>
  <c r="I29" i="149"/>
  <c r="T19" i="149"/>
  <c r="T23" i="149"/>
  <c r="T27" i="149"/>
  <c r="T22" i="149"/>
  <c r="AD22" i="149"/>
  <c r="T26" i="149"/>
  <c r="AD26" i="149"/>
  <c r="T29" i="149"/>
  <c r="T23" i="147"/>
  <c r="T22" i="147"/>
  <c r="AD22" i="147"/>
  <c r="T19" i="147"/>
  <c r="AD19" i="147"/>
  <c r="AD23" i="147"/>
  <c r="T21" i="147"/>
  <c r="AD21" i="147"/>
  <c r="T25" i="147"/>
  <c r="AD25" i="147"/>
  <c r="T22" i="146"/>
  <c r="AD22" i="146"/>
  <c r="T21" i="146"/>
  <c r="AD21" i="146"/>
  <c r="T24" i="146"/>
  <c r="AD24" i="146"/>
  <c r="T26" i="146"/>
  <c r="AD26" i="146"/>
  <c r="T29" i="146"/>
  <c r="AD29" i="146"/>
  <c r="I28" i="146"/>
  <c r="T28" i="146"/>
  <c r="T19" i="144"/>
  <c r="I19" i="144"/>
  <c r="H29" i="144"/>
  <c r="I29" i="144"/>
  <c r="H28" i="144"/>
  <c r="I28" i="144"/>
  <c r="H27" i="144"/>
  <c r="I27" i="144"/>
  <c r="H26" i="144"/>
  <c r="I26" i="144"/>
  <c r="H25" i="144"/>
  <c r="I25" i="144"/>
  <c r="H24" i="144"/>
  <c r="AD24" i="144"/>
  <c r="H23" i="144"/>
  <c r="I23" i="144"/>
  <c r="H22" i="144"/>
  <c r="I22" i="144"/>
  <c r="H21" i="144"/>
  <c r="I21" i="144"/>
  <c r="B29" i="144"/>
  <c r="S29" i="144"/>
  <c r="B28" i="144"/>
  <c r="S28" i="144"/>
  <c r="B27" i="144"/>
  <c r="B26" i="144"/>
  <c r="B25" i="144"/>
  <c r="S25" i="144"/>
  <c r="B24" i="144"/>
  <c r="B23" i="144"/>
  <c r="B22" i="144"/>
  <c r="B21" i="144"/>
  <c r="S21" i="144"/>
  <c r="B30" i="144"/>
  <c r="S30" i="144"/>
  <c r="H30" i="144"/>
  <c r="T30" i="144"/>
  <c r="U30" i="144"/>
  <c r="V30" i="144"/>
  <c r="W30" i="144"/>
  <c r="AE30" i="144"/>
  <c r="AE29" i="144"/>
  <c r="AD29" i="144"/>
  <c r="W29" i="144"/>
  <c r="V29" i="144"/>
  <c r="U29" i="144"/>
  <c r="T29" i="144"/>
  <c r="AE28" i="144"/>
  <c r="W28" i="144"/>
  <c r="V28" i="144"/>
  <c r="U28" i="144"/>
  <c r="AE27" i="144"/>
  <c r="W27" i="144"/>
  <c r="V27" i="144"/>
  <c r="U27" i="144"/>
  <c r="S27" i="144"/>
  <c r="AE26" i="144"/>
  <c r="AD26" i="144"/>
  <c r="W26" i="144"/>
  <c r="V26" i="144"/>
  <c r="U26" i="144"/>
  <c r="T26" i="144"/>
  <c r="S26" i="144"/>
  <c r="AE25" i="144"/>
  <c r="AD25" i="144"/>
  <c r="W25" i="144"/>
  <c r="V25" i="144"/>
  <c r="U25" i="144"/>
  <c r="T25" i="144"/>
  <c r="AE24" i="144"/>
  <c r="W24" i="144"/>
  <c r="V24" i="144"/>
  <c r="U24" i="144"/>
  <c r="S24" i="144"/>
  <c r="AE23" i="144"/>
  <c r="AD23" i="144"/>
  <c r="W23" i="144"/>
  <c r="V23" i="144"/>
  <c r="U23" i="144"/>
  <c r="T23" i="144"/>
  <c r="S23" i="144"/>
  <c r="AE22" i="144"/>
  <c r="W22" i="144"/>
  <c r="V22" i="144"/>
  <c r="U22" i="144"/>
  <c r="S22" i="144"/>
  <c r="AE21" i="144"/>
  <c r="AD21" i="144"/>
  <c r="W21" i="144"/>
  <c r="V21" i="144"/>
  <c r="U21" i="144"/>
  <c r="T21" i="144"/>
  <c r="I35" i="142"/>
  <c r="H35" i="142"/>
  <c r="H32" i="142"/>
  <c r="I32" i="142"/>
  <c r="H31" i="142"/>
  <c r="I31" i="142"/>
  <c r="H30" i="142"/>
  <c r="AD30" i="142"/>
  <c r="H29" i="142"/>
  <c r="I29" i="142"/>
  <c r="H28" i="142"/>
  <c r="I28" i="142"/>
  <c r="H27" i="142"/>
  <c r="I27" i="142"/>
  <c r="I26" i="142"/>
  <c r="H26" i="142"/>
  <c r="H25" i="142"/>
  <c r="I25" i="142"/>
  <c r="I24" i="142"/>
  <c r="H24" i="142"/>
  <c r="H23" i="142"/>
  <c r="I23" i="142"/>
  <c r="H22" i="142"/>
  <c r="AD22" i="142"/>
  <c r="H21" i="142"/>
  <c r="I21" i="142"/>
  <c r="H20" i="142"/>
  <c r="I20" i="142"/>
  <c r="AE32" i="142"/>
  <c r="AD32" i="142"/>
  <c r="W32" i="142"/>
  <c r="V32" i="142"/>
  <c r="U32" i="142"/>
  <c r="T32" i="142"/>
  <c r="AE31" i="142"/>
  <c r="W31" i="142"/>
  <c r="V31" i="142"/>
  <c r="U31" i="142"/>
  <c r="AE30" i="142"/>
  <c r="W30" i="142"/>
  <c r="V30" i="142"/>
  <c r="U30" i="142"/>
  <c r="AE29" i="142"/>
  <c r="AD29" i="142"/>
  <c r="W29" i="142"/>
  <c r="V29" i="142"/>
  <c r="U29" i="142"/>
  <c r="T29" i="142"/>
  <c r="AE28" i="142"/>
  <c r="AD28" i="142"/>
  <c r="W28" i="142"/>
  <c r="V28" i="142"/>
  <c r="U28" i="142"/>
  <c r="T28" i="142"/>
  <c r="AE27" i="142"/>
  <c r="W27" i="142"/>
  <c r="V27" i="142"/>
  <c r="U27" i="142"/>
  <c r="AE26" i="142"/>
  <c r="AD26" i="142"/>
  <c r="W26" i="142"/>
  <c r="V26" i="142"/>
  <c r="U26" i="142"/>
  <c r="T26" i="142"/>
  <c r="AE25" i="142"/>
  <c r="W25" i="142"/>
  <c r="V25" i="142"/>
  <c r="U25" i="142"/>
  <c r="AE24" i="142"/>
  <c r="AD24" i="142"/>
  <c r="W24" i="142"/>
  <c r="V24" i="142"/>
  <c r="U24" i="142"/>
  <c r="T24" i="142"/>
  <c r="AE23" i="142"/>
  <c r="W23" i="142"/>
  <c r="V23" i="142"/>
  <c r="U23" i="142"/>
  <c r="AE22" i="142"/>
  <c r="W22" i="142"/>
  <c r="V22" i="142"/>
  <c r="U22" i="142"/>
  <c r="AE21" i="142"/>
  <c r="AD21" i="142"/>
  <c r="W21" i="142"/>
  <c r="V21" i="142"/>
  <c r="U21" i="142"/>
  <c r="T21" i="142"/>
  <c r="AE20" i="142"/>
  <c r="AD20" i="142"/>
  <c r="W20" i="142"/>
  <c r="V20" i="142"/>
  <c r="U20" i="142"/>
  <c r="T20" i="142"/>
  <c r="B33" i="142"/>
  <c r="S33" i="142"/>
  <c r="B32" i="142"/>
  <c r="S32" i="142"/>
  <c r="B31" i="142"/>
  <c r="S31" i="142"/>
  <c r="B30" i="142"/>
  <c r="S30" i="142"/>
  <c r="B29" i="142"/>
  <c r="S29" i="142"/>
  <c r="B28" i="142"/>
  <c r="S28" i="142"/>
  <c r="B27" i="142"/>
  <c r="S27" i="142"/>
  <c r="B26" i="142"/>
  <c r="S26" i="142"/>
  <c r="B25" i="142"/>
  <c r="S25" i="142"/>
  <c r="B24" i="142"/>
  <c r="S24" i="142"/>
  <c r="B23" i="142"/>
  <c r="S23" i="142"/>
  <c r="B22" i="142"/>
  <c r="S22" i="142"/>
  <c r="B21" i="142"/>
  <c r="S21" i="142"/>
  <c r="B20" i="142"/>
  <c r="S20" i="142"/>
  <c r="AE28" i="152"/>
  <c r="W28" i="152"/>
  <c r="V28" i="152"/>
  <c r="U28" i="152"/>
  <c r="H28" i="152"/>
  <c r="AD28" i="152"/>
  <c r="S28" i="152"/>
  <c r="AE18" i="152"/>
  <c r="W18" i="152"/>
  <c r="V18" i="152"/>
  <c r="U18" i="152"/>
  <c r="H18" i="152"/>
  <c r="AD18" i="152"/>
  <c r="S18" i="152"/>
  <c r="AE17" i="152"/>
  <c r="W17" i="152"/>
  <c r="V17" i="152"/>
  <c r="U17" i="152"/>
  <c r="H17" i="152"/>
  <c r="I17" i="152"/>
  <c r="S17" i="152"/>
  <c r="AE16" i="152"/>
  <c r="W16" i="152"/>
  <c r="V16" i="152"/>
  <c r="U16" i="152"/>
  <c r="H16" i="152"/>
  <c r="AD16" i="152"/>
  <c r="S16" i="152"/>
  <c r="AE15" i="152"/>
  <c r="W15" i="152"/>
  <c r="V15" i="152"/>
  <c r="U15" i="152"/>
  <c r="H15" i="152"/>
  <c r="I15" i="152"/>
  <c r="S15" i="152"/>
  <c r="AE14" i="152"/>
  <c r="W14" i="152"/>
  <c r="V14" i="152"/>
  <c r="U14" i="152"/>
  <c r="H14" i="152"/>
  <c r="AD14" i="152"/>
  <c r="S14" i="152"/>
  <c r="P12" i="152"/>
  <c r="D9" i="152"/>
  <c r="Q3" i="152"/>
  <c r="P2" i="152"/>
  <c r="AE23" i="151"/>
  <c r="AD23" i="151"/>
  <c r="W23" i="151"/>
  <c r="V23" i="151"/>
  <c r="U23" i="151"/>
  <c r="T23" i="151"/>
  <c r="H23" i="151"/>
  <c r="I23" i="151"/>
  <c r="B23" i="151"/>
  <c r="S23" i="151"/>
  <c r="AE22" i="151"/>
  <c r="W22" i="151"/>
  <c r="V22" i="151"/>
  <c r="U22" i="151"/>
  <c r="H22" i="151"/>
  <c r="I22" i="151"/>
  <c r="B22" i="151"/>
  <c r="S22" i="151"/>
  <c r="AE21" i="151"/>
  <c r="W21" i="151"/>
  <c r="V21" i="151"/>
  <c r="U21" i="151"/>
  <c r="H21" i="151"/>
  <c r="AD21" i="151"/>
  <c r="B21" i="151"/>
  <c r="S21" i="151"/>
  <c r="AE19" i="151"/>
  <c r="AD19" i="151"/>
  <c r="W19" i="151"/>
  <c r="V19" i="151"/>
  <c r="U19" i="151"/>
  <c r="T19" i="151"/>
  <c r="I19" i="151"/>
  <c r="H19" i="151"/>
  <c r="B19" i="151"/>
  <c r="S19" i="151"/>
  <c r="AE18" i="151"/>
  <c r="AD18" i="151"/>
  <c r="W18" i="151"/>
  <c r="V18" i="151"/>
  <c r="U18" i="151"/>
  <c r="T18" i="151"/>
  <c r="H18" i="151"/>
  <c r="I18" i="151"/>
  <c r="B18" i="151"/>
  <c r="S18" i="151"/>
  <c r="AE17" i="151"/>
  <c r="W17" i="151"/>
  <c r="V17" i="151"/>
  <c r="U17" i="151"/>
  <c r="H17" i="151"/>
  <c r="I17" i="151"/>
  <c r="B17" i="151"/>
  <c r="S17" i="151"/>
  <c r="AE16" i="151"/>
  <c r="W16" i="151"/>
  <c r="V16" i="151"/>
  <c r="U16" i="151"/>
  <c r="H16" i="151"/>
  <c r="AD16" i="151"/>
  <c r="B16" i="151"/>
  <c r="S16" i="151"/>
  <c r="AE15" i="151"/>
  <c r="AD15" i="151"/>
  <c r="W15" i="151"/>
  <c r="V15" i="151"/>
  <c r="U15" i="151"/>
  <c r="T15" i="151"/>
  <c r="I15" i="151"/>
  <c r="H15" i="151"/>
  <c r="B15" i="151"/>
  <c r="S15" i="151"/>
  <c r="AE14" i="151"/>
  <c r="AD14" i="151"/>
  <c r="W14" i="151"/>
  <c r="V14" i="151"/>
  <c r="U14" i="151"/>
  <c r="T14" i="151"/>
  <c r="H14" i="151"/>
  <c r="I14" i="151"/>
  <c r="B14" i="151"/>
  <c r="S14" i="151"/>
  <c r="P12" i="151"/>
  <c r="D9" i="151"/>
  <c r="Q3" i="151"/>
  <c r="P2" i="151"/>
  <c r="AE22" i="150"/>
  <c r="W22" i="150"/>
  <c r="V22" i="150"/>
  <c r="U22" i="150"/>
  <c r="I22" i="150"/>
  <c r="H22" i="150"/>
  <c r="AD22" i="150"/>
  <c r="B22" i="150"/>
  <c r="S22" i="150"/>
  <c r="AE21" i="150"/>
  <c r="AD21" i="150"/>
  <c r="W21" i="150"/>
  <c r="V21" i="150"/>
  <c r="U21" i="150"/>
  <c r="T21" i="150"/>
  <c r="H21" i="150"/>
  <c r="I21" i="150"/>
  <c r="B21" i="150"/>
  <c r="S21" i="150"/>
  <c r="AE20" i="150"/>
  <c r="W20" i="150"/>
  <c r="V20" i="150"/>
  <c r="U20" i="150"/>
  <c r="S20" i="150"/>
  <c r="I20" i="150"/>
  <c r="H20" i="150"/>
  <c r="AD20" i="150"/>
  <c r="B20" i="150"/>
  <c r="AE19" i="150"/>
  <c r="AD19" i="150"/>
  <c r="W19" i="150"/>
  <c r="V19" i="150"/>
  <c r="U19" i="150"/>
  <c r="T19" i="150"/>
  <c r="H19" i="150"/>
  <c r="I19" i="150"/>
  <c r="B19" i="150"/>
  <c r="S19" i="150"/>
  <c r="AE18" i="150"/>
  <c r="W18" i="150"/>
  <c r="V18" i="150"/>
  <c r="U18" i="150"/>
  <c r="S18" i="150"/>
  <c r="I18" i="150"/>
  <c r="H18" i="150"/>
  <c r="AD18" i="150"/>
  <c r="B18" i="150"/>
  <c r="AE17" i="150"/>
  <c r="AD17" i="150"/>
  <c r="W17" i="150"/>
  <c r="V17" i="150"/>
  <c r="U17" i="150"/>
  <c r="T17" i="150"/>
  <c r="H17" i="150"/>
  <c r="I17" i="150"/>
  <c r="B17" i="150"/>
  <c r="S17" i="150"/>
  <c r="AE16" i="150"/>
  <c r="W16" i="150"/>
  <c r="V16" i="150"/>
  <c r="U16" i="150"/>
  <c r="S16" i="150"/>
  <c r="I16" i="150"/>
  <c r="H16" i="150"/>
  <c r="AD16" i="150"/>
  <c r="B16" i="150"/>
  <c r="AE15" i="150"/>
  <c r="AD15" i="150"/>
  <c r="W15" i="150"/>
  <c r="V15" i="150"/>
  <c r="U15" i="150"/>
  <c r="T15" i="150"/>
  <c r="H15" i="150"/>
  <c r="I15" i="150"/>
  <c r="B15" i="150"/>
  <c r="S15" i="150"/>
  <c r="AE14" i="150"/>
  <c r="W14" i="150"/>
  <c r="V14" i="150"/>
  <c r="U14" i="150"/>
  <c r="S14" i="150"/>
  <c r="I14" i="150"/>
  <c r="H14" i="150"/>
  <c r="AD14" i="150"/>
  <c r="B14" i="150"/>
  <c r="P12" i="150"/>
  <c r="D9" i="150"/>
  <c r="Q3" i="150"/>
  <c r="P2" i="150"/>
  <c r="AE34" i="149"/>
  <c r="W34" i="149"/>
  <c r="V34" i="149"/>
  <c r="U34" i="149"/>
  <c r="I34" i="149"/>
  <c r="H34" i="149"/>
  <c r="AD34" i="149"/>
  <c r="B34" i="149"/>
  <c r="S34" i="149"/>
  <c r="AE33" i="149"/>
  <c r="AD33" i="149"/>
  <c r="W33" i="149"/>
  <c r="V33" i="149"/>
  <c r="U33" i="149"/>
  <c r="T33" i="149"/>
  <c r="H33" i="149"/>
  <c r="I33" i="149"/>
  <c r="B33" i="149"/>
  <c r="S33" i="149"/>
  <c r="AE32" i="149"/>
  <c r="W32" i="149"/>
  <c r="V32" i="149"/>
  <c r="U32" i="149"/>
  <c r="H32" i="149"/>
  <c r="AD32" i="149"/>
  <c r="B32" i="149"/>
  <c r="S32" i="149"/>
  <c r="AE31" i="149"/>
  <c r="W31" i="149"/>
  <c r="V31" i="149"/>
  <c r="U31" i="149"/>
  <c r="H31" i="149"/>
  <c r="I31" i="149"/>
  <c r="B31" i="149"/>
  <c r="S31" i="149"/>
  <c r="AE18" i="149"/>
  <c r="W18" i="149"/>
  <c r="V18" i="149"/>
  <c r="U18" i="149"/>
  <c r="H18" i="149"/>
  <c r="AD18" i="149"/>
  <c r="B18" i="149"/>
  <c r="S18" i="149"/>
  <c r="AE17" i="149"/>
  <c r="W17" i="149"/>
  <c r="V17" i="149"/>
  <c r="U17" i="149"/>
  <c r="H17" i="149"/>
  <c r="I17" i="149"/>
  <c r="B17" i="149"/>
  <c r="S17" i="149"/>
  <c r="AE16" i="149"/>
  <c r="W16" i="149"/>
  <c r="V16" i="149"/>
  <c r="U16" i="149"/>
  <c r="I16" i="149"/>
  <c r="H16" i="149"/>
  <c r="AD16" i="149"/>
  <c r="B16" i="149"/>
  <c r="S16" i="149"/>
  <c r="AE15" i="149"/>
  <c r="AD15" i="149"/>
  <c r="W15" i="149"/>
  <c r="V15" i="149"/>
  <c r="U15" i="149"/>
  <c r="T15" i="149"/>
  <c r="H15" i="149"/>
  <c r="I15" i="149"/>
  <c r="B15" i="149"/>
  <c r="S15" i="149"/>
  <c r="AE14" i="149"/>
  <c r="W14" i="149"/>
  <c r="V14" i="149"/>
  <c r="U14" i="149"/>
  <c r="I14" i="149"/>
  <c r="H14" i="149"/>
  <c r="AD14" i="149"/>
  <c r="B14" i="149"/>
  <c r="S14" i="149"/>
  <c r="P12" i="149"/>
  <c r="D9" i="149"/>
  <c r="Q3" i="149"/>
  <c r="P2" i="149"/>
  <c r="AE21" i="148"/>
  <c r="W21" i="148"/>
  <c r="V21" i="148"/>
  <c r="U21" i="148"/>
  <c r="H21" i="148"/>
  <c r="AD21" i="148"/>
  <c r="B21" i="148"/>
  <c r="S21" i="148"/>
  <c r="AE20" i="148"/>
  <c r="W20" i="148"/>
  <c r="V20" i="148"/>
  <c r="U20" i="148"/>
  <c r="S20" i="148"/>
  <c r="H20" i="148"/>
  <c r="AD20" i="148"/>
  <c r="B20" i="148"/>
  <c r="AE19" i="148"/>
  <c r="W19" i="148"/>
  <c r="V19" i="148"/>
  <c r="U19" i="148"/>
  <c r="H19" i="148"/>
  <c r="I19" i="148"/>
  <c r="B19" i="148"/>
  <c r="S19" i="148"/>
  <c r="AE18" i="148"/>
  <c r="W18" i="148"/>
  <c r="V18" i="148"/>
  <c r="U18" i="148"/>
  <c r="S18" i="148"/>
  <c r="H18" i="148"/>
  <c r="AD18" i="148"/>
  <c r="B18" i="148"/>
  <c r="AE17" i="148"/>
  <c r="W17" i="148"/>
  <c r="V17" i="148"/>
  <c r="U17" i="148"/>
  <c r="H17" i="148"/>
  <c r="I17" i="148"/>
  <c r="B17" i="148"/>
  <c r="S17" i="148"/>
  <c r="AE16" i="148"/>
  <c r="W16" i="148"/>
  <c r="V16" i="148"/>
  <c r="U16" i="148"/>
  <c r="H16" i="148"/>
  <c r="AD16" i="148"/>
  <c r="B16" i="148"/>
  <c r="S16" i="148"/>
  <c r="AE15" i="148"/>
  <c r="W15" i="148"/>
  <c r="V15" i="148"/>
  <c r="U15" i="148"/>
  <c r="H15" i="148"/>
  <c r="I15" i="148"/>
  <c r="B15" i="148"/>
  <c r="S15" i="148"/>
  <c r="AE14" i="148"/>
  <c r="W14" i="148"/>
  <c r="V14" i="148"/>
  <c r="U14" i="148"/>
  <c r="H14" i="148"/>
  <c r="AD14" i="148"/>
  <c r="B14" i="148"/>
  <c r="S14" i="148"/>
  <c r="P12" i="148"/>
  <c r="D9" i="148"/>
  <c r="Q3" i="148"/>
  <c r="P2" i="148"/>
  <c r="AE29" i="147"/>
  <c r="W29" i="147"/>
  <c r="V29" i="147"/>
  <c r="U29" i="147"/>
  <c r="H29" i="147"/>
  <c r="AD29" i="147"/>
  <c r="B29" i="147"/>
  <c r="S29" i="147"/>
  <c r="AE28" i="147"/>
  <c r="W28" i="147"/>
  <c r="V28" i="147"/>
  <c r="U28" i="147"/>
  <c r="H28" i="147"/>
  <c r="I28" i="147"/>
  <c r="B28" i="147"/>
  <c r="S28" i="147"/>
  <c r="AE27" i="147"/>
  <c r="W27" i="147"/>
  <c r="V27" i="147"/>
  <c r="U27" i="147"/>
  <c r="I27" i="147"/>
  <c r="H27" i="147"/>
  <c r="AD27" i="147"/>
  <c r="B27" i="147"/>
  <c r="S27" i="147"/>
  <c r="AE26" i="147"/>
  <c r="AD26" i="147"/>
  <c r="W26" i="147"/>
  <c r="V26" i="147"/>
  <c r="U26" i="147"/>
  <c r="T26" i="147"/>
  <c r="H26" i="147"/>
  <c r="I26" i="147"/>
  <c r="B26" i="147"/>
  <c r="S26" i="147"/>
  <c r="AE18" i="147"/>
  <c r="AD18" i="147"/>
  <c r="W18" i="147"/>
  <c r="V18" i="147"/>
  <c r="U18" i="147"/>
  <c r="T18" i="147"/>
  <c r="I18" i="147"/>
  <c r="H18" i="147"/>
  <c r="B18" i="147"/>
  <c r="S18" i="147"/>
  <c r="AE17" i="147"/>
  <c r="AD17" i="147"/>
  <c r="W17" i="147"/>
  <c r="V17" i="147"/>
  <c r="U17" i="147"/>
  <c r="T17" i="147"/>
  <c r="H17" i="147"/>
  <c r="I17" i="147"/>
  <c r="B17" i="147"/>
  <c r="S17" i="147"/>
  <c r="AE16" i="147"/>
  <c r="W16" i="147"/>
  <c r="V16" i="147"/>
  <c r="U16" i="147"/>
  <c r="S16" i="147"/>
  <c r="H16" i="147"/>
  <c r="I16" i="147"/>
  <c r="B16" i="147"/>
  <c r="AE15" i="147"/>
  <c r="W15" i="147"/>
  <c r="V15" i="147"/>
  <c r="U15" i="147"/>
  <c r="H15" i="147"/>
  <c r="I15" i="147"/>
  <c r="B15" i="147"/>
  <c r="S15" i="147"/>
  <c r="AE14" i="147"/>
  <c r="W14" i="147"/>
  <c r="V14" i="147"/>
  <c r="U14" i="147"/>
  <c r="I14" i="147"/>
  <c r="H14" i="147"/>
  <c r="AD14" i="147"/>
  <c r="B14" i="147"/>
  <c r="S14" i="147"/>
  <c r="P12" i="147"/>
  <c r="D9" i="147"/>
  <c r="Q3" i="147"/>
  <c r="P2" i="147"/>
  <c r="AE30" i="146"/>
  <c r="W30" i="146"/>
  <c r="V30" i="146"/>
  <c r="U30" i="146"/>
  <c r="H30" i="146"/>
  <c r="AD30" i="146"/>
  <c r="B30" i="146"/>
  <c r="S30" i="146"/>
  <c r="AE18" i="146"/>
  <c r="W18" i="146"/>
  <c r="V18" i="146"/>
  <c r="U18" i="146"/>
  <c r="H18" i="146"/>
  <c r="AD18" i="146"/>
  <c r="B18" i="146"/>
  <c r="S18" i="146"/>
  <c r="AE17" i="146"/>
  <c r="W17" i="146"/>
  <c r="V17" i="146"/>
  <c r="U17" i="146"/>
  <c r="H17" i="146"/>
  <c r="I17" i="146"/>
  <c r="B17" i="146"/>
  <c r="S17" i="146"/>
  <c r="AE16" i="146"/>
  <c r="W16" i="146"/>
  <c r="V16" i="146"/>
  <c r="U16" i="146"/>
  <c r="H16" i="146"/>
  <c r="AD16" i="146"/>
  <c r="B16" i="146"/>
  <c r="S16" i="146"/>
  <c r="AE15" i="146"/>
  <c r="W15" i="146"/>
  <c r="V15" i="146"/>
  <c r="U15" i="146"/>
  <c r="H15" i="146"/>
  <c r="I15" i="146"/>
  <c r="B15" i="146"/>
  <c r="S15" i="146"/>
  <c r="AE14" i="146"/>
  <c r="W14" i="146"/>
  <c r="V14" i="146"/>
  <c r="U14" i="146"/>
  <c r="H14" i="146"/>
  <c r="AD14" i="146"/>
  <c r="B14" i="146"/>
  <c r="S14" i="146"/>
  <c r="P12" i="146"/>
  <c r="D9" i="146"/>
  <c r="Q3" i="146"/>
  <c r="P2" i="146"/>
  <c r="AE22" i="145"/>
  <c r="W22" i="145"/>
  <c r="V22" i="145"/>
  <c r="U22" i="145"/>
  <c r="S22" i="145"/>
  <c r="H22" i="145"/>
  <c r="AD22" i="145"/>
  <c r="B22" i="145"/>
  <c r="AE21" i="145"/>
  <c r="W21" i="145"/>
  <c r="V21" i="145"/>
  <c r="U21" i="145"/>
  <c r="H21" i="145"/>
  <c r="I21" i="145"/>
  <c r="B21" i="145"/>
  <c r="S21" i="145"/>
  <c r="AE20" i="145"/>
  <c r="W20" i="145"/>
  <c r="V20" i="145"/>
  <c r="U20" i="145"/>
  <c r="S20" i="145"/>
  <c r="H20" i="145"/>
  <c r="AD20" i="145"/>
  <c r="B20" i="145"/>
  <c r="AE19" i="145"/>
  <c r="W19" i="145"/>
  <c r="V19" i="145"/>
  <c r="U19" i="145"/>
  <c r="H19" i="145"/>
  <c r="I19" i="145"/>
  <c r="B19" i="145"/>
  <c r="S19" i="145"/>
  <c r="AE18" i="145"/>
  <c r="W18" i="145"/>
  <c r="V18" i="145"/>
  <c r="U18" i="145"/>
  <c r="S18" i="145"/>
  <c r="H18" i="145"/>
  <c r="AD18" i="145"/>
  <c r="B18" i="145"/>
  <c r="AE17" i="145"/>
  <c r="W17" i="145"/>
  <c r="V17" i="145"/>
  <c r="U17" i="145"/>
  <c r="H17" i="145"/>
  <c r="I17" i="145"/>
  <c r="B17" i="145"/>
  <c r="S17" i="145"/>
  <c r="AE16" i="145"/>
  <c r="W16" i="145"/>
  <c r="V16" i="145"/>
  <c r="U16" i="145"/>
  <c r="S16" i="145"/>
  <c r="H16" i="145"/>
  <c r="AD16" i="145"/>
  <c r="B16" i="145"/>
  <c r="AE15" i="145"/>
  <c r="W15" i="145"/>
  <c r="V15" i="145"/>
  <c r="U15" i="145"/>
  <c r="H15" i="145"/>
  <c r="I15" i="145"/>
  <c r="B15" i="145"/>
  <c r="S15" i="145"/>
  <c r="AE14" i="145"/>
  <c r="W14" i="145"/>
  <c r="V14" i="145"/>
  <c r="U14" i="145"/>
  <c r="S14" i="145"/>
  <c r="H14" i="145"/>
  <c r="I14" i="145"/>
  <c r="B14" i="145"/>
  <c r="P12" i="145"/>
  <c r="D9" i="145"/>
  <c r="Q3" i="145"/>
  <c r="P2" i="145"/>
  <c r="AE20" i="144"/>
  <c r="W20" i="144"/>
  <c r="V20" i="144"/>
  <c r="U20" i="144"/>
  <c r="H20" i="144"/>
  <c r="I20" i="144"/>
  <c r="B20" i="144"/>
  <c r="S20" i="144"/>
  <c r="AE18" i="144"/>
  <c r="W18" i="144"/>
  <c r="V18" i="144"/>
  <c r="U18" i="144"/>
  <c r="H18" i="144"/>
  <c r="AD18" i="144"/>
  <c r="B18" i="144"/>
  <c r="S18" i="144"/>
  <c r="AE17" i="144"/>
  <c r="W17" i="144"/>
  <c r="V17" i="144"/>
  <c r="U17" i="144"/>
  <c r="H17" i="144"/>
  <c r="I17" i="144"/>
  <c r="B17" i="144"/>
  <c r="S17" i="144"/>
  <c r="AE16" i="144"/>
  <c r="W16" i="144"/>
  <c r="V16" i="144"/>
  <c r="U16" i="144"/>
  <c r="H16" i="144"/>
  <c r="AD16" i="144"/>
  <c r="B16" i="144"/>
  <c r="S16" i="144"/>
  <c r="AE15" i="144"/>
  <c r="W15" i="144"/>
  <c r="V15" i="144"/>
  <c r="U15" i="144"/>
  <c r="H15" i="144"/>
  <c r="I15" i="144"/>
  <c r="B15" i="144"/>
  <c r="S15" i="144"/>
  <c r="AE14" i="144"/>
  <c r="W14" i="144"/>
  <c r="V14" i="144"/>
  <c r="U14" i="144"/>
  <c r="H14" i="144"/>
  <c r="AD14" i="144"/>
  <c r="B14" i="144"/>
  <c r="S14" i="144"/>
  <c r="P12" i="144"/>
  <c r="D9" i="144"/>
  <c r="Q3" i="144"/>
  <c r="P2" i="144"/>
  <c r="AE20" i="143"/>
  <c r="W20" i="143"/>
  <c r="V20" i="143"/>
  <c r="U20" i="143"/>
  <c r="H20" i="143"/>
  <c r="AD20" i="143"/>
  <c r="B20" i="143"/>
  <c r="S20" i="143"/>
  <c r="AE19" i="143"/>
  <c r="W19" i="143"/>
  <c r="V19" i="143"/>
  <c r="U19" i="143"/>
  <c r="H19" i="143"/>
  <c r="I19" i="143"/>
  <c r="B19" i="143"/>
  <c r="S19" i="143"/>
  <c r="AE18" i="143"/>
  <c r="W18" i="143"/>
  <c r="V18" i="143"/>
  <c r="U18" i="143"/>
  <c r="H18" i="143"/>
  <c r="AD18" i="143"/>
  <c r="B18" i="143"/>
  <c r="S18" i="143"/>
  <c r="AE17" i="143"/>
  <c r="W17" i="143"/>
  <c r="V17" i="143"/>
  <c r="U17" i="143"/>
  <c r="H17" i="143"/>
  <c r="I17" i="143"/>
  <c r="B17" i="143"/>
  <c r="S17" i="143"/>
  <c r="AE16" i="143"/>
  <c r="W16" i="143"/>
  <c r="V16" i="143"/>
  <c r="U16" i="143"/>
  <c r="I16" i="143"/>
  <c r="H16" i="143"/>
  <c r="AD16" i="143"/>
  <c r="B16" i="143"/>
  <c r="S16" i="143"/>
  <c r="AE15" i="143"/>
  <c r="AD15" i="143"/>
  <c r="W15" i="143"/>
  <c r="V15" i="143"/>
  <c r="U15" i="143"/>
  <c r="T15" i="143"/>
  <c r="H15" i="143"/>
  <c r="I15" i="143"/>
  <c r="B15" i="143"/>
  <c r="S15" i="143"/>
  <c r="AE14" i="143"/>
  <c r="W14" i="143"/>
  <c r="V14" i="143"/>
  <c r="U14" i="143"/>
  <c r="H14" i="143"/>
  <c r="AD14" i="143"/>
  <c r="B14" i="143"/>
  <c r="S14" i="143"/>
  <c r="P12" i="143"/>
  <c r="D9" i="143"/>
  <c r="Q3" i="143"/>
  <c r="P2" i="143"/>
  <c r="AE35" i="142"/>
  <c r="W35" i="142"/>
  <c r="V35" i="142"/>
  <c r="U35" i="142"/>
  <c r="AD35" i="142"/>
  <c r="B35" i="142"/>
  <c r="S35" i="142"/>
  <c r="AE33" i="142"/>
  <c r="W33" i="142"/>
  <c r="V33" i="142"/>
  <c r="U33" i="142"/>
  <c r="H33" i="142"/>
  <c r="I33" i="142"/>
  <c r="AE19" i="142"/>
  <c r="W19" i="142"/>
  <c r="V19" i="142"/>
  <c r="U19" i="142"/>
  <c r="H19" i="142"/>
  <c r="AD19" i="142"/>
  <c r="B19" i="142"/>
  <c r="S19" i="142"/>
  <c r="AE18" i="142"/>
  <c r="W18" i="142"/>
  <c r="V18" i="142"/>
  <c r="U18" i="142"/>
  <c r="H18" i="142"/>
  <c r="I18" i="142"/>
  <c r="B18" i="142"/>
  <c r="S18" i="142"/>
  <c r="AE17" i="142"/>
  <c r="W17" i="142"/>
  <c r="V17" i="142"/>
  <c r="U17" i="142"/>
  <c r="H17" i="142"/>
  <c r="AD17" i="142"/>
  <c r="B17" i="142"/>
  <c r="S17" i="142"/>
  <c r="AE16" i="142"/>
  <c r="W16" i="142"/>
  <c r="V16" i="142"/>
  <c r="U16" i="142"/>
  <c r="H16" i="142"/>
  <c r="I16" i="142"/>
  <c r="B16" i="142"/>
  <c r="S16" i="142"/>
  <c r="AE15" i="142"/>
  <c r="W15" i="142"/>
  <c r="V15" i="142"/>
  <c r="U15" i="142"/>
  <c r="H15" i="142"/>
  <c r="AD15" i="142"/>
  <c r="B15" i="142"/>
  <c r="S15" i="142"/>
  <c r="AE14" i="142"/>
  <c r="W14" i="142"/>
  <c r="V14" i="142"/>
  <c r="U14" i="142"/>
  <c r="H14" i="142"/>
  <c r="I14" i="142"/>
  <c r="B14" i="142"/>
  <c r="S14" i="142"/>
  <c r="P12" i="142"/>
  <c r="D9" i="142"/>
  <c r="Q3" i="142"/>
  <c r="P2" i="142"/>
  <c r="AQ156" i="25"/>
  <c r="M156" i="25"/>
  <c r="A156" i="25"/>
  <c r="AQ157" i="25"/>
  <c r="M157" i="25"/>
  <c r="A157" i="25"/>
  <c r="AQ155" i="25"/>
  <c r="M155" i="25"/>
  <c r="A155" i="25"/>
  <c r="AQ152" i="25"/>
  <c r="M152" i="25"/>
  <c r="A152" i="25"/>
  <c r="AQ153" i="25"/>
  <c r="M153" i="25"/>
  <c r="A153" i="25"/>
  <c r="AQ154" i="25"/>
  <c r="M154" i="25"/>
  <c r="A154" i="25"/>
  <c r="I14" i="152"/>
  <c r="I28" i="152"/>
  <c r="T17" i="152"/>
  <c r="AD17" i="152"/>
  <c r="I18" i="152"/>
  <c r="T15" i="152"/>
  <c r="AD15" i="152"/>
  <c r="I16" i="152"/>
  <c r="I16" i="151"/>
  <c r="T17" i="151"/>
  <c r="AD17" i="151"/>
  <c r="T22" i="151"/>
  <c r="AD22" i="151"/>
  <c r="I21" i="151"/>
  <c r="T16" i="151"/>
  <c r="T21" i="151"/>
  <c r="T31" i="149"/>
  <c r="AD31" i="149"/>
  <c r="I32" i="149"/>
  <c r="T17" i="149"/>
  <c r="AD17" i="149"/>
  <c r="I18" i="149"/>
  <c r="I14" i="148"/>
  <c r="T15" i="148"/>
  <c r="AD15" i="148"/>
  <c r="I16" i="148"/>
  <c r="T17" i="148"/>
  <c r="AD17" i="148"/>
  <c r="I18" i="148"/>
  <c r="T19" i="148"/>
  <c r="AD19" i="148"/>
  <c r="I20" i="148"/>
  <c r="I21" i="148"/>
  <c r="T16" i="147"/>
  <c r="AD16" i="147"/>
  <c r="T14" i="147"/>
  <c r="T15" i="147"/>
  <c r="AD15" i="147"/>
  <c r="T27" i="147"/>
  <c r="T28" i="147"/>
  <c r="AD28" i="147"/>
  <c r="I29" i="147"/>
  <c r="I14" i="146"/>
  <c r="T17" i="146"/>
  <c r="AD17" i="146"/>
  <c r="I18" i="146"/>
  <c r="T15" i="146"/>
  <c r="AD15" i="146"/>
  <c r="I16" i="146"/>
  <c r="I30" i="146"/>
  <c r="T14" i="145"/>
  <c r="AD14" i="145"/>
  <c r="T15" i="145"/>
  <c r="AD15" i="145"/>
  <c r="I16" i="145"/>
  <c r="T16" i="145"/>
  <c r="T17" i="145"/>
  <c r="AD17" i="145"/>
  <c r="I18" i="145"/>
  <c r="T19" i="145"/>
  <c r="AD19" i="145"/>
  <c r="I20" i="145"/>
  <c r="T21" i="145"/>
  <c r="AD21" i="145"/>
  <c r="I22" i="145"/>
  <c r="T22" i="144"/>
  <c r="AD22" i="144"/>
  <c r="I24" i="144"/>
  <c r="T28" i="144"/>
  <c r="AD28" i="144"/>
  <c r="T24" i="144"/>
  <c r="T27" i="144"/>
  <c r="AD27" i="144"/>
  <c r="I30" i="144"/>
  <c r="AD30" i="144"/>
  <c r="I14" i="144"/>
  <c r="T15" i="144"/>
  <c r="AD15" i="144"/>
  <c r="I16" i="144"/>
  <c r="T17" i="144"/>
  <c r="AD17" i="144"/>
  <c r="I18" i="144"/>
  <c r="T20" i="144"/>
  <c r="AD20" i="144"/>
  <c r="I14" i="143"/>
  <c r="T19" i="143"/>
  <c r="AD19" i="143"/>
  <c r="I20" i="143"/>
  <c r="T17" i="143"/>
  <c r="AD17" i="143"/>
  <c r="I18" i="143"/>
  <c r="T33" i="142"/>
  <c r="AD33" i="142"/>
  <c r="I22" i="142"/>
  <c r="I30" i="142"/>
  <c r="T25" i="142"/>
  <c r="AD25" i="142"/>
  <c r="T22" i="142"/>
  <c r="T30" i="142"/>
  <c r="T23" i="142"/>
  <c r="AD23" i="142"/>
  <c r="T27" i="142"/>
  <c r="AD27" i="142"/>
  <c r="T31" i="142"/>
  <c r="AD31" i="142"/>
  <c r="T16" i="142"/>
  <c r="AD16" i="142"/>
  <c r="I17" i="142"/>
  <c r="T18" i="142"/>
  <c r="AD18" i="142"/>
  <c r="I19" i="142"/>
  <c r="T14" i="142"/>
  <c r="AD14" i="142"/>
  <c r="I15" i="142"/>
  <c r="T14" i="152"/>
  <c r="T16" i="152"/>
  <c r="T18" i="152"/>
  <c r="T28" i="152"/>
  <c r="T14" i="150"/>
  <c r="T16" i="150"/>
  <c r="T18" i="150"/>
  <c r="T20" i="150"/>
  <c r="T22" i="150"/>
  <c r="T14" i="149"/>
  <c r="T16" i="149"/>
  <c r="T18" i="149"/>
  <c r="T32" i="149"/>
  <c r="T34" i="149"/>
  <c r="T14" i="148"/>
  <c r="T16" i="148"/>
  <c r="T18" i="148"/>
  <c r="T20" i="148"/>
  <c r="T21" i="148"/>
  <c r="T29" i="147"/>
  <c r="T14" i="146"/>
  <c r="T16" i="146"/>
  <c r="T18" i="146"/>
  <c r="T30" i="146"/>
  <c r="T18" i="145"/>
  <c r="T20" i="145"/>
  <c r="T22" i="145"/>
  <c r="T14" i="144"/>
  <c r="T16" i="144"/>
  <c r="T18" i="144"/>
  <c r="T14" i="143"/>
  <c r="T16" i="143"/>
  <c r="T18" i="143"/>
  <c r="T20" i="143"/>
  <c r="T15" i="142"/>
  <c r="T17" i="142"/>
  <c r="T19" i="142"/>
  <c r="T35" i="142"/>
  <c r="AQ149" i="25"/>
  <c r="M149" i="25"/>
  <c r="A149" i="25"/>
  <c r="AQ150" i="25"/>
  <c r="M150" i="25"/>
  <c r="A150" i="25"/>
  <c r="AQ151" i="25"/>
  <c r="M151" i="25"/>
  <c r="A151" i="25"/>
  <c r="AQ158" i="25"/>
  <c r="M158" i="25"/>
  <c r="A158" i="25"/>
  <c r="AQ161" i="25"/>
  <c r="M161" i="25"/>
  <c r="A161" i="25"/>
  <c r="AQ148" i="25"/>
  <c r="M148" i="25"/>
  <c r="A148" i="25"/>
  <c r="B21" i="141"/>
  <c r="H21" i="141"/>
  <c r="I21" i="141"/>
  <c r="S21" i="141"/>
  <c r="T21" i="141"/>
  <c r="U21" i="141"/>
  <c r="V21" i="141"/>
  <c r="W21" i="141"/>
  <c r="AD21" i="141"/>
  <c r="AE21" i="141"/>
  <c r="AE22" i="141"/>
  <c r="W22" i="141"/>
  <c r="V22" i="141"/>
  <c r="U22" i="141"/>
  <c r="H22" i="141"/>
  <c r="I22" i="141"/>
  <c r="B22" i="141"/>
  <c r="S22" i="141"/>
  <c r="AE20" i="141"/>
  <c r="W20" i="141"/>
  <c r="V20" i="141"/>
  <c r="U20" i="141"/>
  <c r="H20" i="141"/>
  <c r="I20" i="141"/>
  <c r="B20" i="141"/>
  <c r="S20" i="141"/>
  <c r="AE19" i="141"/>
  <c r="W19" i="141"/>
  <c r="V19" i="141"/>
  <c r="U19" i="141"/>
  <c r="H19" i="141"/>
  <c r="AD19" i="141"/>
  <c r="B19" i="141"/>
  <c r="S19" i="141"/>
  <c r="AE18" i="141"/>
  <c r="W18" i="141"/>
  <c r="V18" i="141"/>
  <c r="U18" i="141"/>
  <c r="H18" i="141"/>
  <c r="I18" i="141"/>
  <c r="B18" i="141"/>
  <c r="S18" i="141"/>
  <c r="AE17" i="141"/>
  <c r="W17" i="141"/>
  <c r="V17" i="141"/>
  <c r="U17" i="141"/>
  <c r="H17" i="141"/>
  <c r="AD17" i="141"/>
  <c r="B17" i="141"/>
  <c r="S17" i="141"/>
  <c r="AE16" i="141"/>
  <c r="W16" i="141"/>
  <c r="V16" i="141"/>
  <c r="U16" i="141"/>
  <c r="H16" i="141"/>
  <c r="I16" i="141"/>
  <c r="B16" i="141"/>
  <c r="S16" i="141"/>
  <c r="AE15" i="141"/>
  <c r="W15" i="141"/>
  <c r="V15" i="141"/>
  <c r="U15" i="141"/>
  <c r="H15" i="141"/>
  <c r="AD15" i="141"/>
  <c r="B15" i="141"/>
  <c r="S15" i="141"/>
  <c r="AE14" i="141"/>
  <c r="W14" i="141"/>
  <c r="V14" i="141"/>
  <c r="U14" i="141"/>
  <c r="H14" i="141"/>
  <c r="I14" i="141"/>
  <c r="B14" i="141"/>
  <c r="S14" i="141"/>
  <c r="P12" i="141"/>
  <c r="D9" i="141"/>
  <c r="Q3" i="141"/>
  <c r="P2" i="141"/>
  <c r="AQ147" i="25"/>
  <c r="M147" i="25"/>
  <c r="A147" i="25"/>
  <c r="T14" i="141"/>
  <c r="AD14" i="141"/>
  <c r="I15" i="141"/>
  <c r="T16" i="141"/>
  <c r="AD16" i="141"/>
  <c r="I17" i="141"/>
  <c r="T18" i="141"/>
  <c r="AD18" i="141"/>
  <c r="I19" i="141"/>
  <c r="T20" i="141"/>
  <c r="AD20" i="141"/>
  <c r="T22" i="141"/>
  <c r="AD22" i="141"/>
  <c r="T15" i="141"/>
  <c r="T17" i="141"/>
  <c r="T19" i="141"/>
  <c r="Q3" i="140"/>
  <c r="P2" i="140"/>
  <c r="AE28" i="140"/>
  <c r="W28" i="140"/>
  <c r="V28" i="140"/>
  <c r="U28" i="140"/>
  <c r="H28" i="140"/>
  <c r="AD28" i="140"/>
  <c r="B28" i="140"/>
  <c r="S28" i="140"/>
  <c r="AE27" i="140"/>
  <c r="W27" i="140"/>
  <c r="V27" i="140"/>
  <c r="U27" i="140"/>
  <c r="H27" i="140"/>
  <c r="AD27" i="140"/>
  <c r="B27" i="140"/>
  <c r="S27" i="140"/>
  <c r="AE26" i="140"/>
  <c r="W26" i="140"/>
  <c r="V26" i="140"/>
  <c r="U26" i="140"/>
  <c r="H26" i="140"/>
  <c r="I26" i="140"/>
  <c r="B26" i="140"/>
  <c r="S26" i="140"/>
  <c r="AE25" i="140"/>
  <c r="W25" i="140"/>
  <c r="V25" i="140"/>
  <c r="U25" i="140"/>
  <c r="H25" i="140"/>
  <c r="AD25" i="140"/>
  <c r="B25" i="140"/>
  <c r="S25" i="140"/>
  <c r="AE24" i="140"/>
  <c r="W24" i="140"/>
  <c r="V24" i="140"/>
  <c r="U24" i="140"/>
  <c r="H24" i="140"/>
  <c r="I24" i="140"/>
  <c r="B24" i="140"/>
  <c r="S24" i="140"/>
  <c r="AE23" i="140"/>
  <c r="W23" i="140"/>
  <c r="V23" i="140"/>
  <c r="U23" i="140"/>
  <c r="S23" i="140"/>
  <c r="H23" i="140"/>
  <c r="AD23" i="140"/>
  <c r="B23" i="140"/>
  <c r="AE22" i="140"/>
  <c r="W22" i="140"/>
  <c r="V22" i="140"/>
  <c r="U22" i="140"/>
  <c r="H22" i="140"/>
  <c r="I22" i="140"/>
  <c r="B22" i="140"/>
  <c r="S22" i="140"/>
  <c r="AE21" i="140"/>
  <c r="W21" i="140"/>
  <c r="V21" i="140"/>
  <c r="U21" i="140"/>
  <c r="S21" i="140"/>
  <c r="H21" i="140"/>
  <c r="AD21" i="140"/>
  <c r="B21" i="140"/>
  <c r="AE20" i="140"/>
  <c r="W20" i="140"/>
  <c r="V20" i="140"/>
  <c r="U20" i="140"/>
  <c r="H20" i="140"/>
  <c r="I20" i="140"/>
  <c r="B20" i="140"/>
  <c r="S20" i="140"/>
  <c r="AE19" i="140"/>
  <c r="W19" i="140"/>
  <c r="V19" i="140"/>
  <c r="U19" i="140"/>
  <c r="S19" i="140"/>
  <c r="H19" i="140"/>
  <c r="AD19" i="140"/>
  <c r="B19" i="140"/>
  <c r="AE18" i="140"/>
  <c r="W18" i="140"/>
  <c r="V18" i="140"/>
  <c r="U18" i="140"/>
  <c r="H18" i="140"/>
  <c r="I18" i="140"/>
  <c r="B18" i="140"/>
  <c r="S18" i="140"/>
  <c r="AE17" i="140"/>
  <c r="W17" i="140"/>
  <c r="V17" i="140"/>
  <c r="U17" i="140"/>
  <c r="H17" i="140"/>
  <c r="AD17" i="140"/>
  <c r="B17" i="140"/>
  <c r="S17" i="140"/>
  <c r="AE16" i="140"/>
  <c r="W16" i="140"/>
  <c r="V16" i="140"/>
  <c r="U16" i="140"/>
  <c r="H16" i="140"/>
  <c r="I16" i="140"/>
  <c r="B16" i="140"/>
  <c r="S16" i="140"/>
  <c r="AE15" i="140"/>
  <c r="W15" i="140"/>
  <c r="V15" i="140"/>
  <c r="U15" i="140"/>
  <c r="H15" i="140"/>
  <c r="AD15" i="140"/>
  <c r="B15" i="140"/>
  <c r="S15" i="140"/>
  <c r="AE14" i="140"/>
  <c r="W14" i="140"/>
  <c r="V14" i="140"/>
  <c r="U14" i="140"/>
  <c r="H14" i="140"/>
  <c r="I14" i="140"/>
  <c r="B14" i="140"/>
  <c r="S14" i="140"/>
  <c r="P12" i="140"/>
  <c r="D9" i="140"/>
  <c r="AQ169" i="25"/>
  <c r="M169" i="25"/>
  <c r="A169" i="25"/>
  <c r="I28" i="140"/>
  <c r="T14" i="140"/>
  <c r="AD14" i="140"/>
  <c r="I15" i="140"/>
  <c r="T16" i="140"/>
  <c r="AD16" i="140"/>
  <c r="I17" i="140"/>
  <c r="T18" i="140"/>
  <c r="AD18" i="140"/>
  <c r="I19" i="140"/>
  <c r="T20" i="140"/>
  <c r="AD20" i="140"/>
  <c r="I21" i="140"/>
  <c r="T22" i="140"/>
  <c r="AD22" i="140"/>
  <c r="I23" i="140"/>
  <c r="T24" i="140"/>
  <c r="AD24" i="140"/>
  <c r="I25" i="140"/>
  <c r="T26" i="140"/>
  <c r="AD26" i="140"/>
  <c r="I27" i="140"/>
  <c r="T15" i="140"/>
  <c r="T17" i="140"/>
  <c r="T19" i="140"/>
  <c r="T21" i="140"/>
  <c r="T23" i="140"/>
  <c r="T25" i="140"/>
  <c r="T27" i="140"/>
  <c r="T28" i="140"/>
  <c r="AE15" i="139"/>
  <c r="AD15" i="139"/>
  <c r="W15" i="139"/>
  <c r="V15" i="139"/>
  <c r="U15" i="139"/>
  <c r="T15" i="139"/>
  <c r="S15" i="139"/>
  <c r="B34" i="139"/>
  <c r="B15" i="139"/>
  <c r="AE28" i="138"/>
  <c r="AD28" i="138"/>
  <c r="W28" i="138"/>
  <c r="V28" i="138"/>
  <c r="U28" i="138"/>
  <c r="H28" i="138"/>
  <c r="I28" i="138"/>
  <c r="B28" i="138"/>
  <c r="S28" i="138"/>
  <c r="H34" i="139"/>
  <c r="I34" i="139"/>
  <c r="H33" i="139"/>
  <c r="I33" i="139"/>
  <c r="H32" i="139"/>
  <c r="AD32" i="139"/>
  <c r="H31" i="139"/>
  <c r="I31" i="139"/>
  <c r="H30" i="139"/>
  <c r="I30" i="139"/>
  <c r="H29" i="139"/>
  <c r="I29" i="139"/>
  <c r="H28" i="139"/>
  <c r="I28" i="139"/>
  <c r="H27" i="139"/>
  <c r="I27" i="139"/>
  <c r="H26" i="139"/>
  <c r="I26" i="139"/>
  <c r="H25" i="139"/>
  <c r="I25" i="139"/>
  <c r="H24" i="139"/>
  <c r="I24" i="139"/>
  <c r="H23" i="139"/>
  <c r="I23" i="139"/>
  <c r="H22" i="139"/>
  <c r="I22" i="139"/>
  <c r="H21" i="139"/>
  <c r="I21" i="139"/>
  <c r="H20" i="139"/>
  <c r="I20" i="139"/>
  <c r="H19" i="139"/>
  <c r="I19" i="139"/>
  <c r="H18" i="139"/>
  <c r="I18" i="139"/>
  <c r="H17" i="139"/>
  <c r="I17" i="139"/>
  <c r="H16" i="139"/>
  <c r="AD16" i="139"/>
  <c r="S34" i="139"/>
  <c r="B33" i="139"/>
  <c r="S33" i="139"/>
  <c r="B32" i="139"/>
  <c r="S32" i="139"/>
  <c r="B31" i="139"/>
  <c r="S31" i="139"/>
  <c r="B30" i="139"/>
  <c r="S30" i="139"/>
  <c r="B29" i="139"/>
  <c r="S29" i="139"/>
  <c r="B28" i="139"/>
  <c r="S28" i="139"/>
  <c r="B27" i="139"/>
  <c r="S27" i="139"/>
  <c r="B26" i="139"/>
  <c r="S26" i="139"/>
  <c r="B25" i="139"/>
  <c r="S25" i="139"/>
  <c r="B24" i="139"/>
  <c r="S24" i="139"/>
  <c r="B23" i="139"/>
  <c r="S23" i="139"/>
  <c r="B22" i="139"/>
  <c r="S22" i="139"/>
  <c r="B21" i="139"/>
  <c r="S21" i="139"/>
  <c r="B20" i="139"/>
  <c r="S20" i="139"/>
  <c r="B19" i="139"/>
  <c r="S19" i="139"/>
  <c r="B18" i="139"/>
  <c r="S18" i="139"/>
  <c r="B17" i="139"/>
  <c r="S17" i="139"/>
  <c r="B16" i="139"/>
  <c r="S16" i="139"/>
  <c r="AE34" i="139"/>
  <c r="W34" i="139"/>
  <c r="V34" i="139"/>
  <c r="U34" i="139"/>
  <c r="AE33" i="139"/>
  <c r="W33" i="139"/>
  <c r="V33" i="139"/>
  <c r="U33" i="139"/>
  <c r="AE32" i="139"/>
  <c r="W32" i="139"/>
  <c r="V32" i="139"/>
  <c r="U32" i="139"/>
  <c r="AE31" i="139"/>
  <c r="AD31" i="139"/>
  <c r="W31" i="139"/>
  <c r="V31" i="139"/>
  <c r="U31" i="139"/>
  <c r="T31" i="139"/>
  <c r="AE30" i="139"/>
  <c r="AD30" i="139"/>
  <c r="W30" i="139"/>
  <c r="V30" i="139"/>
  <c r="U30" i="139"/>
  <c r="T30" i="139"/>
  <c r="AE29" i="139"/>
  <c r="W29" i="139"/>
  <c r="V29" i="139"/>
  <c r="U29" i="139"/>
  <c r="AE28" i="139"/>
  <c r="W28" i="139"/>
  <c r="V28" i="139"/>
  <c r="U28" i="139"/>
  <c r="AE27" i="139"/>
  <c r="W27" i="139"/>
  <c r="V27" i="139"/>
  <c r="U27" i="139"/>
  <c r="AE26" i="139"/>
  <c r="W26" i="139"/>
  <c r="V26" i="139"/>
  <c r="U26" i="139"/>
  <c r="AE25" i="139"/>
  <c r="W25" i="139"/>
  <c r="V25" i="139"/>
  <c r="U25" i="139"/>
  <c r="AE24" i="139"/>
  <c r="W24" i="139"/>
  <c r="V24" i="139"/>
  <c r="U24" i="139"/>
  <c r="AE23" i="139"/>
  <c r="W23" i="139"/>
  <c r="V23" i="139"/>
  <c r="U23" i="139"/>
  <c r="AE22" i="139"/>
  <c r="W22" i="139"/>
  <c r="V22" i="139"/>
  <c r="U22" i="139"/>
  <c r="AE21" i="139"/>
  <c r="W21" i="139"/>
  <c r="V21" i="139"/>
  <c r="U21" i="139"/>
  <c r="AE20" i="139"/>
  <c r="W20" i="139"/>
  <c r="V20" i="139"/>
  <c r="U20" i="139"/>
  <c r="AE19" i="139"/>
  <c r="W19" i="139"/>
  <c r="V19" i="139"/>
  <c r="U19" i="139"/>
  <c r="AE18" i="139"/>
  <c r="W18" i="139"/>
  <c r="V18" i="139"/>
  <c r="U18" i="139"/>
  <c r="AE17" i="139"/>
  <c r="W17" i="139"/>
  <c r="V17" i="139"/>
  <c r="U17" i="139"/>
  <c r="AE16" i="139"/>
  <c r="W16" i="139"/>
  <c r="V16" i="139"/>
  <c r="U16" i="139"/>
  <c r="T28" i="138"/>
  <c r="T19" i="139"/>
  <c r="AD19" i="139"/>
  <c r="T23" i="139"/>
  <c r="AD23" i="139"/>
  <c r="T25" i="139"/>
  <c r="AD25" i="139"/>
  <c r="T29" i="139"/>
  <c r="AD29" i="139"/>
  <c r="T33" i="139"/>
  <c r="AD33" i="139"/>
  <c r="T17" i="139"/>
  <c r="AD17" i="139"/>
  <c r="T20" i="139"/>
  <c r="AD20" i="139"/>
  <c r="T22" i="139"/>
  <c r="AD22" i="139"/>
  <c r="T28" i="139"/>
  <c r="AD28" i="139"/>
  <c r="T18" i="139"/>
  <c r="AD18" i="139"/>
  <c r="T21" i="139"/>
  <c r="AD21" i="139"/>
  <c r="T24" i="139"/>
  <c r="AD24" i="139"/>
  <c r="T27" i="139"/>
  <c r="AD27" i="139"/>
  <c r="T26" i="139"/>
  <c r="AD26" i="139"/>
  <c r="T34" i="139"/>
  <c r="AD34" i="139"/>
  <c r="I16" i="139"/>
  <c r="I32" i="139"/>
  <c r="T32" i="139"/>
  <c r="T16" i="139"/>
  <c r="AE15" i="138"/>
  <c r="W15" i="138"/>
  <c r="V15" i="138"/>
  <c r="U15" i="138"/>
  <c r="H15" i="138"/>
  <c r="I15" i="138"/>
  <c r="B17" i="138"/>
  <c r="S17" i="138"/>
  <c r="B16" i="138"/>
  <c r="B15" i="138"/>
  <c r="S15" i="138"/>
  <c r="AE27" i="138"/>
  <c r="W27" i="138"/>
  <c r="V27" i="138"/>
  <c r="U27" i="138"/>
  <c r="AE26" i="138"/>
  <c r="W26" i="138"/>
  <c r="V26" i="138"/>
  <c r="U26" i="138"/>
  <c r="AE25" i="138"/>
  <c r="W25" i="138"/>
  <c r="V25" i="138"/>
  <c r="U25" i="138"/>
  <c r="AE24" i="138"/>
  <c r="W24" i="138"/>
  <c r="V24" i="138"/>
  <c r="U24" i="138"/>
  <c r="AE23" i="138"/>
  <c r="W23" i="138"/>
  <c r="V23" i="138"/>
  <c r="U23" i="138"/>
  <c r="AE22" i="138"/>
  <c r="W22" i="138"/>
  <c r="V22" i="138"/>
  <c r="U22" i="138"/>
  <c r="AE21" i="138"/>
  <c r="W21" i="138"/>
  <c r="V21" i="138"/>
  <c r="U21" i="138"/>
  <c r="AE20" i="138"/>
  <c r="W20" i="138"/>
  <c r="V20" i="138"/>
  <c r="U20" i="138"/>
  <c r="AE19" i="138"/>
  <c r="W19" i="138"/>
  <c r="V19" i="138"/>
  <c r="U19" i="138"/>
  <c r="AE18" i="138"/>
  <c r="W18" i="138"/>
  <c r="V18" i="138"/>
  <c r="U18" i="138"/>
  <c r="AE17" i="138"/>
  <c r="W17" i="138"/>
  <c r="V17" i="138"/>
  <c r="U17" i="138"/>
  <c r="AE16" i="138"/>
  <c r="W16" i="138"/>
  <c r="V16" i="138"/>
  <c r="U16" i="138"/>
  <c r="H25" i="138"/>
  <c r="I25" i="138"/>
  <c r="H23" i="138"/>
  <c r="I23" i="138"/>
  <c r="H21" i="138"/>
  <c r="AD21" i="138"/>
  <c r="H19" i="138"/>
  <c r="I19" i="138"/>
  <c r="H26" i="138"/>
  <c r="I26" i="138"/>
  <c r="H27" i="138"/>
  <c r="I27" i="138"/>
  <c r="H24" i="138"/>
  <c r="I24" i="138"/>
  <c r="H22" i="138"/>
  <c r="I22" i="138"/>
  <c r="H20" i="138"/>
  <c r="I20" i="138"/>
  <c r="H18" i="138"/>
  <c r="I18" i="138"/>
  <c r="H17" i="138"/>
  <c r="I17" i="138"/>
  <c r="H16" i="138"/>
  <c r="I16" i="138"/>
  <c r="H14" i="138"/>
  <c r="I14" i="138"/>
  <c r="B27" i="138"/>
  <c r="S27" i="138"/>
  <c r="B26" i="138"/>
  <c r="S26" i="138"/>
  <c r="B25" i="138"/>
  <c r="S25" i="138"/>
  <c r="B24" i="138"/>
  <c r="S24" i="138"/>
  <c r="B23" i="138"/>
  <c r="S23" i="138"/>
  <c r="B22" i="138"/>
  <c r="S22" i="138"/>
  <c r="B21" i="138"/>
  <c r="S21" i="138"/>
  <c r="B20" i="138"/>
  <c r="S20" i="138"/>
  <c r="B19" i="138"/>
  <c r="S19" i="138"/>
  <c r="B18" i="138"/>
  <c r="S18" i="138"/>
  <c r="I21" i="138"/>
  <c r="T19" i="138"/>
  <c r="AD19" i="138"/>
  <c r="T17" i="138"/>
  <c r="AD17" i="138"/>
  <c r="T21" i="138"/>
  <c r="T23" i="138"/>
  <c r="T16" i="138"/>
  <c r="AD16" i="138"/>
  <c r="T18" i="138"/>
  <c r="AD18" i="138"/>
  <c r="T25" i="138"/>
  <c r="AD25" i="138"/>
  <c r="T27" i="138"/>
  <c r="AD27" i="138"/>
  <c r="AD23" i="138"/>
  <c r="T20" i="138"/>
  <c r="AD20" i="138"/>
  <c r="T22" i="138"/>
  <c r="AD22" i="138"/>
  <c r="T15" i="138"/>
  <c r="AD15" i="138"/>
  <c r="T24" i="138"/>
  <c r="AD24" i="138"/>
  <c r="T26" i="138"/>
  <c r="AD26" i="138"/>
  <c r="AE14" i="139"/>
  <c r="AD14" i="139"/>
  <c r="W14" i="139"/>
  <c r="V14" i="139"/>
  <c r="U14" i="139"/>
  <c r="T14" i="139"/>
  <c r="B14" i="139"/>
  <c r="S14" i="139"/>
  <c r="P12" i="139"/>
  <c r="D9" i="139"/>
  <c r="Q3" i="139"/>
  <c r="P2" i="139"/>
  <c r="S16" i="138"/>
  <c r="AE14" i="138"/>
  <c r="AD14" i="138"/>
  <c r="W14" i="138"/>
  <c r="V14" i="138"/>
  <c r="U14" i="138"/>
  <c r="T14" i="138"/>
  <c r="B14" i="138"/>
  <c r="S14" i="138"/>
  <c r="P12" i="138"/>
  <c r="D9" i="138"/>
  <c r="Q3" i="138"/>
  <c r="P2" i="138"/>
  <c r="A174" i="25"/>
  <c r="AQ174" i="25"/>
  <c r="M174" i="25"/>
  <c r="AQ173" i="25"/>
  <c r="M173" i="25"/>
  <c r="A173" i="25"/>
  <c r="W37" i="137"/>
  <c r="V37" i="137"/>
  <c r="H37" i="137"/>
  <c r="I37" i="137"/>
  <c r="B37" i="137"/>
  <c r="S37" i="137"/>
  <c r="W36" i="137"/>
  <c r="V36" i="137"/>
  <c r="H36" i="137"/>
  <c r="I36" i="137"/>
  <c r="B36" i="137"/>
  <c r="S36" i="137"/>
  <c r="W35" i="137"/>
  <c r="V35" i="137"/>
  <c r="H35" i="137"/>
  <c r="I35" i="137"/>
  <c r="B35" i="137"/>
  <c r="S35" i="137"/>
  <c r="W34" i="137"/>
  <c r="V34" i="137"/>
  <c r="H34" i="137"/>
  <c r="I34" i="137"/>
  <c r="B34" i="137"/>
  <c r="S34" i="137"/>
  <c r="W33" i="137"/>
  <c r="V33" i="137"/>
  <c r="H33" i="137"/>
  <c r="I33" i="137"/>
  <c r="B33" i="137"/>
  <c r="S33" i="137"/>
  <c r="W32" i="137"/>
  <c r="V32" i="137"/>
  <c r="H32" i="137"/>
  <c r="I32" i="137"/>
  <c r="B32" i="137"/>
  <c r="S32" i="137"/>
  <c r="W31" i="137"/>
  <c r="V31" i="137"/>
  <c r="U31" i="137"/>
  <c r="H31" i="137"/>
  <c r="I31" i="137"/>
  <c r="B31" i="137"/>
  <c r="S31" i="137"/>
  <c r="W30" i="137"/>
  <c r="V30" i="137"/>
  <c r="U30" i="137"/>
  <c r="H30" i="137"/>
  <c r="I30" i="137"/>
  <c r="B30" i="137"/>
  <c r="S30" i="137"/>
  <c r="W29" i="137"/>
  <c r="V29" i="137"/>
  <c r="U29" i="137"/>
  <c r="H29" i="137"/>
  <c r="I29" i="137"/>
  <c r="B29" i="137"/>
  <c r="S29" i="137"/>
  <c r="W28" i="137"/>
  <c r="V28" i="137"/>
  <c r="U28" i="137"/>
  <c r="H28" i="137"/>
  <c r="I28" i="137"/>
  <c r="B28" i="137"/>
  <c r="S28" i="137"/>
  <c r="W27" i="137"/>
  <c r="V27" i="137"/>
  <c r="U27" i="137"/>
  <c r="H27" i="137"/>
  <c r="I27" i="137"/>
  <c r="B27" i="137"/>
  <c r="S27" i="137"/>
  <c r="W26" i="137"/>
  <c r="V26" i="137"/>
  <c r="U26" i="137"/>
  <c r="H26" i="137"/>
  <c r="I26" i="137"/>
  <c r="B26" i="137"/>
  <c r="S26" i="137"/>
  <c r="W25" i="137"/>
  <c r="V25" i="137"/>
  <c r="U25" i="137"/>
  <c r="H25" i="137"/>
  <c r="I25" i="137"/>
  <c r="B25" i="137"/>
  <c r="S25" i="137"/>
  <c r="W24" i="137"/>
  <c r="V24" i="137"/>
  <c r="U24" i="137"/>
  <c r="H24" i="137"/>
  <c r="I24" i="137"/>
  <c r="B24" i="137"/>
  <c r="S24" i="137"/>
  <c r="W23" i="137"/>
  <c r="V23" i="137"/>
  <c r="U23" i="137"/>
  <c r="H23" i="137"/>
  <c r="I23" i="137"/>
  <c r="B23" i="137"/>
  <c r="S23" i="137"/>
  <c r="W22" i="137"/>
  <c r="V22" i="137"/>
  <c r="U22" i="137"/>
  <c r="H22" i="137"/>
  <c r="I22" i="137"/>
  <c r="B22" i="137"/>
  <c r="S22" i="137"/>
  <c r="W21" i="137"/>
  <c r="V21" i="137"/>
  <c r="H21" i="137"/>
  <c r="I21" i="137"/>
  <c r="B21" i="137"/>
  <c r="S21" i="137"/>
  <c r="W20" i="137"/>
  <c r="V20" i="137"/>
  <c r="H20" i="137"/>
  <c r="U20" i="137"/>
  <c r="B20" i="137"/>
  <c r="S20" i="137"/>
  <c r="W19" i="137"/>
  <c r="V19" i="137"/>
  <c r="U19" i="137"/>
  <c r="T19" i="137"/>
  <c r="H19" i="137"/>
  <c r="I19" i="137"/>
  <c r="B19" i="137"/>
  <c r="S19" i="137"/>
  <c r="W18" i="137"/>
  <c r="V18" i="137"/>
  <c r="U18" i="137"/>
  <c r="H18" i="137"/>
  <c r="I18" i="137"/>
  <c r="B18" i="137"/>
  <c r="S18" i="137"/>
  <c r="W17" i="137"/>
  <c r="V17" i="137"/>
  <c r="U17" i="137"/>
  <c r="H17" i="137"/>
  <c r="I17" i="137"/>
  <c r="B17" i="137"/>
  <c r="S17" i="137"/>
  <c r="W16" i="137"/>
  <c r="V16" i="137"/>
  <c r="U16" i="137"/>
  <c r="H16" i="137"/>
  <c r="I16" i="137"/>
  <c r="B16" i="137"/>
  <c r="S16" i="137"/>
  <c r="W15" i="137"/>
  <c r="V15" i="137"/>
  <c r="U15" i="137"/>
  <c r="H15" i="137"/>
  <c r="I15" i="137"/>
  <c r="B15" i="137"/>
  <c r="S15" i="137"/>
  <c r="W14" i="137"/>
  <c r="V14" i="137"/>
  <c r="U14" i="137"/>
  <c r="H14" i="137"/>
  <c r="I14" i="137"/>
  <c r="B14" i="137"/>
  <c r="S14" i="137"/>
  <c r="P12" i="137"/>
  <c r="Q3" i="137"/>
  <c r="P2" i="137"/>
  <c r="T22" i="137"/>
  <c r="T32" i="137"/>
  <c r="T17" i="137"/>
  <c r="T15" i="137"/>
  <c r="T21" i="137"/>
  <c r="T24" i="137"/>
  <c r="T30" i="137"/>
  <c r="T35" i="137"/>
  <c r="T29" i="137"/>
  <c r="T31" i="137"/>
  <c r="T34" i="137"/>
  <c r="T14" i="137"/>
  <c r="T16" i="137"/>
  <c r="T18" i="137"/>
  <c r="T20" i="137"/>
  <c r="T23" i="137"/>
  <c r="T25" i="137"/>
  <c r="T27" i="137"/>
  <c r="T36" i="137"/>
  <c r="T26" i="137"/>
  <c r="T28" i="137"/>
  <c r="T33" i="137"/>
  <c r="T37" i="137"/>
  <c r="U21" i="137"/>
  <c r="U32" i="137"/>
  <c r="U33" i="137"/>
  <c r="U34" i="137"/>
  <c r="U35" i="137"/>
  <c r="U36" i="137"/>
  <c r="U37" i="137"/>
  <c r="I20" i="137"/>
  <c r="H14" i="10"/>
  <c r="I14" i="10"/>
  <c r="B14" i="10"/>
  <c r="H14" i="7"/>
  <c r="I14" i="7"/>
  <c r="B14" i="7"/>
  <c r="AE15" i="135"/>
  <c r="W15" i="135"/>
  <c r="V15" i="135"/>
  <c r="U15" i="135"/>
  <c r="S15" i="135"/>
  <c r="H15" i="135"/>
  <c r="AD15" i="135"/>
  <c r="B15" i="135"/>
  <c r="AE14" i="135"/>
  <c r="W14" i="135"/>
  <c r="V14" i="135"/>
  <c r="U14" i="135"/>
  <c r="H14" i="135"/>
  <c r="I14" i="135"/>
  <c r="B14" i="135"/>
  <c r="S14" i="135"/>
  <c r="B16" i="136"/>
  <c r="B15" i="136"/>
  <c r="S15" i="136"/>
  <c r="B14" i="136"/>
  <c r="W16" i="136"/>
  <c r="V16" i="136"/>
  <c r="U16" i="136"/>
  <c r="T16" i="136"/>
  <c r="S16" i="136"/>
  <c r="H16" i="136"/>
  <c r="I16" i="136"/>
  <c r="W15" i="136"/>
  <c r="V15" i="136"/>
  <c r="U15" i="136"/>
  <c r="H15" i="136"/>
  <c r="I15" i="136"/>
  <c r="W14" i="136"/>
  <c r="V14" i="136"/>
  <c r="U14" i="136"/>
  <c r="S14" i="136"/>
  <c r="H14" i="136"/>
  <c r="T14" i="136"/>
  <c r="P12" i="136"/>
  <c r="Q3" i="136"/>
  <c r="P2" i="136"/>
  <c r="AQ17" i="25"/>
  <c r="M17" i="25"/>
  <c r="A17" i="25"/>
  <c r="AD14" i="135"/>
  <c r="I15" i="135"/>
  <c r="T14" i="135"/>
  <c r="T15" i="135"/>
  <c r="T15" i="136"/>
  <c r="I14" i="136"/>
  <c r="AE17" i="135"/>
  <c r="W17" i="135"/>
  <c r="V17" i="135"/>
  <c r="H17" i="135"/>
  <c r="AD17" i="135"/>
  <c r="B17" i="135"/>
  <c r="S17" i="135"/>
  <c r="AE16" i="135"/>
  <c r="W16" i="135"/>
  <c r="V16" i="135"/>
  <c r="U16" i="135"/>
  <c r="H16" i="135"/>
  <c r="I16" i="135"/>
  <c r="B16" i="135"/>
  <c r="S16" i="135"/>
  <c r="P12" i="135"/>
  <c r="D9" i="135"/>
  <c r="W14" i="133"/>
  <c r="V14" i="133"/>
  <c r="U14" i="133"/>
  <c r="H14" i="133"/>
  <c r="I14" i="133" s="1"/>
  <c r="B14" i="133"/>
  <c r="S14" i="133" s="1"/>
  <c r="W14" i="134"/>
  <c r="V14" i="134"/>
  <c r="U14" i="134"/>
  <c r="H14" i="134"/>
  <c r="T14" i="134" s="1"/>
  <c r="B14" i="134"/>
  <c r="S14" i="134"/>
  <c r="W14" i="132"/>
  <c r="V14" i="132"/>
  <c r="U14" i="132"/>
  <c r="T14" i="132"/>
  <c r="I14" i="132"/>
  <c r="H14" i="132"/>
  <c r="B14" i="132"/>
  <c r="S14" i="132"/>
  <c r="W16" i="134"/>
  <c r="V16" i="134"/>
  <c r="U16" i="134"/>
  <c r="T16" i="134"/>
  <c r="I16" i="134"/>
  <c r="B16" i="134"/>
  <c r="S16" i="134"/>
  <c r="W15" i="134"/>
  <c r="V15" i="134"/>
  <c r="U15" i="134"/>
  <c r="H15" i="134"/>
  <c r="I15" i="134" s="1"/>
  <c r="B15" i="134"/>
  <c r="S15" i="134" s="1"/>
  <c r="P12" i="134"/>
  <c r="Q3" i="134"/>
  <c r="P2" i="134"/>
  <c r="W16" i="133"/>
  <c r="V16" i="133"/>
  <c r="U16" i="133"/>
  <c r="T16" i="133"/>
  <c r="I16" i="133"/>
  <c r="B16" i="133"/>
  <c r="S16" i="133" s="1"/>
  <c r="W15" i="133"/>
  <c r="V15" i="133"/>
  <c r="U15" i="133"/>
  <c r="H15" i="133"/>
  <c r="I15" i="133" s="1"/>
  <c r="B15" i="133"/>
  <c r="S15" i="133" s="1"/>
  <c r="P12" i="133"/>
  <c r="Q3" i="133"/>
  <c r="P2" i="133"/>
  <c r="W16" i="132"/>
  <c r="V16" i="132"/>
  <c r="U16" i="132"/>
  <c r="T16" i="132"/>
  <c r="I16" i="132"/>
  <c r="B16" i="132"/>
  <c r="S16" i="132"/>
  <c r="W15" i="132"/>
  <c r="V15" i="132"/>
  <c r="U15" i="132"/>
  <c r="H15" i="132"/>
  <c r="I15" i="132"/>
  <c r="B15" i="132"/>
  <c r="S15" i="132"/>
  <c r="P12" i="132"/>
  <c r="Q3" i="132"/>
  <c r="P2" i="132"/>
  <c r="AQ18" i="25"/>
  <c r="M18" i="25"/>
  <c r="A18" i="25"/>
  <c r="AQ16" i="25"/>
  <c r="M16" i="25"/>
  <c r="A16" i="25"/>
  <c r="AQ15" i="25"/>
  <c r="M15" i="25"/>
  <c r="A15" i="25"/>
  <c r="AQ14" i="25"/>
  <c r="M14" i="25"/>
  <c r="A14" i="25"/>
  <c r="AQ12" i="25"/>
  <c r="M12" i="25"/>
  <c r="A12" i="25"/>
  <c r="T16" i="135"/>
  <c r="AD16" i="135"/>
  <c r="I17" i="135"/>
  <c r="U17" i="135"/>
  <c r="T17" i="135"/>
  <c r="T14" i="133"/>
  <c r="T15" i="132"/>
  <c r="P12" i="130"/>
  <c r="AQ146" i="25"/>
  <c r="M146" i="25"/>
  <c r="A146" i="25"/>
  <c r="AE52" i="128"/>
  <c r="W52" i="128"/>
  <c r="V52" i="128"/>
  <c r="U52" i="128"/>
  <c r="H52" i="128"/>
  <c r="AD52" i="128"/>
  <c r="B52" i="128"/>
  <c r="S52" i="128"/>
  <c r="AE29" i="128"/>
  <c r="W29" i="128"/>
  <c r="V29" i="128"/>
  <c r="U29" i="128"/>
  <c r="H29" i="128"/>
  <c r="AD29" i="128"/>
  <c r="B29" i="128"/>
  <c r="S29" i="128"/>
  <c r="AE28" i="128"/>
  <c r="W28" i="128"/>
  <c r="V28" i="128"/>
  <c r="U28" i="128"/>
  <c r="H28" i="128"/>
  <c r="I28" i="128"/>
  <c r="B28" i="128"/>
  <c r="S28" i="128"/>
  <c r="AE27" i="128"/>
  <c r="W27" i="128"/>
  <c r="V27" i="128"/>
  <c r="U27" i="128"/>
  <c r="H27" i="128"/>
  <c r="AD27" i="128"/>
  <c r="B27" i="128"/>
  <c r="S27" i="128"/>
  <c r="AE26" i="128"/>
  <c r="W26" i="128"/>
  <c r="V26" i="128"/>
  <c r="U26" i="128"/>
  <c r="H26" i="128"/>
  <c r="I26" i="128"/>
  <c r="B26" i="128"/>
  <c r="S26" i="128"/>
  <c r="AE25" i="128"/>
  <c r="W25" i="128"/>
  <c r="V25" i="128"/>
  <c r="U25" i="128"/>
  <c r="H25" i="128"/>
  <c r="AD25" i="128"/>
  <c r="B25" i="128"/>
  <c r="S25" i="128"/>
  <c r="AE24" i="128"/>
  <c r="W24" i="128"/>
  <c r="V24" i="128"/>
  <c r="U24" i="128"/>
  <c r="H24" i="128"/>
  <c r="I24" i="128"/>
  <c r="B24" i="128"/>
  <c r="S24" i="128"/>
  <c r="AE23" i="128"/>
  <c r="W23" i="128"/>
  <c r="V23" i="128"/>
  <c r="U23" i="128"/>
  <c r="H23" i="128"/>
  <c r="AD23" i="128"/>
  <c r="B23" i="128"/>
  <c r="S23" i="128"/>
  <c r="AE22" i="128"/>
  <c r="W22" i="128"/>
  <c r="V22" i="128"/>
  <c r="U22" i="128"/>
  <c r="H22" i="128"/>
  <c r="I22" i="128"/>
  <c r="B22" i="128"/>
  <c r="S22" i="128"/>
  <c r="AE21" i="128"/>
  <c r="W21" i="128"/>
  <c r="V21" i="128"/>
  <c r="U21" i="128"/>
  <c r="I21" i="128"/>
  <c r="H21" i="128"/>
  <c r="AD21" i="128"/>
  <c r="B21" i="128"/>
  <c r="S21" i="128"/>
  <c r="AE20" i="128"/>
  <c r="AD20" i="128"/>
  <c r="W20" i="128"/>
  <c r="V20" i="128"/>
  <c r="U20" i="128"/>
  <c r="T20" i="128"/>
  <c r="H20" i="128"/>
  <c r="I20" i="128"/>
  <c r="B20" i="128"/>
  <c r="S20" i="128"/>
  <c r="AE19" i="128"/>
  <c r="W19" i="128"/>
  <c r="V19" i="128"/>
  <c r="U19" i="128"/>
  <c r="H19" i="128"/>
  <c r="AD19" i="128"/>
  <c r="B19" i="128"/>
  <c r="S19" i="128"/>
  <c r="AE47" i="128"/>
  <c r="W47" i="128"/>
  <c r="V47" i="128"/>
  <c r="U47" i="128"/>
  <c r="H47" i="128"/>
  <c r="AD47" i="128"/>
  <c r="B47" i="128"/>
  <c r="S47" i="128"/>
  <c r="AE46" i="128"/>
  <c r="W46" i="128"/>
  <c r="V46" i="128"/>
  <c r="U46" i="128"/>
  <c r="H46" i="128"/>
  <c r="I46" i="128"/>
  <c r="B46" i="128"/>
  <c r="S46" i="128"/>
  <c r="AE45" i="128"/>
  <c r="W45" i="128"/>
  <c r="V45" i="128"/>
  <c r="U45" i="128"/>
  <c r="H45" i="128"/>
  <c r="AD45" i="128"/>
  <c r="B45" i="128"/>
  <c r="S45" i="128"/>
  <c r="AE44" i="128"/>
  <c r="W44" i="128"/>
  <c r="V44" i="128"/>
  <c r="U44" i="128"/>
  <c r="H44" i="128"/>
  <c r="I44" i="128"/>
  <c r="B44" i="128"/>
  <c r="S44" i="128"/>
  <c r="AE43" i="128"/>
  <c r="W43" i="128"/>
  <c r="V43" i="128"/>
  <c r="U43" i="128"/>
  <c r="I43" i="128"/>
  <c r="H43" i="128"/>
  <c r="AD43" i="128"/>
  <c r="B43" i="128"/>
  <c r="S43" i="128"/>
  <c r="AE42" i="128"/>
  <c r="AD42" i="128"/>
  <c r="W42" i="128"/>
  <c r="V42" i="128"/>
  <c r="U42" i="128"/>
  <c r="T42" i="128"/>
  <c r="H42" i="128"/>
  <c r="I42" i="128"/>
  <c r="B42" i="128"/>
  <c r="S42" i="128"/>
  <c r="AE41" i="128"/>
  <c r="W41" i="128"/>
  <c r="V41" i="128"/>
  <c r="U41" i="128"/>
  <c r="H41" i="128"/>
  <c r="AD41" i="128"/>
  <c r="B41" i="128"/>
  <c r="S41" i="128"/>
  <c r="AE40" i="128"/>
  <c r="W40" i="128"/>
  <c r="V40" i="128"/>
  <c r="U40" i="128"/>
  <c r="H40" i="128"/>
  <c r="I40" i="128"/>
  <c r="B40" i="128"/>
  <c r="S40" i="128"/>
  <c r="AE51" i="128"/>
  <c r="W51" i="128"/>
  <c r="V51" i="128"/>
  <c r="U51" i="128"/>
  <c r="H51" i="128"/>
  <c r="AD51" i="128"/>
  <c r="B51" i="128"/>
  <c r="S51" i="128"/>
  <c r="AE50" i="128"/>
  <c r="W50" i="128"/>
  <c r="V50" i="128"/>
  <c r="U50" i="128"/>
  <c r="H50" i="128"/>
  <c r="I50" i="128"/>
  <c r="B50" i="128"/>
  <c r="S50" i="128"/>
  <c r="AE49" i="128"/>
  <c r="W49" i="128"/>
  <c r="V49" i="128"/>
  <c r="U49" i="128"/>
  <c r="H49" i="128"/>
  <c r="AD49" i="128"/>
  <c r="B49" i="128"/>
  <c r="S49" i="128"/>
  <c r="AE48" i="128"/>
  <c r="W48" i="128"/>
  <c r="V48" i="128"/>
  <c r="U48" i="128"/>
  <c r="H48" i="128"/>
  <c r="I48" i="128"/>
  <c r="B48" i="128"/>
  <c r="S48" i="128"/>
  <c r="D9" i="129"/>
  <c r="AE23" i="129"/>
  <c r="W23" i="129"/>
  <c r="V23" i="129"/>
  <c r="U23" i="129"/>
  <c r="S23" i="129"/>
  <c r="H23" i="129"/>
  <c r="I23" i="129"/>
  <c r="B23" i="129"/>
  <c r="AE22" i="129"/>
  <c r="W22" i="129"/>
  <c r="V22" i="129"/>
  <c r="U22" i="129"/>
  <c r="H22" i="129"/>
  <c r="AD22" i="129"/>
  <c r="B22" i="129"/>
  <c r="S22" i="129"/>
  <c r="AE21" i="129"/>
  <c r="W21" i="129"/>
  <c r="V21" i="129"/>
  <c r="U21" i="129"/>
  <c r="H21" i="129"/>
  <c r="I21" i="129"/>
  <c r="B21" i="129"/>
  <c r="S21" i="129"/>
  <c r="AE20" i="129"/>
  <c r="W20" i="129"/>
  <c r="V20" i="129"/>
  <c r="U20" i="129"/>
  <c r="H20" i="129"/>
  <c r="AD20" i="129"/>
  <c r="B20" i="129"/>
  <c r="S20" i="129"/>
  <c r="AE19" i="129"/>
  <c r="W19" i="129"/>
  <c r="V19" i="129"/>
  <c r="U19" i="129"/>
  <c r="H19" i="129"/>
  <c r="I19" i="129"/>
  <c r="B19" i="129"/>
  <c r="S19" i="129"/>
  <c r="AE18" i="129"/>
  <c r="W18" i="129"/>
  <c r="V18" i="129"/>
  <c r="U18" i="129"/>
  <c r="H18" i="129"/>
  <c r="AD18" i="129"/>
  <c r="B18" i="129"/>
  <c r="S18" i="129"/>
  <c r="AE17" i="129"/>
  <c r="W17" i="129"/>
  <c r="V17" i="129"/>
  <c r="U17" i="129"/>
  <c r="S17" i="129"/>
  <c r="H17" i="129"/>
  <c r="I17" i="129"/>
  <c r="B17" i="129"/>
  <c r="AE16" i="129"/>
  <c r="W16" i="129"/>
  <c r="V16" i="129"/>
  <c r="U16" i="129"/>
  <c r="H16" i="129"/>
  <c r="AD16" i="129"/>
  <c r="B16" i="129"/>
  <c r="S16" i="129"/>
  <c r="AE15" i="129"/>
  <c r="W15" i="129"/>
  <c r="V15" i="129"/>
  <c r="U15" i="129"/>
  <c r="S15" i="129"/>
  <c r="H15" i="129"/>
  <c r="I15" i="129"/>
  <c r="B15" i="129"/>
  <c r="AE14" i="129"/>
  <c r="W14" i="129"/>
  <c r="V14" i="129"/>
  <c r="U14" i="129"/>
  <c r="H14" i="129"/>
  <c r="AD14" i="129"/>
  <c r="B14" i="129"/>
  <c r="S14" i="129"/>
  <c r="P12" i="129"/>
  <c r="Q3" i="129"/>
  <c r="P2" i="129"/>
  <c r="AE53" i="128"/>
  <c r="W53" i="128"/>
  <c r="V53" i="128"/>
  <c r="U53" i="128"/>
  <c r="H53" i="128"/>
  <c r="AD53" i="128"/>
  <c r="B53" i="128"/>
  <c r="S53" i="128"/>
  <c r="AE39" i="128"/>
  <c r="AD39" i="128"/>
  <c r="W39" i="128"/>
  <c r="V39" i="128"/>
  <c r="U39" i="128"/>
  <c r="T39" i="128"/>
  <c r="I39" i="128"/>
  <c r="H39" i="128"/>
  <c r="B39" i="128"/>
  <c r="S39" i="128"/>
  <c r="AE38" i="128"/>
  <c r="AD38" i="128"/>
  <c r="W38" i="128"/>
  <c r="V38" i="128"/>
  <c r="U38" i="128"/>
  <c r="T38" i="128"/>
  <c r="H38" i="128"/>
  <c r="I38" i="128"/>
  <c r="B38" i="128"/>
  <c r="S38" i="128"/>
  <c r="AE37" i="128"/>
  <c r="W37" i="128"/>
  <c r="V37" i="128"/>
  <c r="U37" i="128"/>
  <c r="H37" i="128"/>
  <c r="AD37" i="128"/>
  <c r="B37" i="128"/>
  <c r="S37" i="128"/>
  <c r="AE36" i="128"/>
  <c r="W36" i="128"/>
  <c r="V36" i="128"/>
  <c r="U36" i="128"/>
  <c r="H36" i="128"/>
  <c r="I36" i="128"/>
  <c r="B36" i="128"/>
  <c r="S36" i="128"/>
  <c r="AE35" i="128"/>
  <c r="W35" i="128"/>
  <c r="V35" i="128"/>
  <c r="U35" i="128"/>
  <c r="H35" i="128"/>
  <c r="AD35" i="128"/>
  <c r="B35" i="128"/>
  <c r="S35" i="128"/>
  <c r="AE34" i="128"/>
  <c r="W34" i="128"/>
  <c r="V34" i="128"/>
  <c r="U34" i="128"/>
  <c r="H34" i="128"/>
  <c r="I34" i="128"/>
  <c r="B34" i="128"/>
  <c r="S34" i="128"/>
  <c r="AE33" i="128"/>
  <c r="AD33" i="128"/>
  <c r="W33" i="128"/>
  <c r="V33" i="128"/>
  <c r="U33" i="128"/>
  <c r="T33" i="128"/>
  <c r="H33" i="128"/>
  <c r="I33" i="128"/>
  <c r="B33" i="128"/>
  <c r="S33" i="128"/>
  <c r="AE32" i="128"/>
  <c r="W32" i="128"/>
  <c r="V32" i="128"/>
  <c r="U32" i="128"/>
  <c r="H32" i="128"/>
  <c r="I32" i="128"/>
  <c r="B32" i="128"/>
  <c r="S32" i="128"/>
  <c r="AE31" i="128"/>
  <c r="W31" i="128"/>
  <c r="V31" i="128"/>
  <c r="U31" i="128"/>
  <c r="H31" i="128"/>
  <c r="AD31" i="128"/>
  <c r="B31" i="128"/>
  <c r="S31" i="128"/>
  <c r="AE30" i="128"/>
  <c r="W30" i="128"/>
  <c r="V30" i="128"/>
  <c r="U30" i="128"/>
  <c r="H30" i="128"/>
  <c r="I30" i="128"/>
  <c r="B30" i="128"/>
  <c r="S30" i="128"/>
  <c r="AE18" i="128"/>
  <c r="W18" i="128"/>
  <c r="V18" i="128"/>
  <c r="U18" i="128"/>
  <c r="H18" i="128"/>
  <c r="AD18" i="128"/>
  <c r="B18" i="128"/>
  <c r="S18" i="128"/>
  <c r="AE17" i="128"/>
  <c r="W17" i="128"/>
  <c r="V17" i="128"/>
  <c r="U17" i="128"/>
  <c r="H17" i="128"/>
  <c r="I17" i="128"/>
  <c r="B17" i="128"/>
  <c r="S17" i="128"/>
  <c r="AE16" i="128"/>
  <c r="W16" i="128"/>
  <c r="V16" i="128"/>
  <c r="U16" i="128"/>
  <c r="H16" i="128"/>
  <c r="AD16" i="128"/>
  <c r="B16" i="128"/>
  <c r="S16" i="128"/>
  <c r="AE15" i="128"/>
  <c r="W15" i="128"/>
  <c r="V15" i="128"/>
  <c r="U15" i="128"/>
  <c r="H15" i="128"/>
  <c r="I15" i="128"/>
  <c r="B15" i="128"/>
  <c r="S15" i="128"/>
  <c r="AE14" i="128"/>
  <c r="W14" i="128"/>
  <c r="V14" i="128"/>
  <c r="U14" i="128"/>
  <c r="H14" i="128"/>
  <c r="AD14" i="128"/>
  <c r="B14" i="128"/>
  <c r="S14" i="128"/>
  <c r="P12" i="128"/>
  <c r="D9" i="128"/>
  <c r="Q3" i="128"/>
  <c r="P2" i="128"/>
  <c r="AQ145" i="25"/>
  <c r="M145" i="25"/>
  <c r="A145" i="25"/>
  <c r="AQ144" i="25"/>
  <c r="M144" i="25"/>
  <c r="A144" i="25"/>
  <c r="AQ143" i="25"/>
  <c r="M143" i="25"/>
  <c r="A143" i="25"/>
  <c r="AQ142" i="25"/>
  <c r="M142" i="25"/>
  <c r="A142" i="25"/>
  <c r="AQ141" i="25"/>
  <c r="M141" i="25"/>
  <c r="A141" i="25"/>
  <c r="AQ140" i="25"/>
  <c r="M140" i="25"/>
  <c r="A140" i="25"/>
  <c r="AQ139" i="25"/>
  <c r="M139" i="25"/>
  <c r="A139" i="25"/>
  <c r="AQ138" i="25"/>
  <c r="M138" i="25"/>
  <c r="A138" i="25"/>
  <c r="AE21" i="126"/>
  <c r="W21" i="126"/>
  <c r="V21" i="126"/>
  <c r="U21" i="126"/>
  <c r="H21" i="126"/>
  <c r="AD21" i="126"/>
  <c r="B21" i="126"/>
  <c r="S21" i="126"/>
  <c r="AE23" i="127"/>
  <c r="W23" i="127"/>
  <c r="V23" i="127"/>
  <c r="U23" i="127"/>
  <c r="H23" i="127"/>
  <c r="AD23" i="127"/>
  <c r="B23" i="127"/>
  <c r="S23" i="127"/>
  <c r="AE22" i="127"/>
  <c r="W22" i="127"/>
  <c r="V22" i="127"/>
  <c r="U22" i="127"/>
  <c r="H22" i="127"/>
  <c r="AD22" i="127"/>
  <c r="B22" i="127"/>
  <c r="S22" i="127"/>
  <c r="AE21" i="127"/>
  <c r="W21" i="127"/>
  <c r="V21" i="127"/>
  <c r="U21" i="127"/>
  <c r="H21" i="127"/>
  <c r="I21" i="127"/>
  <c r="B21" i="127"/>
  <c r="S21" i="127"/>
  <c r="AE20" i="127"/>
  <c r="W20" i="127"/>
  <c r="V20" i="127"/>
  <c r="U20" i="127"/>
  <c r="H20" i="127"/>
  <c r="AD20" i="127"/>
  <c r="B20" i="127"/>
  <c r="S20" i="127"/>
  <c r="AE19" i="127"/>
  <c r="W19" i="127"/>
  <c r="V19" i="127"/>
  <c r="U19" i="127"/>
  <c r="H19" i="127"/>
  <c r="I19" i="127"/>
  <c r="B19" i="127"/>
  <c r="S19" i="127"/>
  <c r="AE18" i="127"/>
  <c r="W18" i="127"/>
  <c r="V18" i="127"/>
  <c r="U18" i="127"/>
  <c r="H18" i="127"/>
  <c r="AD18" i="127"/>
  <c r="B18" i="127"/>
  <c r="S18" i="127"/>
  <c r="AE17" i="127"/>
  <c r="W17" i="127"/>
  <c r="V17" i="127"/>
  <c r="U17" i="127"/>
  <c r="H17" i="127"/>
  <c r="I17" i="127"/>
  <c r="B17" i="127"/>
  <c r="S17" i="127"/>
  <c r="AE16" i="127"/>
  <c r="W16" i="127"/>
  <c r="V16" i="127"/>
  <c r="U16" i="127"/>
  <c r="H16" i="127"/>
  <c r="AD16" i="127"/>
  <c r="B16" i="127"/>
  <c r="S16" i="127"/>
  <c r="AE15" i="127"/>
  <c r="W15" i="127"/>
  <c r="V15" i="127"/>
  <c r="U15" i="127"/>
  <c r="H15" i="127"/>
  <c r="I15" i="127"/>
  <c r="B15" i="127"/>
  <c r="S15" i="127"/>
  <c r="AE14" i="127"/>
  <c r="W14" i="127"/>
  <c r="V14" i="127"/>
  <c r="U14" i="127"/>
  <c r="H14" i="127"/>
  <c r="AD14" i="127"/>
  <c r="B14" i="127"/>
  <c r="S14" i="127"/>
  <c r="P12" i="127"/>
  <c r="D9" i="127"/>
  <c r="Q3" i="127"/>
  <c r="P2" i="127"/>
  <c r="AE24" i="126"/>
  <c r="W24" i="126"/>
  <c r="V24" i="126"/>
  <c r="U24" i="126"/>
  <c r="H24" i="126"/>
  <c r="AD24" i="126"/>
  <c r="B24" i="126"/>
  <c r="S24" i="126"/>
  <c r="AE23" i="126"/>
  <c r="W23" i="126"/>
  <c r="V23" i="126"/>
  <c r="U23" i="126"/>
  <c r="H23" i="126"/>
  <c r="AD23" i="126"/>
  <c r="B23" i="126"/>
  <c r="S23" i="126"/>
  <c r="AE22" i="126"/>
  <c r="W22" i="126"/>
  <c r="V22" i="126"/>
  <c r="U22" i="126"/>
  <c r="S22" i="126"/>
  <c r="H22" i="126"/>
  <c r="I22" i="126"/>
  <c r="B22" i="126"/>
  <c r="AE20" i="126"/>
  <c r="W20" i="126"/>
  <c r="V20" i="126"/>
  <c r="U20" i="126"/>
  <c r="H20" i="126"/>
  <c r="AD20" i="126"/>
  <c r="B20" i="126"/>
  <c r="S20" i="126"/>
  <c r="AE19" i="126"/>
  <c r="W19" i="126"/>
  <c r="V19" i="126"/>
  <c r="U19" i="126"/>
  <c r="H19" i="126"/>
  <c r="I19" i="126"/>
  <c r="B19" i="126"/>
  <c r="S19" i="126"/>
  <c r="AE18" i="126"/>
  <c r="W18" i="126"/>
  <c r="V18" i="126"/>
  <c r="U18" i="126"/>
  <c r="H18" i="126"/>
  <c r="AD18" i="126"/>
  <c r="B18" i="126"/>
  <c r="S18" i="126"/>
  <c r="AE17" i="126"/>
  <c r="W17" i="126"/>
  <c r="V17" i="126"/>
  <c r="U17" i="126"/>
  <c r="H17" i="126"/>
  <c r="I17" i="126"/>
  <c r="B17" i="126"/>
  <c r="S17" i="126"/>
  <c r="AE16" i="126"/>
  <c r="W16" i="126"/>
  <c r="V16" i="126"/>
  <c r="U16" i="126"/>
  <c r="H16" i="126"/>
  <c r="AD16" i="126"/>
  <c r="B16" i="126"/>
  <c r="S16" i="126"/>
  <c r="AE15" i="126"/>
  <c r="W15" i="126"/>
  <c r="V15" i="126"/>
  <c r="U15" i="126"/>
  <c r="H15" i="126"/>
  <c r="I15" i="126"/>
  <c r="B15" i="126"/>
  <c r="S15" i="126"/>
  <c r="AE14" i="126"/>
  <c r="W14" i="126"/>
  <c r="V14" i="126"/>
  <c r="U14" i="126"/>
  <c r="H14" i="126"/>
  <c r="AD14" i="126"/>
  <c r="B14" i="126"/>
  <c r="S14" i="126"/>
  <c r="P12" i="126"/>
  <c r="D9" i="126"/>
  <c r="Q3" i="126"/>
  <c r="P2" i="126"/>
  <c r="AE23" i="121"/>
  <c r="W23" i="121"/>
  <c r="V23" i="121"/>
  <c r="U23" i="121"/>
  <c r="H23" i="121"/>
  <c r="AD23" i="121"/>
  <c r="B23" i="121"/>
  <c r="S23" i="121"/>
  <c r="AE22" i="121"/>
  <c r="W22" i="121"/>
  <c r="V22" i="121"/>
  <c r="U22" i="121"/>
  <c r="H22" i="121"/>
  <c r="AD22" i="121"/>
  <c r="B22" i="121"/>
  <c r="S22" i="121"/>
  <c r="AE21" i="121"/>
  <c r="W21" i="121"/>
  <c r="V21" i="121"/>
  <c r="U21" i="121"/>
  <c r="H21" i="121"/>
  <c r="AD21" i="121"/>
  <c r="B21" i="121"/>
  <c r="S21" i="121"/>
  <c r="AE20" i="125"/>
  <c r="W20" i="125"/>
  <c r="V20" i="125"/>
  <c r="U20" i="125"/>
  <c r="H20" i="125"/>
  <c r="AD20" i="125"/>
  <c r="B20" i="125"/>
  <c r="S20" i="125"/>
  <c r="AE20" i="124"/>
  <c r="W20" i="124"/>
  <c r="V20" i="124"/>
  <c r="U20" i="124"/>
  <c r="I20" i="124"/>
  <c r="H20" i="124"/>
  <c r="AD20" i="124"/>
  <c r="B20" i="124"/>
  <c r="S20" i="124"/>
  <c r="AE20" i="123"/>
  <c r="AD20" i="123"/>
  <c r="W20" i="123"/>
  <c r="V20" i="123"/>
  <c r="U20" i="123"/>
  <c r="T20" i="123"/>
  <c r="H20" i="123"/>
  <c r="I20" i="123"/>
  <c r="B20" i="123"/>
  <c r="S20" i="123"/>
  <c r="AE19" i="125"/>
  <c r="W19" i="125"/>
  <c r="V19" i="125"/>
  <c r="U19" i="125"/>
  <c r="H19" i="125"/>
  <c r="AD19" i="125"/>
  <c r="B19" i="125"/>
  <c r="S19" i="125"/>
  <c r="AE19" i="124"/>
  <c r="W19" i="124"/>
  <c r="V19" i="124"/>
  <c r="U19" i="124"/>
  <c r="H19" i="124"/>
  <c r="AD19" i="124"/>
  <c r="B19" i="124"/>
  <c r="S19" i="124"/>
  <c r="AE19" i="123"/>
  <c r="W19" i="123"/>
  <c r="V19" i="123"/>
  <c r="U19" i="123"/>
  <c r="H19" i="123"/>
  <c r="AD19" i="123"/>
  <c r="B19" i="123"/>
  <c r="S19" i="123"/>
  <c r="AE23" i="125"/>
  <c r="W23" i="125"/>
  <c r="V23" i="125"/>
  <c r="U23" i="125"/>
  <c r="H23" i="125"/>
  <c r="I23" i="125"/>
  <c r="B23" i="125"/>
  <c r="S23" i="125"/>
  <c r="AE22" i="125"/>
  <c r="W22" i="125"/>
  <c r="V22" i="125"/>
  <c r="U22" i="125"/>
  <c r="H22" i="125"/>
  <c r="I22" i="125"/>
  <c r="B22" i="125"/>
  <c r="S22" i="125"/>
  <c r="AE21" i="125"/>
  <c r="AD21" i="125"/>
  <c r="W21" i="125"/>
  <c r="V21" i="125"/>
  <c r="U21" i="125"/>
  <c r="T21" i="125"/>
  <c r="S21" i="125"/>
  <c r="I21" i="125"/>
  <c r="H21" i="125"/>
  <c r="B21" i="125"/>
  <c r="AE18" i="125"/>
  <c r="AD18" i="125"/>
  <c r="W18" i="125"/>
  <c r="V18" i="125"/>
  <c r="U18" i="125"/>
  <c r="T18" i="125"/>
  <c r="H18" i="125"/>
  <c r="I18" i="125"/>
  <c r="B18" i="125"/>
  <c r="S18" i="125"/>
  <c r="AE17" i="125"/>
  <c r="W17" i="125"/>
  <c r="V17" i="125"/>
  <c r="U17" i="125"/>
  <c r="H17" i="125"/>
  <c r="AD17" i="125"/>
  <c r="B17" i="125"/>
  <c r="S17" i="125"/>
  <c r="AE16" i="125"/>
  <c r="W16" i="125"/>
  <c r="V16" i="125"/>
  <c r="U16" i="125"/>
  <c r="H16" i="125"/>
  <c r="I16" i="125"/>
  <c r="B16" i="125"/>
  <c r="S16" i="125"/>
  <c r="AE15" i="125"/>
  <c r="W15" i="125"/>
  <c r="V15" i="125"/>
  <c r="U15" i="125"/>
  <c r="S15" i="125"/>
  <c r="I15" i="125"/>
  <c r="H15" i="125"/>
  <c r="AD15" i="125"/>
  <c r="B15" i="125"/>
  <c r="AE14" i="125"/>
  <c r="AD14" i="125"/>
  <c r="W14" i="125"/>
  <c r="V14" i="125"/>
  <c r="U14" i="125"/>
  <c r="T14" i="125"/>
  <c r="H14" i="125"/>
  <c r="I14" i="125"/>
  <c r="B14" i="125"/>
  <c r="S14" i="125"/>
  <c r="P12" i="125"/>
  <c r="D9" i="125"/>
  <c r="Q3" i="125"/>
  <c r="P2" i="125"/>
  <c r="AE25" i="124"/>
  <c r="W25" i="124"/>
  <c r="V25" i="124"/>
  <c r="U25" i="124"/>
  <c r="H25" i="124"/>
  <c r="AD25" i="124"/>
  <c r="B25" i="124"/>
  <c r="S25" i="124"/>
  <c r="AE24" i="124"/>
  <c r="W24" i="124"/>
  <c r="V24" i="124"/>
  <c r="U24" i="124"/>
  <c r="H24" i="124"/>
  <c r="I24" i="124"/>
  <c r="B24" i="124"/>
  <c r="S24" i="124"/>
  <c r="AE23" i="124"/>
  <c r="W23" i="124"/>
  <c r="V23" i="124"/>
  <c r="U23" i="124"/>
  <c r="H23" i="124"/>
  <c r="AD23" i="124"/>
  <c r="B23" i="124"/>
  <c r="S23" i="124"/>
  <c r="AE22" i="124"/>
  <c r="AD22" i="124"/>
  <c r="W22" i="124"/>
  <c r="V22" i="124"/>
  <c r="U22" i="124"/>
  <c r="T22" i="124"/>
  <c r="H22" i="124"/>
  <c r="I22" i="124"/>
  <c r="B22" i="124"/>
  <c r="S22" i="124"/>
  <c r="AE21" i="124"/>
  <c r="W21" i="124"/>
  <c r="V21" i="124"/>
  <c r="U21" i="124"/>
  <c r="H21" i="124"/>
  <c r="AD21" i="124"/>
  <c r="B21" i="124"/>
  <c r="S21" i="124"/>
  <c r="AE18" i="124"/>
  <c r="W18" i="124"/>
  <c r="V18" i="124"/>
  <c r="U18" i="124"/>
  <c r="H18" i="124"/>
  <c r="I18" i="124"/>
  <c r="B18" i="124"/>
  <c r="S18" i="124"/>
  <c r="AE17" i="124"/>
  <c r="W17" i="124"/>
  <c r="V17" i="124"/>
  <c r="U17" i="124"/>
  <c r="H17" i="124"/>
  <c r="AD17" i="124"/>
  <c r="B17" i="124"/>
  <c r="S17" i="124"/>
  <c r="AE16" i="124"/>
  <c r="AD16" i="124"/>
  <c r="W16" i="124"/>
  <c r="V16" i="124"/>
  <c r="U16" i="124"/>
  <c r="T16" i="124"/>
  <c r="H16" i="124"/>
  <c r="I16" i="124"/>
  <c r="B16" i="124"/>
  <c r="S16" i="124"/>
  <c r="AE15" i="124"/>
  <c r="W15" i="124"/>
  <c r="V15" i="124"/>
  <c r="U15" i="124"/>
  <c r="H15" i="124"/>
  <c r="AD15" i="124"/>
  <c r="B15" i="124"/>
  <c r="S15" i="124"/>
  <c r="AE14" i="124"/>
  <c r="W14" i="124"/>
  <c r="V14" i="124"/>
  <c r="U14" i="124"/>
  <c r="H14" i="124"/>
  <c r="I14" i="124"/>
  <c r="B14" i="124"/>
  <c r="S14" i="124"/>
  <c r="P12" i="124"/>
  <c r="D9" i="124"/>
  <c r="Q3" i="124"/>
  <c r="P2" i="124"/>
  <c r="AE24" i="123"/>
  <c r="W24" i="123"/>
  <c r="V24" i="123"/>
  <c r="U24" i="123"/>
  <c r="H24" i="123"/>
  <c r="I24" i="123"/>
  <c r="B24" i="123"/>
  <c r="S24" i="123"/>
  <c r="AE23" i="123"/>
  <c r="W23" i="123"/>
  <c r="V23" i="123"/>
  <c r="U23" i="123"/>
  <c r="H23" i="123"/>
  <c r="AD23" i="123"/>
  <c r="B23" i="123"/>
  <c r="S23" i="123"/>
  <c r="AE22" i="123"/>
  <c r="W22" i="123"/>
  <c r="V22" i="123"/>
  <c r="U22" i="123"/>
  <c r="H22" i="123"/>
  <c r="I22" i="123"/>
  <c r="B22" i="123"/>
  <c r="S22" i="123"/>
  <c r="AE21" i="123"/>
  <c r="AD21" i="123"/>
  <c r="W21" i="123"/>
  <c r="V21" i="123"/>
  <c r="U21" i="123"/>
  <c r="T21" i="123"/>
  <c r="I21" i="123"/>
  <c r="H21" i="123"/>
  <c r="B21" i="123"/>
  <c r="S21" i="123"/>
  <c r="AE18" i="123"/>
  <c r="AD18" i="123"/>
  <c r="W18" i="123"/>
  <c r="V18" i="123"/>
  <c r="U18" i="123"/>
  <c r="T18" i="123"/>
  <c r="H18" i="123"/>
  <c r="I18" i="123"/>
  <c r="B18" i="123"/>
  <c r="S18" i="123"/>
  <c r="AE17" i="123"/>
  <c r="AD17" i="123"/>
  <c r="W17" i="123"/>
  <c r="V17" i="123"/>
  <c r="U17" i="123"/>
  <c r="T17" i="123"/>
  <c r="I17" i="123"/>
  <c r="H17" i="123"/>
  <c r="B17" i="123"/>
  <c r="S17" i="123"/>
  <c r="AE16" i="123"/>
  <c r="AD16" i="123"/>
  <c r="W16" i="123"/>
  <c r="V16" i="123"/>
  <c r="U16" i="123"/>
  <c r="T16" i="123"/>
  <c r="H16" i="123"/>
  <c r="I16" i="123"/>
  <c r="B16" i="123"/>
  <c r="S16" i="123"/>
  <c r="AE15" i="123"/>
  <c r="W15" i="123"/>
  <c r="V15" i="123"/>
  <c r="U15" i="123"/>
  <c r="H15" i="123"/>
  <c r="AD15" i="123"/>
  <c r="B15" i="123"/>
  <c r="S15" i="123"/>
  <c r="AE14" i="123"/>
  <c r="W14" i="123"/>
  <c r="V14" i="123"/>
  <c r="U14" i="123"/>
  <c r="H14" i="123"/>
  <c r="I14" i="123"/>
  <c r="B14" i="123"/>
  <c r="S14" i="123"/>
  <c r="P12" i="123"/>
  <c r="D9" i="123"/>
  <c r="Q3" i="123"/>
  <c r="P2" i="123"/>
  <c r="T22" i="123"/>
  <c r="AD22" i="123"/>
  <c r="I23" i="123"/>
  <c r="T22" i="125"/>
  <c r="AD22" i="125"/>
  <c r="I22" i="121"/>
  <c r="T14" i="123"/>
  <c r="AD14" i="123"/>
  <c r="I15" i="123"/>
  <c r="T23" i="123"/>
  <c r="T24" i="123"/>
  <c r="AD24" i="123"/>
  <c r="T14" i="124"/>
  <c r="AD14" i="124"/>
  <c r="T18" i="124"/>
  <c r="AD18" i="124"/>
  <c r="T24" i="124"/>
  <c r="AD24" i="124"/>
  <c r="T15" i="125"/>
  <c r="T16" i="125"/>
  <c r="AD16" i="125"/>
  <c r="I17" i="125"/>
  <c r="T23" i="125"/>
  <c r="AD23" i="125"/>
  <c r="I19" i="123"/>
  <c r="I21" i="121"/>
  <c r="I14" i="128"/>
  <c r="T30" i="128"/>
  <c r="AD30" i="128"/>
  <c r="I31" i="128"/>
  <c r="T15" i="123"/>
  <c r="T17" i="125"/>
  <c r="I20" i="125"/>
  <c r="T14" i="128"/>
  <c r="T15" i="128"/>
  <c r="AD15" i="128"/>
  <c r="I16" i="128"/>
  <c r="T31" i="128"/>
  <c r="T32" i="128"/>
  <c r="AD32" i="128"/>
  <c r="T44" i="128"/>
  <c r="AD44" i="128"/>
  <c r="I45" i="128"/>
  <c r="T28" i="128"/>
  <c r="AD28" i="128"/>
  <c r="I29" i="128"/>
  <c r="I19" i="124"/>
  <c r="I19" i="125"/>
  <c r="T34" i="128"/>
  <c r="AD34" i="128"/>
  <c r="I35" i="128"/>
  <c r="I53" i="128"/>
  <c r="T50" i="128"/>
  <c r="AD50" i="128"/>
  <c r="I51" i="128"/>
  <c r="T24" i="128"/>
  <c r="AD24" i="128"/>
  <c r="I25" i="128"/>
  <c r="T53" i="128"/>
  <c r="T48" i="128"/>
  <c r="AD48" i="128"/>
  <c r="I49" i="128"/>
  <c r="T46" i="128"/>
  <c r="AD46" i="128"/>
  <c r="I47" i="128"/>
  <c r="T22" i="128"/>
  <c r="AD22" i="128"/>
  <c r="I23" i="128"/>
  <c r="I52" i="128"/>
  <c r="T16" i="128"/>
  <c r="T17" i="128"/>
  <c r="AD17" i="128"/>
  <c r="I18" i="128"/>
  <c r="T35" i="128"/>
  <c r="T36" i="128"/>
  <c r="AD36" i="128"/>
  <c r="I37" i="128"/>
  <c r="T40" i="128"/>
  <c r="AD40" i="128"/>
  <c r="I41" i="128"/>
  <c r="I19" i="128"/>
  <c r="T26" i="128"/>
  <c r="AD26" i="128"/>
  <c r="I27" i="128"/>
  <c r="T18" i="128"/>
  <c r="T37" i="128"/>
  <c r="T52" i="128"/>
  <c r="T19" i="128"/>
  <c r="T21" i="128"/>
  <c r="T23" i="128"/>
  <c r="T25" i="128"/>
  <c r="T27" i="128"/>
  <c r="T29" i="128"/>
  <c r="T41" i="128"/>
  <c r="T43" i="128"/>
  <c r="T45" i="128"/>
  <c r="T47" i="128"/>
  <c r="T49" i="128"/>
  <c r="T51" i="128"/>
  <c r="T15" i="129"/>
  <c r="AD15" i="129"/>
  <c r="T17" i="129"/>
  <c r="AD17" i="129"/>
  <c r="T19" i="129"/>
  <c r="AD19" i="129"/>
  <c r="T21" i="129"/>
  <c r="AD21" i="129"/>
  <c r="T23" i="129"/>
  <c r="AD23" i="129"/>
  <c r="I14" i="129"/>
  <c r="I16" i="129"/>
  <c r="I18" i="129"/>
  <c r="I20" i="129"/>
  <c r="I22" i="129"/>
  <c r="T14" i="129"/>
  <c r="T16" i="129"/>
  <c r="T18" i="129"/>
  <c r="T20" i="129"/>
  <c r="T22" i="129"/>
  <c r="I14" i="127"/>
  <c r="T15" i="127"/>
  <c r="AD15" i="127"/>
  <c r="I16" i="127"/>
  <c r="T17" i="127"/>
  <c r="AD17" i="127"/>
  <c r="I18" i="127"/>
  <c r="T19" i="127"/>
  <c r="AD19" i="127"/>
  <c r="I20" i="127"/>
  <c r="T21" i="127"/>
  <c r="AD21" i="127"/>
  <c r="I22" i="127"/>
  <c r="I23" i="127"/>
  <c r="I21" i="126"/>
  <c r="T21" i="126"/>
  <c r="T14" i="127"/>
  <c r="T16" i="127"/>
  <c r="T18" i="127"/>
  <c r="T20" i="127"/>
  <c r="T22" i="127"/>
  <c r="T23" i="127"/>
  <c r="I14" i="126"/>
  <c r="T15" i="126"/>
  <c r="AD15" i="126"/>
  <c r="I16" i="126"/>
  <c r="T17" i="126"/>
  <c r="AD17" i="126"/>
  <c r="I18" i="126"/>
  <c r="T19" i="126"/>
  <c r="AD19" i="126"/>
  <c r="I20" i="126"/>
  <c r="T22" i="126"/>
  <c r="AD22" i="126"/>
  <c r="I23" i="126"/>
  <c r="I24" i="126"/>
  <c r="T14" i="126"/>
  <c r="T16" i="126"/>
  <c r="T18" i="126"/>
  <c r="T20" i="126"/>
  <c r="T23" i="126"/>
  <c r="T24" i="126"/>
  <c r="T22" i="121"/>
  <c r="I23" i="121"/>
  <c r="T21" i="121"/>
  <c r="T23" i="121"/>
  <c r="T20" i="125"/>
  <c r="T20" i="124"/>
  <c r="T19" i="125"/>
  <c r="T19" i="124"/>
  <c r="T19" i="123"/>
  <c r="I17" i="124"/>
  <c r="I21" i="124"/>
  <c r="I25" i="124"/>
  <c r="I15" i="124"/>
  <c r="I23" i="124"/>
  <c r="T15" i="124"/>
  <c r="T17" i="124"/>
  <c r="T21" i="124"/>
  <c r="T23" i="124"/>
  <c r="T25" i="124"/>
  <c r="AE29" i="122"/>
  <c r="W29" i="122"/>
  <c r="V29" i="122"/>
  <c r="U29" i="122"/>
  <c r="H29" i="122"/>
  <c r="AD29" i="122"/>
  <c r="B29" i="122"/>
  <c r="S29" i="122"/>
  <c r="AE28" i="122"/>
  <c r="W28" i="122"/>
  <c r="V28" i="122"/>
  <c r="U28" i="122"/>
  <c r="H28" i="122"/>
  <c r="I28" i="122"/>
  <c r="B28" i="122"/>
  <c r="S28" i="122"/>
  <c r="AE27" i="122"/>
  <c r="W27" i="122"/>
  <c r="V27" i="122"/>
  <c r="U27" i="122"/>
  <c r="H27" i="122"/>
  <c r="AD27" i="122"/>
  <c r="B27" i="122"/>
  <c r="S27" i="122"/>
  <c r="AE21" i="122"/>
  <c r="W21" i="122"/>
  <c r="V21" i="122"/>
  <c r="U21" i="122"/>
  <c r="H21" i="122"/>
  <c r="AD21" i="122"/>
  <c r="B21" i="122"/>
  <c r="S21" i="122"/>
  <c r="AE30" i="122"/>
  <c r="W30" i="122"/>
  <c r="V30" i="122"/>
  <c r="U30" i="122"/>
  <c r="H30" i="122"/>
  <c r="AD30" i="122"/>
  <c r="B30" i="122"/>
  <c r="S30" i="122"/>
  <c r="AE26" i="122"/>
  <c r="W26" i="122"/>
  <c r="V26" i="122"/>
  <c r="U26" i="122"/>
  <c r="H26" i="122"/>
  <c r="AD26" i="122"/>
  <c r="B26" i="122"/>
  <c r="S26" i="122"/>
  <c r="AE25" i="122"/>
  <c r="W25" i="122"/>
  <c r="V25" i="122"/>
  <c r="U25" i="122"/>
  <c r="H25" i="122"/>
  <c r="AD25" i="122"/>
  <c r="B25" i="122"/>
  <c r="S25" i="122"/>
  <c r="AE24" i="122"/>
  <c r="W24" i="122"/>
  <c r="V24" i="122"/>
  <c r="U24" i="122"/>
  <c r="H24" i="122"/>
  <c r="AD24" i="122"/>
  <c r="B24" i="122"/>
  <c r="S24" i="122"/>
  <c r="AE23" i="122"/>
  <c r="W23" i="122"/>
  <c r="V23" i="122"/>
  <c r="U23" i="122"/>
  <c r="H23" i="122"/>
  <c r="AD23" i="122"/>
  <c r="B23" i="122"/>
  <c r="S23" i="122"/>
  <c r="AE22" i="122"/>
  <c r="W22" i="122"/>
  <c r="V22" i="122"/>
  <c r="U22" i="122"/>
  <c r="H22" i="122"/>
  <c r="I22" i="122"/>
  <c r="B22" i="122"/>
  <c r="S22" i="122"/>
  <c r="AE20" i="122"/>
  <c r="W20" i="122"/>
  <c r="V20" i="122"/>
  <c r="U20" i="122"/>
  <c r="H20" i="122"/>
  <c r="AD20" i="122"/>
  <c r="B20" i="122"/>
  <c r="S20" i="122"/>
  <c r="AE18" i="122"/>
  <c r="W18" i="122"/>
  <c r="V18" i="122"/>
  <c r="U18" i="122"/>
  <c r="H18" i="122"/>
  <c r="AD18" i="122"/>
  <c r="B18" i="122"/>
  <c r="S18" i="122"/>
  <c r="AE17" i="122"/>
  <c r="W17" i="122"/>
  <c r="V17" i="122"/>
  <c r="U17" i="122"/>
  <c r="H17" i="122"/>
  <c r="AD17" i="122"/>
  <c r="B17" i="122"/>
  <c r="S17" i="122"/>
  <c r="AE16" i="122"/>
  <c r="W16" i="122"/>
  <c r="V16" i="122"/>
  <c r="U16" i="122"/>
  <c r="H16" i="122"/>
  <c r="AD16" i="122"/>
  <c r="B16" i="122"/>
  <c r="S16" i="122"/>
  <c r="AE15" i="122"/>
  <c r="W15" i="122"/>
  <c r="V15" i="122"/>
  <c r="U15" i="122"/>
  <c r="H15" i="122"/>
  <c r="AD15" i="122"/>
  <c r="B15" i="122"/>
  <c r="S15" i="122"/>
  <c r="AE14" i="122"/>
  <c r="W14" i="122"/>
  <c r="V14" i="122"/>
  <c r="U14" i="122"/>
  <c r="H14" i="122"/>
  <c r="AD14" i="122"/>
  <c r="B14" i="122"/>
  <c r="S14" i="122"/>
  <c r="P12" i="122"/>
  <c r="D9" i="122"/>
  <c r="Q3" i="122"/>
  <c r="P2" i="122"/>
  <c r="T22" i="122"/>
  <c r="AD22" i="122"/>
  <c r="I17" i="122"/>
  <c r="I15" i="122"/>
  <c r="T17" i="122"/>
  <c r="I24" i="122"/>
  <c r="T15" i="122"/>
  <c r="T24" i="122"/>
  <c r="I27" i="122"/>
  <c r="T28" i="122"/>
  <c r="AD28" i="122"/>
  <c r="I29" i="122"/>
  <c r="I26" i="122"/>
  <c r="T26" i="122"/>
  <c r="T27" i="122"/>
  <c r="T29" i="122"/>
  <c r="I21" i="122"/>
  <c r="T21" i="122"/>
  <c r="I14" i="122"/>
  <c r="I16" i="122"/>
  <c r="I18" i="122"/>
  <c r="I20" i="122"/>
  <c r="I23" i="122"/>
  <c r="I25" i="122"/>
  <c r="I30" i="122"/>
  <c r="T14" i="122"/>
  <c r="T16" i="122"/>
  <c r="T18" i="122"/>
  <c r="T20" i="122"/>
  <c r="T23" i="122"/>
  <c r="T25" i="122"/>
  <c r="T30" i="122"/>
  <c r="AE22" i="120"/>
  <c r="W22" i="120"/>
  <c r="V22" i="120"/>
  <c r="U22" i="120"/>
  <c r="H22" i="120"/>
  <c r="AD22" i="120"/>
  <c r="B22" i="120"/>
  <c r="S22" i="120"/>
  <c r="AE21" i="120"/>
  <c r="W21" i="120"/>
  <c r="V21" i="120"/>
  <c r="U21" i="120"/>
  <c r="S21" i="120"/>
  <c r="H21" i="120"/>
  <c r="I21" i="120"/>
  <c r="B21" i="120"/>
  <c r="AE20" i="120"/>
  <c r="W20" i="120"/>
  <c r="V20" i="120"/>
  <c r="U20" i="120"/>
  <c r="H20" i="120"/>
  <c r="AD20" i="120"/>
  <c r="B20" i="120"/>
  <c r="S20" i="120"/>
  <c r="AE19" i="120"/>
  <c r="W19" i="120"/>
  <c r="V19" i="120"/>
  <c r="U19" i="120"/>
  <c r="H19" i="120"/>
  <c r="I19" i="120"/>
  <c r="B19" i="120"/>
  <c r="S19" i="120"/>
  <c r="AE24" i="121"/>
  <c r="AD24" i="121"/>
  <c r="W24" i="121"/>
  <c r="V24" i="121"/>
  <c r="U24" i="121"/>
  <c r="T24" i="121"/>
  <c r="H24" i="121"/>
  <c r="I24" i="121"/>
  <c r="B24" i="121"/>
  <c r="S24" i="121"/>
  <c r="AE20" i="121"/>
  <c r="W20" i="121"/>
  <c r="V20" i="121"/>
  <c r="U20" i="121"/>
  <c r="H20" i="121"/>
  <c r="AD20" i="121"/>
  <c r="B20" i="121"/>
  <c r="S20" i="121"/>
  <c r="AE19" i="121"/>
  <c r="W19" i="121"/>
  <c r="V19" i="121"/>
  <c r="U19" i="121"/>
  <c r="H19" i="121"/>
  <c r="I19" i="121"/>
  <c r="B19" i="121"/>
  <c r="S19" i="121"/>
  <c r="AE18" i="121"/>
  <c r="W18" i="121"/>
  <c r="V18" i="121"/>
  <c r="U18" i="121"/>
  <c r="H18" i="121"/>
  <c r="I18" i="121"/>
  <c r="B18" i="121"/>
  <c r="S18" i="121"/>
  <c r="AE17" i="121"/>
  <c r="W17" i="121"/>
  <c r="V17" i="121"/>
  <c r="U17" i="121"/>
  <c r="H17" i="121"/>
  <c r="AD17" i="121"/>
  <c r="B17" i="121"/>
  <c r="S17" i="121"/>
  <c r="AE16" i="121"/>
  <c r="AD16" i="121"/>
  <c r="W16" i="121"/>
  <c r="V16" i="121"/>
  <c r="U16" i="121"/>
  <c r="T16" i="121"/>
  <c r="I16" i="121"/>
  <c r="H16" i="121"/>
  <c r="B16" i="121"/>
  <c r="S16" i="121"/>
  <c r="AE15" i="121"/>
  <c r="AD15" i="121"/>
  <c r="W15" i="121"/>
  <c r="V15" i="121"/>
  <c r="U15" i="121"/>
  <c r="T15" i="121"/>
  <c r="I15" i="121"/>
  <c r="H15" i="121"/>
  <c r="B15" i="121"/>
  <c r="S15" i="121"/>
  <c r="AE14" i="121"/>
  <c r="W14" i="121"/>
  <c r="V14" i="121"/>
  <c r="U14" i="121"/>
  <c r="H14" i="121"/>
  <c r="I14" i="121"/>
  <c r="B14" i="121"/>
  <c r="S14" i="121"/>
  <c r="P12" i="121"/>
  <c r="D9" i="121"/>
  <c r="Q3" i="121"/>
  <c r="P2" i="121"/>
  <c r="AE26" i="120"/>
  <c r="W26" i="120"/>
  <c r="V26" i="120"/>
  <c r="U26" i="120"/>
  <c r="H26" i="120"/>
  <c r="AD26" i="120"/>
  <c r="B26" i="120"/>
  <c r="S26" i="120"/>
  <c r="AE25" i="120"/>
  <c r="W25" i="120"/>
  <c r="V25" i="120"/>
  <c r="U25" i="120"/>
  <c r="H25" i="120"/>
  <c r="AD25" i="120"/>
  <c r="B25" i="120"/>
  <c r="S25" i="120"/>
  <c r="AE24" i="120"/>
  <c r="W24" i="120"/>
  <c r="V24" i="120"/>
  <c r="U24" i="120"/>
  <c r="H24" i="120"/>
  <c r="I24" i="120"/>
  <c r="B24" i="120"/>
  <c r="S24" i="120"/>
  <c r="AE23" i="120"/>
  <c r="W23" i="120"/>
  <c r="V23" i="120"/>
  <c r="U23" i="120"/>
  <c r="H23" i="120"/>
  <c r="AD23" i="120"/>
  <c r="B23" i="120"/>
  <c r="S23" i="120"/>
  <c r="AE18" i="120"/>
  <c r="W18" i="120"/>
  <c r="V18" i="120"/>
  <c r="U18" i="120"/>
  <c r="H18" i="120"/>
  <c r="I18" i="120"/>
  <c r="B18" i="120"/>
  <c r="S18" i="120"/>
  <c r="AE17" i="120"/>
  <c r="W17" i="120"/>
  <c r="V17" i="120"/>
  <c r="U17" i="120"/>
  <c r="S17" i="120"/>
  <c r="H17" i="120"/>
  <c r="AD17" i="120"/>
  <c r="B17" i="120"/>
  <c r="AE16" i="120"/>
  <c r="W16" i="120"/>
  <c r="V16" i="120"/>
  <c r="U16" i="120"/>
  <c r="H16" i="120"/>
  <c r="I16" i="120"/>
  <c r="B16" i="120"/>
  <c r="S16" i="120"/>
  <c r="AE15" i="120"/>
  <c r="W15" i="120"/>
  <c r="V15" i="120"/>
  <c r="U15" i="120"/>
  <c r="H15" i="120"/>
  <c r="AD15" i="120"/>
  <c r="B15" i="120"/>
  <c r="S15" i="120"/>
  <c r="AE14" i="120"/>
  <c r="W14" i="120"/>
  <c r="V14" i="120"/>
  <c r="U14" i="120"/>
  <c r="H14" i="120"/>
  <c r="I14" i="120"/>
  <c r="B14" i="120"/>
  <c r="S14" i="120"/>
  <c r="P12" i="120"/>
  <c r="D9" i="120"/>
  <c r="Q3" i="120"/>
  <c r="P2" i="120"/>
  <c r="T14" i="121"/>
  <c r="AD14" i="121"/>
  <c r="T18" i="121"/>
  <c r="AD18" i="121"/>
  <c r="I17" i="121"/>
  <c r="I20" i="121"/>
  <c r="T17" i="121"/>
  <c r="T19" i="121"/>
  <c r="AD19" i="121"/>
  <c r="T19" i="120"/>
  <c r="AD19" i="120"/>
  <c r="I20" i="120"/>
  <c r="T21" i="120"/>
  <c r="AD21" i="120"/>
  <c r="I22" i="120"/>
  <c r="T20" i="120"/>
  <c r="T22" i="120"/>
  <c r="T20" i="121"/>
  <c r="T14" i="120"/>
  <c r="AD14" i="120"/>
  <c r="I15" i="120"/>
  <c r="T16" i="120"/>
  <c r="AD16" i="120"/>
  <c r="I17" i="120"/>
  <c r="T18" i="120"/>
  <c r="AD18" i="120"/>
  <c r="I23" i="120"/>
  <c r="T24" i="120"/>
  <c r="AD24" i="120"/>
  <c r="I25" i="120"/>
  <c r="I26" i="120"/>
  <c r="T15" i="120"/>
  <c r="T17" i="120"/>
  <c r="T23" i="120"/>
  <c r="T25" i="120"/>
  <c r="T26" i="120"/>
  <c r="AE21" i="114"/>
  <c r="W21" i="114"/>
  <c r="V21" i="114"/>
  <c r="U21" i="114"/>
  <c r="H21" i="114"/>
  <c r="AD21" i="114"/>
  <c r="B21" i="114"/>
  <c r="S21" i="114"/>
  <c r="I21" i="114"/>
  <c r="T21" i="114"/>
  <c r="Q3" i="114"/>
  <c r="P2" i="114"/>
  <c r="AQ165" i="25"/>
  <c r="M165" i="25"/>
  <c r="A165" i="25"/>
  <c r="AE17" i="116"/>
  <c r="W17" i="116"/>
  <c r="V17" i="116"/>
  <c r="U17" i="116"/>
  <c r="H17" i="116"/>
  <c r="AD17" i="116"/>
  <c r="B17" i="116"/>
  <c r="S17" i="116"/>
  <c r="AE17" i="114"/>
  <c r="W17" i="114"/>
  <c r="V17" i="114"/>
  <c r="U17" i="114"/>
  <c r="H17" i="114"/>
  <c r="AD17" i="114"/>
  <c r="B17" i="114"/>
  <c r="S17" i="114"/>
  <c r="AE15" i="116"/>
  <c r="W15" i="116"/>
  <c r="V15" i="116"/>
  <c r="U15" i="116"/>
  <c r="H15" i="116"/>
  <c r="I15" i="116"/>
  <c r="B15" i="116"/>
  <c r="S15" i="116"/>
  <c r="AE15" i="114"/>
  <c r="W15" i="114"/>
  <c r="V15" i="114"/>
  <c r="U15" i="114"/>
  <c r="H15" i="114"/>
  <c r="AD15" i="114"/>
  <c r="B15" i="114"/>
  <c r="S15" i="114"/>
  <c r="AE18" i="116"/>
  <c r="W18" i="116"/>
  <c r="V18" i="116"/>
  <c r="U18" i="116"/>
  <c r="H18" i="116"/>
  <c r="AD18" i="116"/>
  <c r="B18" i="116"/>
  <c r="S18" i="116"/>
  <c r="AE14" i="117"/>
  <c r="W14" i="117"/>
  <c r="V14" i="117"/>
  <c r="U14" i="117"/>
  <c r="AD14" i="117"/>
  <c r="S14" i="117"/>
  <c r="I17" i="116"/>
  <c r="T17" i="116"/>
  <c r="I17" i="114"/>
  <c r="T17" i="114"/>
  <c r="T15" i="116"/>
  <c r="AD15" i="116"/>
  <c r="I15" i="114"/>
  <c r="T15" i="114"/>
  <c r="I18" i="116"/>
  <c r="T18" i="116"/>
  <c r="T14" i="117"/>
  <c r="Q3" i="117"/>
  <c r="P2" i="117"/>
  <c r="AE19" i="117"/>
  <c r="W19" i="117"/>
  <c r="V19" i="117"/>
  <c r="U19" i="117"/>
  <c r="H19" i="117"/>
  <c r="I19" i="117"/>
  <c r="B19" i="117"/>
  <c r="S19" i="117"/>
  <c r="P12" i="117"/>
  <c r="D9" i="117"/>
  <c r="AE31" i="116"/>
  <c r="W31" i="116"/>
  <c r="V31" i="116"/>
  <c r="U31" i="116"/>
  <c r="H31" i="116"/>
  <c r="I31" i="116"/>
  <c r="B31" i="116"/>
  <c r="S31" i="116"/>
  <c r="AE37" i="116"/>
  <c r="W37" i="116"/>
  <c r="V37" i="116"/>
  <c r="U37" i="116"/>
  <c r="H37" i="116"/>
  <c r="AD37" i="116"/>
  <c r="B37" i="116"/>
  <c r="S37" i="116"/>
  <c r="AE21" i="116"/>
  <c r="W21" i="116"/>
  <c r="V21" i="116"/>
  <c r="U21" i="116"/>
  <c r="H21" i="116"/>
  <c r="AD21" i="116"/>
  <c r="B21" i="116"/>
  <c r="S21" i="116"/>
  <c r="AE26" i="116"/>
  <c r="W26" i="116"/>
  <c r="V26" i="116"/>
  <c r="H26" i="116"/>
  <c r="U26" i="116"/>
  <c r="B26" i="116"/>
  <c r="S26" i="116"/>
  <c r="AE25" i="116"/>
  <c r="W25" i="116"/>
  <c r="V25" i="116"/>
  <c r="U25" i="116"/>
  <c r="H25" i="116"/>
  <c r="I25" i="116"/>
  <c r="B25" i="116"/>
  <c r="S25" i="116"/>
  <c r="AE24" i="116"/>
  <c r="W24" i="116"/>
  <c r="V24" i="116"/>
  <c r="U24" i="116"/>
  <c r="H24" i="116"/>
  <c r="AD24" i="116"/>
  <c r="B24" i="116"/>
  <c r="S24" i="116"/>
  <c r="AE23" i="116"/>
  <c r="W23" i="116"/>
  <c r="V23" i="116"/>
  <c r="U23" i="116"/>
  <c r="H23" i="116"/>
  <c r="I23" i="116"/>
  <c r="B23" i="116"/>
  <c r="S23" i="116"/>
  <c r="AE22" i="116"/>
  <c r="W22" i="116"/>
  <c r="V22" i="116"/>
  <c r="U22" i="116"/>
  <c r="H22" i="116"/>
  <c r="AD22" i="116"/>
  <c r="B22" i="116"/>
  <c r="S22" i="116"/>
  <c r="AE20" i="116"/>
  <c r="W20" i="116"/>
  <c r="V20" i="116"/>
  <c r="U20" i="116"/>
  <c r="H20" i="116"/>
  <c r="I20" i="116"/>
  <c r="B20" i="116"/>
  <c r="S20" i="116"/>
  <c r="AE16" i="116"/>
  <c r="W16" i="116"/>
  <c r="V16" i="116"/>
  <c r="U16" i="116"/>
  <c r="H16" i="116"/>
  <c r="AD16" i="116"/>
  <c r="B16" i="116"/>
  <c r="S16" i="116"/>
  <c r="AE14" i="116"/>
  <c r="W14" i="116"/>
  <c r="V14" i="116"/>
  <c r="U14" i="116"/>
  <c r="H14" i="116"/>
  <c r="I14" i="116"/>
  <c r="B14" i="116"/>
  <c r="S14" i="116"/>
  <c r="P12" i="116"/>
  <c r="D9" i="116"/>
  <c r="AE22" i="114"/>
  <c r="W22" i="114"/>
  <c r="V22" i="114"/>
  <c r="H22" i="114"/>
  <c r="AD22" i="114"/>
  <c r="B22" i="114"/>
  <c r="S22" i="114"/>
  <c r="AE14" i="114"/>
  <c r="W14" i="114"/>
  <c r="V14" i="114"/>
  <c r="U14" i="114"/>
  <c r="H14" i="114"/>
  <c r="I14" i="114"/>
  <c r="B14" i="114"/>
  <c r="S14" i="114"/>
  <c r="P12" i="114"/>
  <c r="D9" i="114"/>
  <c r="AQ164" i="25"/>
  <c r="M164" i="25"/>
  <c r="A164" i="25"/>
  <c r="A163" i="25"/>
  <c r="AQ163" i="25"/>
  <c r="M163" i="25"/>
  <c r="M166" i="25"/>
  <c r="M162" i="25"/>
  <c r="AQ166" i="25"/>
  <c r="A166" i="25"/>
  <c r="AQ162" i="25"/>
  <c r="A162" i="25"/>
  <c r="U22" i="114"/>
  <c r="T19" i="117"/>
  <c r="AD19" i="117"/>
  <c r="I37" i="116"/>
  <c r="T31" i="116"/>
  <c r="AD31" i="116"/>
  <c r="I22" i="116"/>
  <c r="T37" i="116"/>
  <c r="T14" i="116"/>
  <c r="AD14" i="116"/>
  <c r="I21" i="116"/>
  <c r="T25" i="116"/>
  <c r="AD25" i="116"/>
  <c r="T20" i="116"/>
  <c r="AD20" i="116"/>
  <c r="I16" i="116"/>
  <c r="I26" i="116"/>
  <c r="T21" i="116"/>
  <c r="T23" i="116"/>
  <c r="AD23" i="116"/>
  <c r="I24" i="116"/>
  <c r="T16" i="116"/>
  <c r="T22" i="116"/>
  <c r="T24" i="116"/>
  <c r="T26" i="116"/>
  <c r="AD26" i="116"/>
  <c r="I22" i="114"/>
  <c r="T14" i="114"/>
  <c r="AD14" i="114"/>
  <c r="T22" i="114"/>
  <c r="AE15" i="113"/>
  <c r="W15" i="113"/>
  <c r="V15" i="113"/>
  <c r="U15" i="113"/>
  <c r="H15" i="113"/>
  <c r="AD15" i="113"/>
  <c r="B15" i="113"/>
  <c r="S15" i="113"/>
  <c r="AE14" i="113"/>
  <c r="W14" i="113"/>
  <c r="V14" i="113"/>
  <c r="U14" i="113"/>
  <c r="H14" i="113"/>
  <c r="AD14" i="113"/>
  <c r="B14" i="113"/>
  <c r="S14" i="113"/>
  <c r="P12" i="113"/>
  <c r="D9" i="113"/>
  <c r="Q3" i="113"/>
  <c r="P2" i="113"/>
  <c r="I14" i="113"/>
  <c r="I15" i="113"/>
  <c r="T14" i="113"/>
  <c r="T15" i="113"/>
  <c r="B14" i="70"/>
  <c r="S14" i="70"/>
  <c r="I14" i="70"/>
  <c r="T14" i="70"/>
  <c r="U14" i="70"/>
  <c r="V14" i="70"/>
  <c r="W14" i="70"/>
  <c r="AD14" i="70"/>
  <c r="AE14" i="70"/>
  <c r="B15" i="70"/>
  <c r="S15" i="70"/>
  <c r="H15" i="70"/>
  <c r="I15" i="70"/>
  <c r="U15" i="70"/>
  <c r="V15" i="70"/>
  <c r="W15" i="70"/>
  <c r="AE15" i="70"/>
  <c r="AQ172" i="25"/>
  <c r="M172" i="25"/>
  <c r="A172" i="25"/>
  <c r="AE14" i="112"/>
  <c r="W14" i="112"/>
  <c r="V14" i="112"/>
  <c r="H14" i="112"/>
  <c r="U14" i="112"/>
  <c r="B14" i="112"/>
  <c r="S14" i="112"/>
  <c r="P12" i="112"/>
  <c r="D9" i="112"/>
  <c r="Q3" i="112"/>
  <c r="P2" i="112"/>
  <c r="M171" i="25"/>
  <c r="AQ171" i="25"/>
  <c r="A171" i="25"/>
  <c r="AD15" i="70"/>
  <c r="T15" i="70"/>
  <c r="I14" i="112"/>
  <c r="T14" i="112"/>
  <c r="AD14" i="112"/>
  <c r="AE30" i="105"/>
  <c r="W30" i="105"/>
  <c r="V30" i="105"/>
  <c r="U30" i="105"/>
  <c r="H30" i="105"/>
  <c r="AD30" i="105"/>
  <c r="B30" i="105"/>
  <c r="S30" i="105"/>
  <c r="I30" i="105"/>
  <c r="T30" i="105"/>
  <c r="AQ137" i="25"/>
  <c r="M137" i="25"/>
  <c r="A137" i="25"/>
  <c r="AQ136" i="25"/>
  <c r="M136" i="25"/>
  <c r="A136" i="25"/>
  <c r="AQ135" i="25"/>
  <c r="M135" i="25"/>
  <c r="A135" i="25"/>
  <c r="AQ134" i="25"/>
  <c r="M134" i="25"/>
  <c r="A134" i="25"/>
  <c r="AQ133" i="25"/>
  <c r="M133" i="25"/>
  <c r="A133" i="25"/>
  <c r="AQ132" i="25"/>
  <c r="M132" i="25"/>
  <c r="A132" i="25"/>
  <c r="AQ131" i="25"/>
  <c r="M131" i="25"/>
  <c r="A131" i="25"/>
  <c r="AE20" i="111"/>
  <c r="W20" i="111"/>
  <c r="V20" i="111"/>
  <c r="U20" i="111"/>
  <c r="H20" i="111"/>
  <c r="AD20" i="111"/>
  <c r="B20" i="111"/>
  <c r="S20" i="111"/>
  <c r="AE24" i="111"/>
  <c r="W24" i="111"/>
  <c r="V24" i="111"/>
  <c r="U24" i="111"/>
  <c r="H24" i="111"/>
  <c r="AD24" i="111"/>
  <c r="B24" i="111"/>
  <c r="S24" i="111"/>
  <c r="AE23" i="111"/>
  <c r="W23" i="111"/>
  <c r="V23" i="111"/>
  <c r="U23" i="111"/>
  <c r="H23" i="111"/>
  <c r="AD23" i="111"/>
  <c r="B23" i="111"/>
  <c r="S23" i="111"/>
  <c r="AE22" i="111"/>
  <c r="W22" i="111"/>
  <c r="V22" i="111"/>
  <c r="U22" i="111"/>
  <c r="H22" i="111"/>
  <c r="I22" i="111"/>
  <c r="B22" i="111"/>
  <c r="S22" i="111"/>
  <c r="AE21" i="111"/>
  <c r="W21" i="111"/>
  <c r="V21" i="111"/>
  <c r="U21" i="111"/>
  <c r="H21" i="111"/>
  <c r="AD21" i="111"/>
  <c r="B21" i="111"/>
  <c r="S21" i="111"/>
  <c r="AE19" i="111"/>
  <c r="W19" i="111"/>
  <c r="V19" i="111"/>
  <c r="U19" i="111"/>
  <c r="H19" i="111"/>
  <c r="I19" i="111"/>
  <c r="B19" i="111"/>
  <c r="S19" i="111"/>
  <c r="AE18" i="111"/>
  <c r="W18" i="111"/>
  <c r="V18" i="111"/>
  <c r="U18" i="111"/>
  <c r="H18" i="111"/>
  <c r="AD18" i="111"/>
  <c r="B18" i="111"/>
  <c r="S18" i="111"/>
  <c r="AE17" i="111"/>
  <c r="W17" i="111"/>
  <c r="V17" i="111"/>
  <c r="U17" i="111"/>
  <c r="H17" i="111"/>
  <c r="I17" i="111"/>
  <c r="B17" i="111"/>
  <c r="S17" i="111"/>
  <c r="AE16" i="111"/>
  <c r="W16" i="111"/>
  <c r="V16" i="111"/>
  <c r="U16" i="111"/>
  <c r="H16" i="111"/>
  <c r="AD16" i="111"/>
  <c r="B16" i="111"/>
  <c r="S16" i="111"/>
  <c r="AE15" i="111"/>
  <c r="W15" i="111"/>
  <c r="V15" i="111"/>
  <c r="U15" i="111"/>
  <c r="H15" i="111"/>
  <c r="I15" i="111"/>
  <c r="B15" i="111"/>
  <c r="S15" i="111"/>
  <c r="AE14" i="111"/>
  <c r="W14" i="111"/>
  <c r="V14" i="111"/>
  <c r="U14" i="111"/>
  <c r="H14" i="111"/>
  <c r="AD14" i="111"/>
  <c r="B14" i="111"/>
  <c r="S14" i="111"/>
  <c r="P12" i="111"/>
  <c r="D9" i="111"/>
  <c r="Q3" i="111"/>
  <c r="P2" i="111"/>
  <c r="AE24" i="110"/>
  <c r="W24" i="110"/>
  <c r="V24" i="110"/>
  <c r="U24" i="110"/>
  <c r="S24" i="110"/>
  <c r="H24" i="110"/>
  <c r="AD24" i="110"/>
  <c r="B24" i="110"/>
  <c r="AE23" i="110"/>
  <c r="W23" i="110"/>
  <c r="V23" i="110"/>
  <c r="U23" i="110"/>
  <c r="H23" i="110"/>
  <c r="I23" i="110"/>
  <c r="B23" i="110"/>
  <c r="S23" i="110"/>
  <c r="AE28" i="110"/>
  <c r="W28" i="110"/>
  <c r="V28" i="110"/>
  <c r="U28" i="110"/>
  <c r="H28" i="110"/>
  <c r="AD28" i="110"/>
  <c r="B28" i="110"/>
  <c r="S28" i="110"/>
  <c r="AE27" i="110"/>
  <c r="W27" i="110"/>
  <c r="V27" i="110"/>
  <c r="U27" i="110"/>
  <c r="H27" i="110"/>
  <c r="I27" i="110"/>
  <c r="B27" i="110"/>
  <c r="S27" i="110"/>
  <c r="AE26" i="110"/>
  <c r="W26" i="110"/>
  <c r="V26" i="110"/>
  <c r="U26" i="110"/>
  <c r="H26" i="110"/>
  <c r="AD26" i="110"/>
  <c r="B26" i="110"/>
  <c r="S26" i="110"/>
  <c r="AE25" i="110"/>
  <c r="W25" i="110"/>
  <c r="V25" i="110"/>
  <c r="U25" i="110"/>
  <c r="H25" i="110"/>
  <c r="AD25" i="110"/>
  <c r="B25" i="110"/>
  <c r="S25" i="110"/>
  <c r="AE22" i="110"/>
  <c r="W22" i="110"/>
  <c r="V22" i="110"/>
  <c r="U22" i="110"/>
  <c r="H22" i="110"/>
  <c r="AD22" i="110"/>
  <c r="B22" i="110"/>
  <c r="S22" i="110"/>
  <c r="AE21" i="110"/>
  <c r="W21" i="110"/>
  <c r="V21" i="110"/>
  <c r="U21" i="110"/>
  <c r="H21" i="110"/>
  <c r="AD21" i="110"/>
  <c r="B21" i="110"/>
  <c r="S21" i="110"/>
  <c r="AE20" i="110"/>
  <c r="W20" i="110"/>
  <c r="V20" i="110"/>
  <c r="U20" i="110"/>
  <c r="I20" i="110"/>
  <c r="H20" i="110"/>
  <c r="AD20" i="110"/>
  <c r="B20" i="110"/>
  <c r="S20" i="110"/>
  <c r="AE19" i="110"/>
  <c r="AD19" i="110"/>
  <c r="W19" i="110"/>
  <c r="V19" i="110"/>
  <c r="U19" i="110"/>
  <c r="T19" i="110"/>
  <c r="I19" i="110"/>
  <c r="H19" i="110"/>
  <c r="B19" i="110"/>
  <c r="S19" i="110"/>
  <c r="AE18" i="110"/>
  <c r="AD18" i="110"/>
  <c r="W18" i="110"/>
  <c r="V18" i="110"/>
  <c r="U18" i="110"/>
  <c r="T18" i="110"/>
  <c r="H18" i="110"/>
  <c r="I18" i="110"/>
  <c r="B18" i="110"/>
  <c r="S18" i="110"/>
  <c r="AE17" i="110"/>
  <c r="W17" i="110"/>
  <c r="V17" i="110"/>
  <c r="U17" i="110"/>
  <c r="H17" i="110"/>
  <c r="AD17" i="110"/>
  <c r="B17" i="110"/>
  <c r="S17" i="110"/>
  <c r="AE16" i="110"/>
  <c r="W16" i="110"/>
  <c r="V16" i="110"/>
  <c r="U16" i="110"/>
  <c r="I16" i="110"/>
  <c r="H16" i="110"/>
  <c r="AD16" i="110"/>
  <c r="B16" i="110"/>
  <c r="S16" i="110"/>
  <c r="AE15" i="110"/>
  <c r="AD15" i="110"/>
  <c r="W15" i="110"/>
  <c r="V15" i="110"/>
  <c r="U15" i="110"/>
  <c r="T15" i="110"/>
  <c r="I15" i="110"/>
  <c r="H15" i="110"/>
  <c r="B15" i="110"/>
  <c r="S15" i="110"/>
  <c r="AE14" i="110"/>
  <c r="AD14" i="110"/>
  <c r="W14" i="110"/>
  <c r="V14" i="110"/>
  <c r="U14" i="110"/>
  <c r="T14" i="110"/>
  <c r="I14" i="110"/>
  <c r="H14" i="110"/>
  <c r="B14" i="110"/>
  <c r="S14" i="110"/>
  <c r="P12" i="110"/>
  <c r="D9" i="110"/>
  <c r="Q3" i="110"/>
  <c r="P2" i="110"/>
  <c r="AE26" i="109"/>
  <c r="AD26" i="109"/>
  <c r="W26" i="109"/>
  <c r="V26" i="109"/>
  <c r="U26" i="109"/>
  <c r="T26" i="109"/>
  <c r="H26" i="109"/>
  <c r="I26" i="109"/>
  <c r="B26" i="109"/>
  <c r="S26" i="109"/>
  <c r="AE25" i="109"/>
  <c r="W25" i="109"/>
  <c r="V25" i="109"/>
  <c r="U25" i="109"/>
  <c r="I25" i="109"/>
  <c r="H25" i="109"/>
  <c r="AD25" i="109"/>
  <c r="B25" i="109"/>
  <c r="S25" i="109"/>
  <c r="AE24" i="109"/>
  <c r="W24" i="109"/>
  <c r="V24" i="109"/>
  <c r="U24" i="109"/>
  <c r="T24" i="109"/>
  <c r="H24" i="109"/>
  <c r="I24" i="109"/>
  <c r="B24" i="109"/>
  <c r="S24" i="109"/>
  <c r="AE23" i="109"/>
  <c r="W23" i="109"/>
  <c r="V23" i="109"/>
  <c r="U23" i="109"/>
  <c r="I23" i="109"/>
  <c r="H23" i="109"/>
  <c r="AD23" i="109"/>
  <c r="B23" i="109"/>
  <c r="S23" i="109"/>
  <c r="AE22" i="109"/>
  <c r="AD22" i="109"/>
  <c r="W22" i="109"/>
  <c r="V22" i="109"/>
  <c r="U22" i="109"/>
  <c r="T22" i="109"/>
  <c r="H22" i="109"/>
  <c r="I22" i="109"/>
  <c r="B22" i="109"/>
  <c r="S22" i="109"/>
  <c r="AE21" i="109"/>
  <c r="W21" i="109"/>
  <c r="V21" i="109"/>
  <c r="U21" i="109"/>
  <c r="H21" i="109"/>
  <c r="AD21" i="109"/>
  <c r="B21" i="109"/>
  <c r="S21" i="109"/>
  <c r="AE20" i="109"/>
  <c r="W20" i="109"/>
  <c r="V20" i="109"/>
  <c r="U20" i="109"/>
  <c r="H20" i="109"/>
  <c r="I20" i="109"/>
  <c r="B20" i="109"/>
  <c r="S20" i="109"/>
  <c r="AE19" i="109"/>
  <c r="W19" i="109"/>
  <c r="V19" i="109"/>
  <c r="U19" i="109"/>
  <c r="I19" i="109"/>
  <c r="H19" i="109"/>
  <c r="AD19" i="109"/>
  <c r="B19" i="109"/>
  <c r="S19" i="109"/>
  <c r="AE18" i="109"/>
  <c r="AD18" i="109"/>
  <c r="W18" i="109"/>
  <c r="V18" i="109"/>
  <c r="U18" i="109"/>
  <c r="T18" i="109"/>
  <c r="H18" i="109"/>
  <c r="I18" i="109"/>
  <c r="B18" i="109"/>
  <c r="S18" i="109"/>
  <c r="AE17" i="109"/>
  <c r="W17" i="109"/>
  <c r="V17" i="109"/>
  <c r="U17" i="109"/>
  <c r="H17" i="109"/>
  <c r="AD17" i="109"/>
  <c r="B17" i="109"/>
  <c r="S17" i="109"/>
  <c r="AE16" i="109"/>
  <c r="W16" i="109"/>
  <c r="V16" i="109"/>
  <c r="U16" i="109"/>
  <c r="H16" i="109"/>
  <c r="I16" i="109"/>
  <c r="B16" i="109"/>
  <c r="S16" i="109"/>
  <c r="AE15" i="109"/>
  <c r="W15" i="109"/>
  <c r="V15" i="109"/>
  <c r="U15" i="109"/>
  <c r="I15" i="109"/>
  <c r="H15" i="109"/>
  <c r="AD15" i="109"/>
  <c r="B15" i="109"/>
  <c r="S15" i="109"/>
  <c r="AE14" i="109"/>
  <c r="AD14" i="109"/>
  <c r="W14" i="109"/>
  <c r="V14" i="109"/>
  <c r="U14" i="109"/>
  <c r="T14" i="109"/>
  <c r="H14" i="109"/>
  <c r="I14" i="109"/>
  <c r="B14" i="109"/>
  <c r="S14" i="109"/>
  <c r="P12" i="109"/>
  <c r="D9" i="109"/>
  <c r="Q3" i="109"/>
  <c r="P2" i="109"/>
  <c r="AE19" i="107"/>
  <c r="W19" i="107"/>
  <c r="V19" i="107"/>
  <c r="U19" i="107"/>
  <c r="H19" i="107"/>
  <c r="AD19" i="107"/>
  <c r="B19" i="107"/>
  <c r="S19" i="107"/>
  <c r="AE19" i="106"/>
  <c r="W19" i="106"/>
  <c r="V19" i="106"/>
  <c r="U19" i="106"/>
  <c r="S19" i="106"/>
  <c r="H19" i="106"/>
  <c r="AD19" i="106"/>
  <c r="B19" i="106"/>
  <c r="AE19" i="108"/>
  <c r="W19" i="108"/>
  <c r="V19" i="108"/>
  <c r="U19" i="108"/>
  <c r="I19" i="108"/>
  <c r="H19" i="108"/>
  <c r="AD19" i="108"/>
  <c r="B19" i="108"/>
  <c r="S19" i="108"/>
  <c r="AE38" i="108"/>
  <c r="W38" i="108"/>
  <c r="V38" i="108"/>
  <c r="U38" i="108"/>
  <c r="H38" i="108"/>
  <c r="AD38" i="108"/>
  <c r="B38" i="108"/>
  <c r="S38" i="108"/>
  <c r="AE37" i="108"/>
  <c r="W37" i="108"/>
  <c r="V37" i="108"/>
  <c r="U37" i="108"/>
  <c r="H37" i="108"/>
  <c r="I37" i="108"/>
  <c r="B37" i="108"/>
  <c r="S37" i="108"/>
  <c r="AE36" i="108"/>
  <c r="W36" i="108"/>
  <c r="V36" i="108"/>
  <c r="U36" i="108"/>
  <c r="I36" i="108"/>
  <c r="H36" i="108"/>
  <c r="AD36" i="108"/>
  <c r="B36" i="108"/>
  <c r="S36" i="108"/>
  <c r="AE35" i="108"/>
  <c r="AD35" i="108"/>
  <c r="W35" i="108"/>
  <c r="V35" i="108"/>
  <c r="U35" i="108"/>
  <c r="T35" i="108"/>
  <c r="H35" i="108"/>
  <c r="I35" i="108"/>
  <c r="B35" i="108"/>
  <c r="S35" i="108"/>
  <c r="AE34" i="108"/>
  <c r="W34" i="108"/>
  <c r="V34" i="108"/>
  <c r="U34" i="108"/>
  <c r="H34" i="108"/>
  <c r="AD34" i="108"/>
  <c r="B34" i="108"/>
  <c r="S34" i="108"/>
  <c r="AE33" i="108"/>
  <c r="W33" i="108"/>
  <c r="V33" i="108"/>
  <c r="U33" i="108"/>
  <c r="H33" i="108"/>
  <c r="I33" i="108"/>
  <c r="B33" i="108"/>
  <c r="S33" i="108"/>
  <c r="AE32" i="108"/>
  <c r="W32" i="108"/>
  <c r="V32" i="108"/>
  <c r="U32" i="108"/>
  <c r="I32" i="108"/>
  <c r="H32" i="108"/>
  <c r="AD32" i="108"/>
  <c r="B32" i="108"/>
  <c r="S32" i="108"/>
  <c r="AE31" i="108"/>
  <c r="AD31" i="108"/>
  <c r="W31" i="108"/>
  <c r="V31" i="108"/>
  <c r="U31" i="108"/>
  <c r="T31" i="108"/>
  <c r="H31" i="108"/>
  <c r="I31" i="108"/>
  <c r="B31" i="108"/>
  <c r="S31" i="108"/>
  <c r="AE30" i="108"/>
  <c r="W30" i="108"/>
  <c r="V30" i="108"/>
  <c r="U30" i="108"/>
  <c r="H30" i="108"/>
  <c r="AD30" i="108"/>
  <c r="B30" i="108"/>
  <c r="S30" i="108"/>
  <c r="AE29" i="108"/>
  <c r="W29" i="108"/>
  <c r="V29" i="108"/>
  <c r="U29" i="108"/>
  <c r="H29" i="108"/>
  <c r="I29" i="108"/>
  <c r="B29" i="108"/>
  <c r="S29" i="108"/>
  <c r="AE28" i="108"/>
  <c r="W28" i="108"/>
  <c r="V28" i="108"/>
  <c r="U28" i="108"/>
  <c r="I28" i="108"/>
  <c r="H28" i="108"/>
  <c r="AD28" i="108"/>
  <c r="B28" i="108"/>
  <c r="S28" i="108"/>
  <c r="AE27" i="108"/>
  <c r="AD27" i="108"/>
  <c r="W27" i="108"/>
  <c r="V27" i="108"/>
  <c r="U27" i="108"/>
  <c r="T27" i="108"/>
  <c r="H27" i="108"/>
  <c r="I27" i="108"/>
  <c r="B27" i="108"/>
  <c r="S27" i="108"/>
  <c r="AE26" i="108"/>
  <c r="W26" i="108"/>
  <c r="V26" i="108"/>
  <c r="U26" i="108"/>
  <c r="H26" i="108"/>
  <c r="AD26" i="108"/>
  <c r="B26" i="108"/>
  <c r="S26" i="108"/>
  <c r="AE25" i="108"/>
  <c r="W25" i="108"/>
  <c r="V25" i="108"/>
  <c r="U25" i="108"/>
  <c r="H25" i="108"/>
  <c r="I25" i="108"/>
  <c r="B25" i="108"/>
  <c r="S25" i="108"/>
  <c r="AE24" i="108"/>
  <c r="W24" i="108"/>
  <c r="V24" i="108"/>
  <c r="U24" i="108"/>
  <c r="I24" i="108"/>
  <c r="H24" i="108"/>
  <c r="AD24" i="108"/>
  <c r="B24" i="108"/>
  <c r="S24" i="108"/>
  <c r="AE23" i="108"/>
  <c r="AD23" i="108"/>
  <c r="W23" i="108"/>
  <c r="V23" i="108"/>
  <c r="U23" i="108"/>
  <c r="T23" i="108"/>
  <c r="H23" i="108"/>
  <c r="I23" i="108"/>
  <c r="B23" i="108"/>
  <c r="S23" i="108"/>
  <c r="AE22" i="108"/>
  <c r="W22" i="108"/>
  <c r="V22" i="108"/>
  <c r="U22" i="108"/>
  <c r="H22" i="108"/>
  <c r="AD22" i="108"/>
  <c r="B22" i="108"/>
  <c r="S22" i="108"/>
  <c r="AE21" i="108"/>
  <c r="W21" i="108"/>
  <c r="V21" i="108"/>
  <c r="U21" i="108"/>
  <c r="H21" i="108"/>
  <c r="I21" i="108"/>
  <c r="B21" i="108"/>
  <c r="S21" i="108"/>
  <c r="AE20" i="108"/>
  <c r="W20" i="108"/>
  <c r="V20" i="108"/>
  <c r="U20" i="108"/>
  <c r="I20" i="108"/>
  <c r="H20" i="108"/>
  <c r="AD20" i="108"/>
  <c r="B20" i="108"/>
  <c r="S20" i="108"/>
  <c r="AE18" i="108"/>
  <c r="AD18" i="108"/>
  <c r="W18" i="108"/>
  <c r="V18" i="108"/>
  <c r="U18" i="108"/>
  <c r="T18" i="108"/>
  <c r="H18" i="108"/>
  <c r="I18" i="108"/>
  <c r="B18" i="108"/>
  <c r="S18" i="108"/>
  <c r="AE17" i="108"/>
  <c r="W17" i="108"/>
  <c r="V17" i="108"/>
  <c r="U17" i="108"/>
  <c r="H17" i="108"/>
  <c r="AD17" i="108"/>
  <c r="B17" i="108"/>
  <c r="S17" i="108"/>
  <c r="AE16" i="108"/>
  <c r="W16" i="108"/>
  <c r="V16" i="108"/>
  <c r="U16" i="108"/>
  <c r="H16" i="108"/>
  <c r="I16" i="108"/>
  <c r="B16" i="108"/>
  <c r="S16" i="108"/>
  <c r="AE15" i="108"/>
  <c r="W15" i="108"/>
  <c r="V15" i="108"/>
  <c r="U15" i="108"/>
  <c r="I15" i="108"/>
  <c r="H15" i="108"/>
  <c r="AD15" i="108"/>
  <c r="B15" i="108"/>
  <c r="S15" i="108"/>
  <c r="AE14" i="108"/>
  <c r="AD14" i="108"/>
  <c r="W14" i="108"/>
  <c r="V14" i="108"/>
  <c r="U14" i="108"/>
  <c r="T14" i="108"/>
  <c r="H14" i="108"/>
  <c r="I14" i="108"/>
  <c r="B14" i="108"/>
  <c r="S14" i="108"/>
  <c r="P12" i="108"/>
  <c r="D9" i="108"/>
  <c r="Q3" i="108"/>
  <c r="P2" i="108"/>
  <c r="AE22" i="107"/>
  <c r="W22" i="107"/>
  <c r="V22" i="107"/>
  <c r="U22" i="107"/>
  <c r="H22" i="107"/>
  <c r="AD22" i="107"/>
  <c r="B22" i="107"/>
  <c r="S22" i="107"/>
  <c r="AE21" i="107"/>
  <c r="W21" i="107"/>
  <c r="V21" i="107"/>
  <c r="U21" i="107"/>
  <c r="I21" i="107"/>
  <c r="H21" i="107"/>
  <c r="AD21" i="107"/>
  <c r="B21" i="107"/>
  <c r="S21" i="107"/>
  <c r="AE20" i="107"/>
  <c r="AD20" i="107"/>
  <c r="W20" i="107"/>
  <c r="V20" i="107"/>
  <c r="U20" i="107"/>
  <c r="T20" i="107"/>
  <c r="I20" i="107"/>
  <c r="H20" i="107"/>
  <c r="B20" i="107"/>
  <c r="S20" i="107"/>
  <c r="AE18" i="107"/>
  <c r="W18" i="107"/>
  <c r="V18" i="107"/>
  <c r="U18" i="107"/>
  <c r="H18" i="107"/>
  <c r="AD18" i="107"/>
  <c r="B18" i="107"/>
  <c r="S18" i="107"/>
  <c r="AE17" i="107"/>
  <c r="W17" i="107"/>
  <c r="V17" i="107"/>
  <c r="U17" i="107"/>
  <c r="S17" i="107"/>
  <c r="H17" i="107"/>
  <c r="I17" i="107"/>
  <c r="B17" i="107"/>
  <c r="AE16" i="107"/>
  <c r="AD16" i="107"/>
  <c r="W16" i="107"/>
  <c r="V16" i="107"/>
  <c r="U16" i="107"/>
  <c r="T16" i="107"/>
  <c r="I16" i="107"/>
  <c r="H16" i="107"/>
  <c r="B16" i="107"/>
  <c r="S16" i="107"/>
  <c r="AE15" i="107"/>
  <c r="AD15" i="107"/>
  <c r="W15" i="107"/>
  <c r="V15" i="107"/>
  <c r="U15" i="107"/>
  <c r="T15" i="107"/>
  <c r="I15" i="107"/>
  <c r="H15" i="107"/>
  <c r="B15" i="107"/>
  <c r="S15" i="107"/>
  <c r="AE14" i="107"/>
  <c r="W14" i="107"/>
  <c r="V14" i="107"/>
  <c r="U14" i="107"/>
  <c r="H14" i="107"/>
  <c r="AD14" i="107"/>
  <c r="B14" i="107"/>
  <c r="S14" i="107"/>
  <c r="P12" i="107"/>
  <c r="D9" i="107"/>
  <c r="Q3" i="107"/>
  <c r="P2" i="107"/>
  <c r="AE24" i="106"/>
  <c r="AD24" i="106"/>
  <c r="W24" i="106"/>
  <c r="V24" i="106"/>
  <c r="U24" i="106"/>
  <c r="T24" i="106"/>
  <c r="I24" i="106"/>
  <c r="H24" i="106"/>
  <c r="B24" i="106"/>
  <c r="S24" i="106"/>
  <c r="AE23" i="106"/>
  <c r="AD23" i="106"/>
  <c r="W23" i="106"/>
  <c r="V23" i="106"/>
  <c r="U23" i="106"/>
  <c r="T23" i="106"/>
  <c r="I23" i="106"/>
  <c r="H23" i="106"/>
  <c r="B23" i="106"/>
  <c r="S23" i="106"/>
  <c r="AE22" i="106"/>
  <c r="W22" i="106"/>
  <c r="V22" i="106"/>
  <c r="U22" i="106"/>
  <c r="H22" i="106"/>
  <c r="AD22" i="106"/>
  <c r="B22" i="106"/>
  <c r="S22" i="106"/>
  <c r="AE21" i="106"/>
  <c r="W21" i="106"/>
  <c r="V21" i="106"/>
  <c r="U21" i="106"/>
  <c r="S21" i="106"/>
  <c r="H21" i="106"/>
  <c r="AD21" i="106"/>
  <c r="B21" i="106"/>
  <c r="AE20" i="106"/>
  <c r="W20" i="106"/>
  <c r="V20" i="106"/>
  <c r="U20" i="106"/>
  <c r="I20" i="106"/>
  <c r="H20" i="106"/>
  <c r="AD20" i="106"/>
  <c r="B20" i="106"/>
  <c r="S20" i="106"/>
  <c r="AE18" i="106"/>
  <c r="AD18" i="106"/>
  <c r="W18" i="106"/>
  <c r="V18" i="106"/>
  <c r="U18" i="106"/>
  <c r="T18" i="106"/>
  <c r="I18" i="106"/>
  <c r="H18" i="106"/>
  <c r="B18" i="106"/>
  <c r="S18" i="106"/>
  <c r="AE17" i="106"/>
  <c r="AD17" i="106"/>
  <c r="W17" i="106"/>
  <c r="V17" i="106"/>
  <c r="U17" i="106"/>
  <c r="T17" i="106"/>
  <c r="H17" i="106"/>
  <c r="I17" i="106"/>
  <c r="B17" i="106"/>
  <c r="S17" i="106"/>
  <c r="AE16" i="106"/>
  <c r="W16" i="106"/>
  <c r="V16" i="106"/>
  <c r="U16" i="106"/>
  <c r="S16" i="106"/>
  <c r="H16" i="106"/>
  <c r="I16" i="106"/>
  <c r="B16" i="106"/>
  <c r="AE15" i="106"/>
  <c r="AD15" i="106"/>
  <c r="W15" i="106"/>
  <c r="V15" i="106"/>
  <c r="U15" i="106"/>
  <c r="T15" i="106"/>
  <c r="I15" i="106"/>
  <c r="H15" i="106"/>
  <c r="B15" i="106"/>
  <c r="S15" i="106"/>
  <c r="AE14" i="106"/>
  <c r="AD14" i="106"/>
  <c r="W14" i="106"/>
  <c r="V14" i="106"/>
  <c r="U14" i="106"/>
  <c r="T14" i="106"/>
  <c r="I14" i="106"/>
  <c r="H14" i="106"/>
  <c r="B14" i="106"/>
  <c r="S14" i="106"/>
  <c r="P12" i="106"/>
  <c r="D9" i="106"/>
  <c r="Q3" i="106"/>
  <c r="P2" i="106"/>
  <c r="AE31" i="105"/>
  <c r="W31" i="105"/>
  <c r="V31" i="105"/>
  <c r="U31" i="105"/>
  <c r="H31" i="105"/>
  <c r="AD31" i="105"/>
  <c r="B31" i="105"/>
  <c r="S31" i="105"/>
  <c r="AE29" i="105"/>
  <c r="W29" i="105"/>
  <c r="V29" i="105"/>
  <c r="U29" i="105"/>
  <c r="I29" i="105"/>
  <c r="H29" i="105"/>
  <c r="AD29" i="105"/>
  <c r="B29" i="105"/>
  <c r="S29" i="105"/>
  <c r="AE28" i="105"/>
  <c r="W28" i="105"/>
  <c r="V28" i="105"/>
  <c r="U28" i="105"/>
  <c r="H28" i="105"/>
  <c r="AD28" i="105"/>
  <c r="B28" i="105"/>
  <c r="S28" i="105"/>
  <c r="AE27" i="105"/>
  <c r="AD27" i="105"/>
  <c r="W27" i="105"/>
  <c r="V27" i="105"/>
  <c r="U27" i="105"/>
  <c r="T27" i="105"/>
  <c r="I27" i="105"/>
  <c r="H27" i="105"/>
  <c r="B27" i="105"/>
  <c r="S27" i="105"/>
  <c r="AE26" i="105"/>
  <c r="AD26" i="105"/>
  <c r="W26" i="105"/>
  <c r="V26" i="105"/>
  <c r="U26" i="105"/>
  <c r="T26" i="105"/>
  <c r="H26" i="105"/>
  <c r="I26" i="105"/>
  <c r="B26" i="105"/>
  <c r="S26" i="105"/>
  <c r="AE25" i="105"/>
  <c r="W25" i="105"/>
  <c r="V25" i="105"/>
  <c r="U25" i="105"/>
  <c r="I25" i="105"/>
  <c r="H25" i="105"/>
  <c r="AD25" i="105"/>
  <c r="B25" i="105"/>
  <c r="S25" i="105"/>
  <c r="AE24" i="105"/>
  <c r="W24" i="105"/>
  <c r="V24" i="105"/>
  <c r="U24" i="105"/>
  <c r="H24" i="105"/>
  <c r="AD24" i="105"/>
  <c r="B24" i="105"/>
  <c r="S24" i="105"/>
  <c r="AE23" i="105"/>
  <c r="AD23" i="105"/>
  <c r="W23" i="105"/>
  <c r="V23" i="105"/>
  <c r="U23" i="105"/>
  <c r="T23" i="105"/>
  <c r="I23" i="105"/>
  <c r="H23" i="105"/>
  <c r="B23" i="105"/>
  <c r="S23" i="105"/>
  <c r="AE22" i="105"/>
  <c r="AD22" i="105"/>
  <c r="W22" i="105"/>
  <c r="V22" i="105"/>
  <c r="U22" i="105"/>
  <c r="T22" i="105"/>
  <c r="H22" i="105"/>
  <c r="I22" i="105"/>
  <c r="B22" i="105"/>
  <c r="S22" i="105"/>
  <c r="AE21" i="105"/>
  <c r="W21" i="105"/>
  <c r="V21" i="105"/>
  <c r="U21" i="105"/>
  <c r="I21" i="105"/>
  <c r="H21" i="105"/>
  <c r="AD21" i="105"/>
  <c r="B21" i="105"/>
  <c r="S21" i="105"/>
  <c r="AE20" i="105"/>
  <c r="W20" i="105"/>
  <c r="V20" i="105"/>
  <c r="U20" i="105"/>
  <c r="H20" i="105"/>
  <c r="AD20" i="105"/>
  <c r="B20" i="105"/>
  <c r="S20" i="105"/>
  <c r="AE19" i="105"/>
  <c r="AD19" i="105"/>
  <c r="W19" i="105"/>
  <c r="V19" i="105"/>
  <c r="U19" i="105"/>
  <c r="T19" i="105"/>
  <c r="I19" i="105"/>
  <c r="H19" i="105"/>
  <c r="B19" i="105"/>
  <c r="S19" i="105"/>
  <c r="AE18" i="105"/>
  <c r="AD18" i="105"/>
  <c r="W18" i="105"/>
  <c r="V18" i="105"/>
  <c r="U18" i="105"/>
  <c r="T18" i="105"/>
  <c r="H18" i="105"/>
  <c r="I18" i="105"/>
  <c r="B18" i="105"/>
  <c r="S18" i="105"/>
  <c r="AE17" i="105"/>
  <c r="W17" i="105"/>
  <c r="V17" i="105"/>
  <c r="U17" i="105"/>
  <c r="I17" i="105"/>
  <c r="H17" i="105"/>
  <c r="AD17" i="105"/>
  <c r="B17" i="105"/>
  <c r="S17" i="105"/>
  <c r="AE16" i="105"/>
  <c r="W16" i="105"/>
  <c r="V16" i="105"/>
  <c r="U16" i="105"/>
  <c r="H16" i="105"/>
  <c r="AD16" i="105"/>
  <c r="B16" i="105"/>
  <c r="S16" i="105"/>
  <c r="AE15" i="105"/>
  <c r="AD15" i="105"/>
  <c r="W15" i="105"/>
  <c r="V15" i="105"/>
  <c r="U15" i="105"/>
  <c r="T15" i="105"/>
  <c r="I15" i="105"/>
  <c r="H15" i="105"/>
  <c r="B15" i="105"/>
  <c r="S15" i="105"/>
  <c r="AE14" i="105"/>
  <c r="AD14" i="105"/>
  <c r="W14" i="105"/>
  <c r="V14" i="105"/>
  <c r="U14" i="105"/>
  <c r="T14" i="105"/>
  <c r="H14" i="105"/>
  <c r="I14" i="105"/>
  <c r="B14" i="105"/>
  <c r="S14" i="105"/>
  <c r="P12" i="105"/>
  <c r="D9" i="105"/>
  <c r="Q3" i="105"/>
  <c r="P2" i="105"/>
  <c r="AQ130" i="25"/>
  <c r="M130" i="25"/>
  <c r="A130" i="25"/>
  <c r="AQ129" i="25"/>
  <c r="M129" i="25"/>
  <c r="A129" i="25"/>
  <c r="AQ128" i="25"/>
  <c r="M128" i="25"/>
  <c r="A128" i="25"/>
  <c r="AE20" i="104"/>
  <c r="W20" i="104"/>
  <c r="V20" i="104"/>
  <c r="U20" i="104"/>
  <c r="H20" i="104"/>
  <c r="AD20" i="104"/>
  <c r="B20" i="104"/>
  <c r="S20" i="104"/>
  <c r="AE21" i="104"/>
  <c r="W21" i="104"/>
  <c r="V21" i="104"/>
  <c r="U21" i="104"/>
  <c r="H21" i="104"/>
  <c r="AD21" i="104"/>
  <c r="B21" i="104"/>
  <c r="S21" i="104"/>
  <c r="AE19" i="104"/>
  <c r="W19" i="104"/>
  <c r="V19" i="104"/>
  <c r="U19" i="104"/>
  <c r="H19" i="104"/>
  <c r="AD19" i="104"/>
  <c r="B19" i="104"/>
  <c r="S19" i="104"/>
  <c r="AE18" i="104"/>
  <c r="W18" i="104"/>
  <c r="V18" i="104"/>
  <c r="U18" i="104"/>
  <c r="H18" i="104"/>
  <c r="I18" i="104"/>
  <c r="B18" i="104"/>
  <c r="S18" i="104"/>
  <c r="AE17" i="104"/>
  <c r="W17" i="104"/>
  <c r="V17" i="104"/>
  <c r="U17" i="104"/>
  <c r="H17" i="104"/>
  <c r="AD17" i="104"/>
  <c r="B17" i="104"/>
  <c r="S17" i="104"/>
  <c r="AE16" i="104"/>
  <c r="W16" i="104"/>
  <c r="V16" i="104"/>
  <c r="U16" i="104"/>
  <c r="H16" i="104"/>
  <c r="I16" i="104"/>
  <c r="B16" i="104"/>
  <c r="S16" i="104"/>
  <c r="AE15" i="104"/>
  <c r="W15" i="104"/>
  <c r="V15" i="104"/>
  <c r="U15" i="104"/>
  <c r="I15" i="104"/>
  <c r="H15" i="104"/>
  <c r="AD15" i="104"/>
  <c r="B15" i="104"/>
  <c r="S15" i="104"/>
  <c r="AE14" i="104"/>
  <c r="AD14" i="104"/>
  <c r="W14" i="104"/>
  <c r="V14" i="104"/>
  <c r="U14" i="104"/>
  <c r="T14" i="104"/>
  <c r="H14" i="104"/>
  <c r="I14" i="104"/>
  <c r="B14" i="104"/>
  <c r="S14" i="104"/>
  <c r="P12" i="104"/>
  <c r="D9" i="104"/>
  <c r="Q3" i="104"/>
  <c r="P2" i="104"/>
  <c r="AE36" i="102"/>
  <c r="W36" i="102"/>
  <c r="V36" i="102"/>
  <c r="U36" i="102"/>
  <c r="H36" i="102"/>
  <c r="I36" i="102"/>
  <c r="B36" i="102"/>
  <c r="S36" i="102"/>
  <c r="AE35" i="102"/>
  <c r="W35" i="102"/>
  <c r="V35" i="102"/>
  <c r="U35" i="102"/>
  <c r="H35" i="102"/>
  <c r="AD35" i="102"/>
  <c r="B35" i="102"/>
  <c r="S35" i="102"/>
  <c r="AE34" i="102"/>
  <c r="W34" i="102"/>
  <c r="V34" i="102"/>
  <c r="U34" i="102"/>
  <c r="H34" i="102"/>
  <c r="I34" i="102"/>
  <c r="B34" i="102"/>
  <c r="S34" i="102"/>
  <c r="AE33" i="102"/>
  <c r="W33" i="102"/>
  <c r="V33" i="102"/>
  <c r="U33" i="102"/>
  <c r="H33" i="102"/>
  <c r="AD33" i="102"/>
  <c r="B33" i="102"/>
  <c r="S33" i="102"/>
  <c r="AE32" i="102"/>
  <c r="W32" i="102"/>
  <c r="V32" i="102"/>
  <c r="U32" i="102"/>
  <c r="H32" i="102"/>
  <c r="I32" i="102"/>
  <c r="B32" i="102"/>
  <c r="S32" i="102"/>
  <c r="AE31" i="102"/>
  <c r="W31" i="102"/>
  <c r="V31" i="102"/>
  <c r="U31" i="102"/>
  <c r="H31" i="102"/>
  <c r="AD31" i="102"/>
  <c r="B31" i="102"/>
  <c r="S31" i="102"/>
  <c r="AE30" i="102"/>
  <c r="W30" i="102"/>
  <c r="V30" i="102"/>
  <c r="U30" i="102"/>
  <c r="H30" i="102"/>
  <c r="I30" i="102"/>
  <c r="B30" i="102"/>
  <c r="S30" i="102"/>
  <c r="AE23" i="103"/>
  <c r="W23" i="103"/>
  <c r="V23" i="103"/>
  <c r="U23" i="103"/>
  <c r="S23" i="103"/>
  <c r="H23" i="103"/>
  <c r="AD23" i="103"/>
  <c r="B23" i="103"/>
  <c r="AE22" i="103"/>
  <c r="W22" i="103"/>
  <c r="V22" i="103"/>
  <c r="U22" i="103"/>
  <c r="H22" i="103"/>
  <c r="I22" i="103"/>
  <c r="B22" i="103"/>
  <c r="S22" i="103"/>
  <c r="AE21" i="103"/>
  <c r="W21" i="103"/>
  <c r="V21" i="103"/>
  <c r="U21" i="103"/>
  <c r="H21" i="103"/>
  <c r="AD21" i="103"/>
  <c r="B21" i="103"/>
  <c r="S21" i="103"/>
  <c r="AE20" i="103"/>
  <c r="W20" i="103"/>
  <c r="V20" i="103"/>
  <c r="U20" i="103"/>
  <c r="H20" i="103"/>
  <c r="I20" i="103"/>
  <c r="B20" i="103"/>
  <c r="S20" i="103"/>
  <c r="AE19" i="103"/>
  <c r="W19" i="103"/>
  <c r="V19" i="103"/>
  <c r="U19" i="103"/>
  <c r="H19" i="103"/>
  <c r="AD19" i="103"/>
  <c r="B19" i="103"/>
  <c r="S19" i="103"/>
  <c r="AE18" i="103"/>
  <c r="W18" i="103"/>
  <c r="V18" i="103"/>
  <c r="U18" i="103"/>
  <c r="H18" i="103"/>
  <c r="I18" i="103"/>
  <c r="B18" i="103"/>
  <c r="S18" i="103"/>
  <c r="AE17" i="103"/>
  <c r="W17" i="103"/>
  <c r="V17" i="103"/>
  <c r="U17" i="103"/>
  <c r="H17" i="103"/>
  <c r="AD17" i="103"/>
  <c r="B17" i="103"/>
  <c r="S17" i="103"/>
  <c r="AE16" i="103"/>
  <c r="W16" i="103"/>
  <c r="V16" i="103"/>
  <c r="U16" i="103"/>
  <c r="H16" i="103"/>
  <c r="I16" i="103"/>
  <c r="B16" i="103"/>
  <c r="S16" i="103"/>
  <c r="AE15" i="103"/>
  <c r="W15" i="103"/>
  <c r="V15" i="103"/>
  <c r="U15" i="103"/>
  <c r="H15" i="103"/>
  <c r="AD15" i="103"/>
  <c r="B15" i="103"/>
  <c r="S15" i="103"/>
  <c r="AE14" i="103"/>
  <c r="W14" i="103"/>
  <c r="V14" i="103"/>
  <c r="U14" i="103"/>
  <c r="H14" i="103"/>
  <c r="I14" i="103"/>
  <c r="B14" i="103"/>
  <c r="S14" i="103"/>
  <c r="P12" i="103"/>
  <c r="D9" i="103"/>
  <c r="Q3" i="103"/>
  <c r="P2" i="103"/>
  <c r="AE37" i="102"/>
  <c r="W37" i="102"/>
  <c r="V37" i="102"/>
  <c r="U37" i="102"/>
  <c r="H37" i="102"/>
  <c r="AD37" i="102"/>
  <c r="B37" i="102"/>
  <c r="S37" i="102"/>
  <c r="AE29" i="102"/>
  <c r="W29" i="102"/>
  <c r="V29" i="102"/>
  <c r="U29" i="102"/>
  <c r="T29" i="102"/>
  <c r="H29" i="102"/>
  <c r="AD29" i="102"/>
  <c r="B29" i="102"/>
  <c r="S29" i="102"/>
  <c r="AE28" i="102"/>
  <c r="W28" i="102"/>
  <c r="V28" i="102"/>
  <c r="U28" i="102"/>
  <c r="H28" i="102"/>
  <c r="AD28" i="102"/>
  <c r="B28" i="102"/>
  <c r="S28" i="102"/>
  <c r="AE27" i="102"/>
  <c r="W27" i="102"/>
  <c r="V27" i="102"/>
  <c r="U27" i="102"/>
  <c r="H27" i="102"/>
  <c r="AD27" i="102"/>
  <c r="B27" i="102"/>
  <c r="S27" i="102"/>
  <c r="AE26" i="102"/>
  <c r="W26" i="102"/>
  <c r="V26" i="102"/>
  <c r="U26" i="102"/>
  <c r="H26" i="102"/>
  <c r="AD26" i="102"/>
  <c r="B26" i="102"/>
  <c r="S26" i="102"/>
  <c r="AE25" i="102"/>
  <c r="W25" i="102"/>
  <c r="V25" i="102"/>
  <c r="U25" i="102"/>
  <c r="H25" i="102"/>
  <c r="AD25" i="102"/>
  <c r="B25" i="102"/>
  <c r="S25" i="102"/>
  <c r="AE24" i="102"/>
  <c r="W24" i="102"/>
  <c r="V24" i="102"/>
  <c r="U24" i="102"/>
  <c r="H24" i="102"/>
  <c r="AD24" i="102"/>
  <c r="B24" i="102"/>
  <c r="S24" i="102"/>
  <c r="AE23" i="102"/>
  <c r="AD23" i="102"/>
  <c r="W23" i="102"/>
  <c r="V23" i="102"/>
  <c r="U23" i="102"/>
  <c r="T23" i="102"/>
  <c r="I23" i="102"/>
  <c r="H23" i="102"/>
  <c r="B23" i="102"/>
  <c r="S23" i="102"/>
  <c r="AE22" i="102"/>
  <c r="W22" i="102"/>
  <c r="V22" i="102"/>
  <c r="U22" i="102"/>
  <c r="H22" i="102"/>
  <c r="AD22" i="102"/>
  <c r="B22" i="102"/>
  <c r="S22" i="102"/>
  <c r="AE21" i="102"/>
  <c r="W21" i="102"/>
  <c r="V21" i="102"/>
  <c r="U21" i="102"/>
  <c r="H21" i="102"/>
  <c r="I21" i="102"/>
  <c r="B21" i="102"/>
  <c r="S21" i="102"/>
  <c r="AE20" i="102"/>
  <c r="W20" i="102"/>
  <c r="V20" i="102"/>
  <c r="U20" i="102"/>
  <c r="H20" i="102"/>
  <c r="AD20" i="102"/>
  <c r="B20" i="102"/>
  <c r="S20" i="102"/>
  <c r="AE19" i="102"/>
  <c r="W19" i="102"/>
  <c r="V19" i="102"/>
  <c r="U19" i="102"/>
  <c r="H19" i="102"/>
  <c r="AD19" i="102"/>
  <c r="B19" i="102"/>
  <c r="S19" i="102"/>
  <c r="AE18" i="102"/>
  <c r="W18" i="102"/>
  <c r="V18" i="102"/>
  <c r="U18" i="102"/>
  <c r="H18" i="102"/>
  <c r="AD18" i="102"/>
  <c r="B18" i="102"/>
  <c r="S18" i="102"/>
  <c r="AE17" i="102"/>
  <c r="W17" i="102"/>
  <c r="V17" i="102"/>
  <c r="U17" i="102"/>
  <c r="H17" i="102"/>
  <c r="AD17" i="102"/>
  <c r="B17" i="102"/>
  <c r="S17" i="102"/>
  <c r="AE16" i="102"/>
  <c r="W16" i="102"/>
  <c r="V16" i="102"/>
  <c r="U16" i="102"/>
  <c r="H16" i="102"/>
  <c r="AD16" i="102"/>
  <c r="B16" i="102"/>
  <c r="S16" i="102"/>
  <c r="AE15" i="102"/>
  <c r="W15" i="102"/>
  <c r="V15" i="102"/>
  <c r="U15" i="102"/>
  <c r="I15" i="102"/>
  <c r="H15" i="102"/>
  <c r="AD15" i="102"/>
  <c r="B15" i="102"/>
  <c r="S15" i="102"/>
  <c r="AE14" i="102"/>
  <c r="W14" i="102"/>
  <c r="V14" i="102"/>
  <c r="U14" i="102"/>
  <c r="H14" i="102"/>
  <c r="AD14" i="102"/>
  <c r="B14" i="102"/>
  <c r="S14" i="102"/>
  <c r="P12" i="102"/>
  <c r="D9" i="102"/>
  <c r="Q3" i="102"/>
  <c r="P2" i="102"/>
  <c r="AQ127" i="25"/>
  <c r="M127" i="25"/>
  <c r="A127" i="25"/>
  <c r="AQ126" i="25"/>
  <c r="M126" i="25"/>
  <c r="A126" i="25"/>
  <c r="AE19" i="101"/>
  <c r="W19" i="101"/>
  <c r="V19" i="101"/>
  <c r="U19" i="101"/>
  <c r="H19" i="101"/>
  <c r="AD19" i="101"/>
  <c r="B19" i="101"/>
  <c r="S19" i="101"/>
  <c r="AE29" i="101"/>
  <c r="W29" i="101"/>
  <c r="V29" i="101"/>
  <c r="U29" i="101"/>
  <c r="H29" i="101"/>
  <c r="AD29" i="101"/>
  <c r="B29" i="101"/>
  <c r="S29" i="101"/>
  <c r="AE28" i="101"/>
  <c r="W28" i="101"/>
  <c r="V28" i="101"/>
  <c r="U28" i="101"/>
  <c r="H28" i="101"/>
  <c r="I28" i="101"/>
  <c r="B28" i="101"/>
  <c r="S28" i="101"/>
  <c r="AE27" i="101"/>
  <c r="W27" i="101"/>
  <c r="V27" i="101"/>
  <c r="U27" i="101"/>
  <c r="H27" i="101"/>
  <c r="AD27" i="101"/>
  <c r="B27" i="101"/>
  <c r="S27" i="101"/>
  <c r="AE26" i="101"/>
  <c r="W26" i="101"/>
  <c r="V26" i="101"/>
  <c r="U26" i="101"/>
  <c r="H26" i="101"/>
  <c r="I26" i="101"/>
  <c r="B26" i="101"/>
  <c r="S26" i="101"/>
  <c r="AE25" i="101"/>
  <c r="W25" i="101"/>
  <c r="V25" i="101"/>
  <c r="U25" i="101"/>
  <c r="H25" i="101"/>
  <c r="AD25" i="101"/>
  <c r="B25" i="101"/>
  <c r="S25" i="101"/>
  <c r="AE24" i="101"/>
  <c r="W24" i="101"/>
  <c r="V24" i="101"/>
  <c r="U24" i="101"/>
  <c r="H24" i="101"/>
  <c r="I24" i="101"/>
  <c r="B24" i="101"/>
  <c r="S24" i="101"/>
  <c r="AE23" i="101"/>
  <c r="W23" i="101"/>
  <c r="V23" i="101"/>
  <c r="U23" i="101"/>
  <c r="H23" i="101"/>
  <c r="AD23" i="101"/>
  <c r="B23" i="101"/>
  <c r="S23" i="101"/>
  <c r="AE22" i="101"/>
  <c r="W22" i="101"/>
  <c r="V22" i="101"/>
  <c r="U22" i="101"/>
  <c r="H22" i="101"/>
  <c r="I22" i="101"/>
  <c r="B22" i="101"/>
  <c r="S22" i="101"/>
  <c r="AE21" i="101"/>
  <c r="W21" i="101"/>
  <c r="V21" i="101"/>
  <c r="U21" i="101"/>
  <c r="H21" i="101"/>
  <c r="AD21" i="101"/>
  <c r="B21" i="101"/>
  <c r="S21" i="101"/>
  <c r="AE20" i="101"/>
  <c r="W20" i="101"/>
  <c r="V20" i="101"/>
  <c r="U20" i="101"/>
  <c r="H20" i="101"/>
  <c r="I20" i="101"/>
  <c r="B20" i="101"/>
  <c r="S20" i="101"/>
  <c r="AE18" i="101"/>
  <c r="W18" i="101"/>
  <c r="V18" i="101"/>
  <c r="U18" i="101"/>
  <c r="H18" i="101"/>
  <c r="AD18" i="101"/>
  <c r="B18" i="101"/>
  <c r="S18" i="101"/>
  <c r="AE17" i="101"/>
  <c r="W17" i="101"/>
  <c r="V17" i="101"/>
  <c r="U17" i="101"/>
  <c r="H17" i="101"/>
  <c r="I17" i="101"/>
  <c r="B17" i="101"/>
  <c r="S17" i="101"/>
  <c r="AE16" i="101"/>
  <c r="W16" i="101"/>
  <c r="V16" i="101"/>
  <c r="U16" i="101"/>
  <c r="H16" i="101"/>
  <c r="AD16" i="101"/>
  <c r="B16" i="101"/>
  <c r="S16" i="101"/>
  <c r="AE15" i="101"/>
  <c r="W15" i="101"/>
  <c r="V15" i="101"/>
  <c r="U15" i="101"/>
  <c r="H15" i="101"/>
  <c r="I15" i="101"/>
  <c r="B15" i="101"/>
  <c r="S15" i="101"/>
  <c r="AE14" i="101"/>
  <c r="W14" i="101"/>
  <c r="V14" i="101"/>
  <c r="U14" i="101"/>
  <c r="H14" i="101"/>
  <c r="AD14" i="101"/>
  <c r="B14" i="101"/>
  <c r="S14" i="101"/>
  <c r="P12" i="101"/>
  <c r="D9" i="101"/>
  <c r="Q3" i="101"/>
  <c r="P2" i="101"/>
  <c r="AE29" i="100"/>
  <c r="W29" i="100"/>
  <c r="V29" i="100"/>
  <c r="U29" i="100"/>
  <c r="H29" i="100"/>
  <c r="I29" i="100"/>
  <c r="B29" i="100"/>
  <c r="S29" i="100"/>
  <c r="AE28" i="100"/>
  <c r="W28" i="100"/>
  <c r="V28" i="100"/>
  <c r="U28" i="100"/>
  <c r="H28" i="100"/>
  <c r="AD28" i="100"/>
  <c r="B28" i="100"/>
  <c r="S28" i="100"/>
  <c r="AE27" i="100"/>
  <c r="W27" i="100"/>
  <c r="V27" i="100"/>
  <c r="U27" i="100"/>
  <c r="H27" i="100"/>
  <c r="I27" i="100"/>
  <c r="B27" i="100"/>
  <c r="S27" i="100"/>
  <c r="AE22" i="100"/>
  <c r="W22" i="100"/>
  <c r="V22" i="100"/>
  <c r="U22" i="100"/>
  <c r="H22" i="100"/>
  <c r="AD22" i="100"/>
  <c r="B22" i="100"/>
  <c r="S22" i="100"/>
  <c r="AE21" i="100"/>
  <c r="W21" i="100"/>
  <c r="V21" i="100"/>
  <c r="U21" i="100"/>
  <c r="I21" i="100"/>
  <c r="H21" i="100"/>
  <c r="AD21" i="100"/>
  <c r="B21" i="100"/>
  <c r="S21" i="100"/>
  <c r="AE20" i="100"/>
  <c r="W20" i="100"/>
  <c r="V20" i="100"/>
  <c r="U20" i="100"/>
  <c r="H20" i="100"/>
  <c r="T20" i="100"/>
  <c r="B20" i="100"/>
  <c r="S20" i="100"/>
  <c r="AE19" i="100"/>
  <c r="W19" i="100"/>
  <c r="V19" i="100"/>
  <c r="U19" i="100"/>
  <c r="H19" i="100"/>
  <c r="I19" i="100"/>
  <c r="B19" i="100"/>
  <c r="S19" i="100"/>
  <c r="AE24" i="100"/>
  <c r="W24" i="100"/>
  <c r="V24" i="100"/>
  <c r="U24" i="100"/>
  <c r="I24" i="100"/>
  <c r="H24" i="100"/>
  <c r="AD24" i="100"/>
  <c r="B24" i="100"/>
  <c r="S24" i="100"/>
  <c r="AE23" i="100"/>
  <c r="AD23" i="100"/>
  <c r="W23" i="100"/>
  <c r="V23" i="100"/>
  <c r="U23" i="100"/>
  <c r="T23" i="100"/>
  <c r="H23" i="100"/>
  <c r="I23" i="100"/>
  <c r="B23" i="100"/>
  <c r="S23" i="100"/>
  <c r="AE25" i="100"/>
  <c r="W25" i="100"/>
  <c r="V25" i="100"/>
  <c r="U25" i="100"/>
  <c r="H25" i="100"/>
  <c r="AD25" i="100"/>
  <c r="B25" i="100"/>
  <c r="S25" i="100"/>
  <c r="AE30" i="100"/>
  <c r="W30" i="100"/>
  <c r="V30" i="100"/>
  <c r="U30" i="100"/>
  <c r="H30" i="100"/>
  <c r="AD30" i="100"/>
  <c r="B30" i="100"/>
  <c r="S30" i="100"/>
  <c r="AE26" i="100"/>
  <c r="W26" i="100"/>
  <c r="V26" i="100"/>
  <c r="U26" i="100"/>
  <c r="H26" i="100"/>
  <c r="AD26" i="100"/>
  <c r="B26" i="100"/>
  <c r="S26" i="100"/>
  <c r="AE18" i="100"/>
  <c r="W18" i="100"/>
  <c r="V18" i="100"/>
  <c r="U18" i="100"/>
  <c r="H18" i="100"/>
  <c r="AD18" i="100"/>
  <c r="B18" i="100"/>
  <c r="S18" i="100"/>
  <c r="AE17" i="100"/>
  <c r="W17" i="100"/>
  <c r="V17" i="100"/>
  <c r="U17" i="100"/>
  <c r="I17" i="100"/>
  <c r="H17" i="100"/>
  <c r="AD17" i="100"/>
  <c r="B17" i="100"/>
  <c r="S17" i="100"/>
  <c r="AE16" i="100"/>
  <c r="AD16" i="100"/>
  <c r="W16" i="100"/>
  <c r="V16" i="100"/>
  <c r="U16" i="100"/>
  <c r="T16" i="100"/>
  <c r="H16" i="100"/>
  <c r="I16" i="100"/>
  <c r="B16" i="100"/>
  <c r="S16" i="100"/>
  <c r="AE15" i="100"/>
  <c r="W15" i="100"/>
  <c r="V15" i="100"/>
  <c r="U15" i="100"/>
  <c r="H15" i="100"/>
  <c r="AD15" i="100"/>
  <c r="B15" i="100"/>
  <c r="S15" i="100"/>
  <c r="AE14" i="100"/>
  <c r="W14" i="100"/>
  <c r="V14" i="100"/>
  <c r="U14" i="100"/>
  <c r="H14" i="100"/>
  <c r="AD14" i="100"/>
  <c r="B14" i="100"/>
  <c r="S14" i="100"/>
  <c r="P12" i="100"/>
  <c r="D9" i="100"/>
  <c r="Q3" i="100"/>
  <c r="P2" i="100"/>
  <c r="AD20" i="100"/>
  <c r="T21" i="102"/>
  <c r="AD21" i="102"/>
  <c r="I15" i="100"/>
  <c r="I26" i="100"/>
  <c r="I19" i="101"/>
  <c r="T15" i="102"/>
  <c r="I29" i="102"/>
  <c r="T32" i="102"/>
  <c r="AD32" i="102"/>
  <c r="T16" i="104"/>
  <c r="AD16" i="104"/>
  <c r="I17" i="104"/>
  <c r="T17" i="105"/>
  <c r="T21" i="105"/>
  <c r="T25" i="105"/>
  <c r="T29" i="105"/>
  <c r="I31" i="105"/>
  <c r="T16" i="106"/>
  <c r="AD16" i="106"/>
  <c r="T20" i="106"/>
  <c r="I21" i="106"/>
  <c r="T17" i="107"/>
  <c r="AD17" i="107"/>
  <c r="I18" i="107"/>
  <c r="T21" i="107"/>
  <c r="I22" i="107"/>
  <c r="T16" i="108"/>
  <c r="AD16" i="108"/>
  <c r="I17" i="108"/>
  <c r="T25" i="108"/>
  <c r="AD25" i="108"/>
  <c r="I26" i="108"/>
  <c r="T33" i="108"/>
  <c r="AD33" i="108"/>
  <c r="I34" i="108"/>
  <c r="I19" i="106"/>
  <c r="I19" i="107"/>
  <c r="T20" i="109"/>
  <c r="AD20" i="109"/>
  <c r="I21" i="109"/>
  <c r="T16" i="110"/>
  <c r="I17" i="110"/>
  <c r="T20" i="110"/>
  <c r="I21" i="110"/>
  <c r="I25" i="110"/>
  <c r="T27" i="110"/>
  <c r="AD27" i="110"/>
  <c r="I28" i="110"/>
  <c r="T18" i="107"/>
  <c r="T22" i="107"/>
  <c r="T17" i="110"/>
  <c r="T21" i="110"/>
  <c r="I22" i="110"/>
  <c r="T25" i="110"/>
  <c r="I26" i="110"/>
  <c r="T19" i="100"/>
  <c r="AD19" i="100"/>
  <c r="I20" i="100"/>
  <c r="I16" i="105"/>
  <c r="I20" i="105"/>
  <c r="I24" i="105"/>
  <c r="I28" i="105"/>
  <c r="T21" i="106"/>
  <c r="I22" i="106"/>
  <c r="I14" i="107"/>
  <c r="T21" i="108"/>
  <c r="AD21" i="108"/>
  <c r="I22" i="108"/>
  <c r="T29" i="108"/>
  <c r="AD29" i="108"/>
  <c r="I30" i="108"/>
  <c r="T37" i="108"/>
  <c r="AD37" i="108"/>
  <c r="I38" i="108"/>
  <c r="T16" i="109"/>
  <c r="AD16" i="109"/>
  <c r="I17" i="109"/>
  <c r="AD24" i="109"/>
  <c r="T16" i="105"/>
  <c r="T20" i="105"/>
  <c r="T24" i="105"/>
  <c r="T28" i="105"/>
  <c r="T22" i="106"/>
  <c r="T14" i="107"/>
  <c r="T23" i="110"/>
  <c r="AD23" i="110"/>
  <c r="I24" i="110"/>
  <c r="I14" i="111"/>
  <c r="T15" i="111"/>
  <c r="AD15" i="111"/>
  <c r="I16" i="111"/>
  <c r="T17" i="111"/>
  <c r="AD17" i="111"/>
  <c r="I18" i="111"/>
  <c r="T19" i="111"/>
  <c r="AD19" i="111"/>
  <c r="I21" i="111"/>
  <c r="T22" i="111"/>
  <c r="AD22" i="111"/>
  <c r="I23" i="111"/>
  <c r="I24" i="111"/>
  <c r="I20" i="111"/>
  <c r="T20" i="111"/>
  <c r="T14" i="111"/>
  <c r="T16" i="111"/>
  <c r="T18" i="111"/>
  <c r="T21" i="111"/>
  <c r="T23" i="111"/>
  <c r="T24" i="111"/>
  <c r="T24" i="110"/>
  <c r="T22" i="110"/>
  <c r="T26" i="110"/>
  <c r="T28" i="110"/>
  <c r="T15" i="109"/>
  <c r="T17" i="109"/>
  <c r="T19" i="109"/>
  <c r="T21" i="109"/>
  <c r="T23" i="109"/>
  <c r="T25" i="109"/>
  <c r="T19" i="107"/>
  <c r="T19" i="106"/>
  <c r="T19" i="108"/>
  <c r="T31" i="105"/>
  <c r="T15" i="108"/>
  <c r="T17" i="108"/>
  <c r="T20" i="108"/>
  <c r="T22" i="108"/>
  <c r="T24" i="108"/>
  <c r="T26" i="108"/>
  <c r="T28" i="108"/>
  <c r="T30" i="108"/>
  <c r="T32" i="108"/>
  <c r="T34" i="108"/>
  <c r="T36" i="108"/>
  <c r="T38" i="108"/>
  <c r="T18" i="104"/>
  <c r="AD18" i="104"/>
  <c r="I19" i="104"/>
  <c r="I21" i="104"/>
  <c r="I20" i="104"/>
  <c r="T20" i="104"/>
  <c r="T15" i="104"/>
  <c r="T17" i="104"/>
  <c r="T19" i="104"/>
  <c r="T21" i="104"/>
  <c r="T14" i="103"/>
  <c r="AD14" i="103"/>
  <c r="I15" i="103"/>
  <c r="T16" i="103"/>
  <c r="AD16" i="103"/>
  <c r="I17" i="103"/>
  <c r="T18" i="103"/>
  <c r="AD18" i="103"/>
  <c r="I19" i="103"/>
  <c r="T20" i="103"/>
  <c r="AD20" i="103"/>
  <c r="I21" i="103"/>
  <c r="T22" i="103"/>
  <c r="AD22" i="103"/>
  <c r="I23" i="103"/>
  <c r="I19" i="102"/>
  <c r="I27" i="102"/>
  <c r="I17" i="102"/>
  <c r="T19" i="102"/>
  <c r="I25" i="102"/>
  <c r="T27" i="102"/>
  <c r="T30" i="102"/>
  <c r="AD30" i="102"/>
  <c r="T36" i="102"/>
  <c r="AD36" i="102"/>
  <c r="T17" i="102"/>
  <c r="T25" i="102"/>
  <c r="T34" i="102"/>
  <c r="AD34" i="102"/>
  <c r="I31" i="102"/>
  <c r="I33" i="102"/>
  <c r="I35" i="102"/>
  <c r="T31" i="102"/>
  <c r="T33" i="102"/>
  <c r="T35" i="102"/>
  <c r="I16" i="102"/>
  <c r="I18" i="102"/>
  <c r="I20" i="102"/>
  <c r="I22" i="102"/>
  <c r="I24" i="102"/>
  <c r="I26" i="102"/>
  <c r="I37" i="102"/>
  <c r="I14" i="102"/>
  <c r="I28" i="102"/>
  <c r="T15" i="103"/>
  <c r="T17" i="103"/>
  <c r="T19" i="103"/>
  <c r="T21" i="103"/>
  <c r="T23" i="103"/>
  <c r="T14" i="102"/>
  <c r="T16" i="102"/>
  <c r="T18" i="102"/>
  <c r="T20" i="102"/>
  <c r="T22" i="102"/>
  <c r="T24" i="102"/>
  <c r="T26" i="102"/>
  <c r="T28" i="102"/>
  <c r="T37" i="102"/>
  <c r="T19" i="101"/>
  <c r="I14" i="101"/>
  <c r="T15" i="101"/>
  <c r="AD15" i="101"/>
  <c r="I16" i="101"/>
  <c r="T17" i="101"/>
  <c r="AD17" i="101"/>
  <c r="I18" i="101"/>
  <c r="T20" i="101"/>
  <c r="AD20" i="101"/>
  <c r="I21" i="101"/>
  <c r="T22" i="101"/>
  <c r="AD22" i="101"/>
  <c r="I23" i="101"/>
  <c r="T24" i="101"/>
  <c r="AD24" i="101"/>
  <c r="I25" i="101"/>
  <c r="T26" i="101"/>
  <c r="AD26" i="101"/>
  <c r="I27" i="101"/>
  <c r="T28" i="101"/>
  <c r="AD28" i="101"/>
  <c r="I29" i="101"/>
  <c r="T14" i="101"/>
  <c r="T16" i="101"/>
  <c r="T18" i="101"/>
  <c r="T21" i="101"/>
  <c r="T23" i="101"/>
  <c r="T25" i="101"/>
  <c r="T27" i="101"/>
  <c r="T29" i="101"/>
  <c r="T21" i="100"/>
  <c r="I22" i="100"/>
  <c r="T22" i="100"/>
  <c r="T27" i="100"/>
  <c r="AD27" i="100"/>
  <c r="I28" i="100"/>
  <c r="T29" i="100"/>
  <c r="AD29" i="100"/>
  <c r="T28" i="100"/>
  <c r="T24" i="100"/>
  <c r="I25" i="100"/>
  <c r="T25" i="100"/>
  <c r="I14" i="100"/>
  <c r="T17" i="100"/>
  <c r="I18" i="100"/>
  <c r="T14" i="100"/>
  <c r="T18" i="100"/>
  <c r="T15" i="100"/>
  <c r="T26" i="100"/>
  <c r="I30" i="100"/>
  <c r="T30" i="100"/>
  <c r="AQ115" i="25"/>
  <c r="M115" i="25"/>
  <c r="A115" i="25"/>
  <c r="AQ119" i="25"/>
  <c r="M119" i="25"/>
  <c r="A119" i="25"/>
  <c r="AQ118" i="25"/>
  <c r="A118" i="25"/>
  <c r="AQ117" i="25"/>
  <c r="M117" i="25"/>
  <c r="A117" i="25"/>
  <c r="AQ116" i="25"/>
  <c r="M116" i="25"/>
  <c r="A116" i="25"/>
  <c r="AQ114" i="25"/>
  <c r="M114" i="25"/>
  <c r="A114" i="25"/>
  <c r="AE41" i="98"/>
  <c r="W41" i="98"/>
  <c r="V41" i="98"/>
  <c r="U41" i="98"/>
  <c r="H41" i="98"/>
  <c r="I41" i="98"/>
  <c r="B41" i="98"/>
  <c r="S41" i="98"/>
  <c r="AE40" i="98"/>
  <c r="W40" i="98"/>
  <c r="V40" i="98"/>
  <c r="U40" i="98"/>
  <c r="H40" i="98"/>
  <c r="AD40" i="98"/>
  <c r="B40" i="98"/>
  <c r="S40" i="98"/>
  <c r="AE39" i="98"/>
  <c r="W39" i="98"/>
  <c r="V39" i="98"/>
  <c r="U39" i="98"/>
  <c r="H39" i="98"/>
  <c r="I39" i="98"/>
  <c r="B39" i="98"/>
  <c r="S39" i="98"/>
  <c r="AE38" i="98"/>
  <c r="W38" i="98"/>
  <c r="V38" i="98"/>
  <c r="U38" i="98"/>
  <c r="H38" i="98"/>
  <c r="AD38" i="98"/>
  <c r="B38" i="98"/>
  <c r="S38" i="98"/>
  <c r="AE37" i="98"/>
  <c r="W37" i="98"/>
  <c r="V37" i="98"/>
  <c r="U37" i="98"/>
  <c r="H37" i="98"/>
  <c r="I37" i="98"/>
  <c r="B37" i="98"/>
  <c r="S37" i="98"/>
  <c r="AE36" i="98"/>
  <c r="W36" i="98"/>
  <c r="V36" i="98"/>
  <c r="U36" i="98"/>
  <c r="H36" i="98"/>
  <c r="AD36" i="98"/>
  <c r="B36" i="98"/>
  <c r="S36" i="98"/>
  <c r="AE35" i="98"/>
  <c r="W35" i="98"/>
  <c r="V35" i="98"/>
  <c r="U35" i="98"/>
  <c r="H35" i="98"/>
  <c r="I35" i="98"/>
  <c r="B35" i="98"/>
  <c r="S35" i="98"/>
  <c r="AE34" i="98"/>
  <c r="W34" i="98"/>
  <c r="V34" i="98"/>
  <c r="U34" i="98"/>
  <c r="H34" i="98"/>
  <c r="AD34" i="98"/>
  <c r="B34" i="98"/>
  <c r="S34" i="98"/>
  <c r="AE33" i="98"/>
  <c r="W33" i="98"/>
  <c r="V33" i="98"/>
  <c r="U33" i="98"/>
  <c r="H33" i="98"/>
  <c r="I33" i="98"/>
  <c r="B33" i="98"/>
  <c r="S33" i="98"/>
  <c r="AE32" i="98"/>
  <c r="W32" i="98"/>
  <c r="V32" i="98"/>
  <c r="U32" i="98"/>
  <c r="H32" i="98"/>
  <c r="AD32" i="98"/>
  <c r="B32" i="98"/>
  <c r="S32" i="98"/>
  <c r="AE31" i="98"/>
  <c r="W31" i="98"/>
  <c r="V31" i="98"/>
  <c r="U31" i="98"/>
  <c r="H31" i="98"/>
  <c r="I31" i="98"/>
  <c r="B31" i="98"/>
  <c r="S31" i="98"/>
  <c r="AE30" i="98"/>
  <c r="W30" i="98"/>
  <c r="V30" i="98"/>
  <c r="U30" i="98"/>
  <c r="H30" i="98"/>
  <c r="AD30" i="98"/>
  <c r="B30" i="98"/>
  <c r="S30" i="98"/>
  <c r="AE29" i="98"/>
  <c r="W29" i="98"/>
  <c r="V29" i="98"/>
  <c r="U29" i="98"/>
  <c r="H29" i="98"/>
  <c r="I29" i="98"/>
  <c r="B29" i="98"/>
  <c r="S29" i="98"/>
  <c r="AE28" i="98"/>
  <c r="W28" i="98"/>
  <c r="V28" i="98"/>
  <c r="U28" i="98"/>
  <c r="H28" i="98"/>
  <c r="AD28" i="98"/>
  <c r="B28" i="98"/>
  <c r="S28" i="98"/>
  <c r="AE27" i="98"/>
  <c r="W27" i="98"/>
  <c r="V27" i="98"/>
  <c r="U27" i="98"/>
  <c r="H27" i="98"/>
  <c r="I27" i="98"/>
  <c r="B27" i="98"/>
  <c r="S27" i="98"/>
  <c r="AE26" i="98"/>
  <c r="W26" i="98"/>
  <c r="V26" i="98"/>
  <c r="U26" i="98"/>
  <c r="I26" i="98"/>
  <c r="H26" i="98"/>
  <c r="AD26" i="98"/>
  <c r="B26" i="98"/>
  <c r="S26" i="98"/>
  <c r="AE25" i="98"/>
  <c r="AD25" i="98"/>
  <c r="W25" i="98"/>
  <c r="V25" i="98"/>
  <c r="U25" i="98"/>
  <c r="T25" i="98"/>
  <c r="H25" i="98"/>
  <c r="I25" i="98"/>
  <c r="B25" i="98"/>
  <c r="S25" i="98"/>
  <c r="AE24" i="98"/>
  <c r="W24" i="98"/>
  <c r="V24" i="98"/>
  <c r="U24" i="98"/>
  <c r="H24" i="98"/>
  <c r="AD24" i="98"/>
  <c r="B24" i="98"/>
  <c r="S24" i="98"/>
  <c r="AE20" i="99"/>
  <c r="W20" i="99"/>
  <c r="V20" i="99"/>
  <c r="U20" i="99"/>
  <c r="I20" i="99"/>
  <c r="H20" i="99"/>
  <c r="AD20" i="99"/>
  <c r="B20" i="99"/>
  <c r="S20" i="99"/>
  <c r="AE25" i="99"/>
  <c r="W25" i="99"/>
  <c r="V25" i="99"/>
  <c r="U25" i="99"/>
  <c r="H25" i="99"/>
  <c r="AD25" i="99"/>
  <c r="B25" i="99"/>
  <c r="S25" i="99"/>
  <c r="AE24" i="99"/>
  <c r="W24" i="99"/>
  <c r="V24" i="99"/>
  <c r="U24" i="99"/>
  <c r="H24" i="99"/>
  <c r="I24" i="99"/>
  <c r="B24" i="99"/>
  <c r="S24" i="99"/>
  <c r="AE23" i="99"/>
  <c r="W23" i="99"/>
  <c r="V23" i="99"/>
  <c r="U23" i="99"/>
  <c r="I23" i="99"/>
  <c r="H23" i="99"/>
  <c r="AD23" i="99"/>
  <c r="B23" i="99"/>
  <c r="S23" i="99"/>
  <c r="AE22" i="99"/>
  <c r="AD22" i="99"/>
  <c r="W22" i="99"/>
  <c r="V22" i="99"/>
  <c r="U22" i="99"/>
  <c r="T22" i="99"/>
  <c r="H22" i="99"/>
  <c r="I22" i="99"/>
  <c r="B22" i="99"/>
  <c r="S22" i="99"/>
  <c r="AE21" i="99"/>
  <c r="W21" i="99"/>
  <c r="V21" i="99"/>
  <c r="U21" i="99"/>
  <c r="H21" i="99"/>
  <c r="AD21" i="99"/>
  <c r="B21" i="99"/>
  <c r="S21" i="99"/>
  <c r="AE19" i="99"/>
  <c r="W19" i="99"/>
  <c r="V19" i="99"/>
  <c r="U19" i="99"/>
  <c r="H19" i="99"/>
  <c r="I19" i="99"/>
  <c r="B19" i="99"/>
  <c r="S19" i="99"/>
  <c r="AE18" i="99"/>
  <c r="W18" i="99"/>
  <c r="V18" i="99"/>
  <c r="U18" i="99"/>
  <c r="I18" i="99"/>
  <c r="H18" i="99"/>
  <c r="AD18" i="99"/>
  <c r="B18" i="99"/>
  <c r="S18" i="99"/>
  <c r="AE17" i="99"/>
  <c r="AD17" i="99"/>
  <c r="W17" i="99"/>
  <c r="V17" i="99"/>
  <c r="U17" i="99"/>
  <c r="T17" i="99"/>
  <c r="H17" i="99"/>
  <c r="I17" i="99"/>
  <c r="B17" i="99"/>
  <c r="S17" i="99"/>
  <c r="AE16" i="99"/>
  <c r="W16" i="99"/>
  <c r="V16" i="99"/>
  <c r="U16" i="99"/>
  <c r="H16" i="99"/>
  <c r="AD16" i="99"/>
  <c r="B16" i="99"/>
  <c r="S16" i="99"/>
  <c r="AE15" i="99"/>
  <c r="W15" i="99"/>
  <c r="V15" i="99"/>
  <c r="U15" i="99"/>
  <c r="H15" i="99"/>
  <c r="I15" i="99"/>
  <c r="B15" i="99"/>
  <c r="S15" i="99"/>
  <c r="AE14" i="99"/>
  <c r="W14" i="99"/>
  <c r="V14" i="99"/>
  <c r="U14" i="99"/>
  <c r="I14" i="99"/>
  <c r="H14" i="99"/>
  <c r="AD14" i="99"/>
  <c r="B14" i="99"/>
  <c r="S14" i="99"/>
  <c r="P12" i="99"/>
  <c r="D9" i="99"/>
  <c r="Q3" i="99"/>
  <c r="P2" i="99"/>
  <c r="AE42" i="98"/>
  <c r="W42" i="98"/>
  <c r="V42" i="98"/>
  <c r="U42" i="98"/>
  <c r="H42" i="98"/>
  <c r="AD42" i="98"/>
  <c r="B42" i="98"/>
  <c r="S42" i="98"/>
  <c r="AE23" i="98"/>
  <c r="W23" i="98"/>
  <c r="V23" i="98"/>
  <c r="U23" i="98"/>
  <c r="H23" i="98"/>
  <c r="I23" i="98"/>
  <c r="B23" i="98"/>
  <c r="S23" i="98"/>
  <c r="AE22" i="98"/>
  <c r="W22" i="98"/>
  <c r="V22" i="98"/>
  <c r="U22" i="98"/>
  <c r="H22" i="98"/>
  <c r="AD22" i="98"/>
  <c r="B22" i="98"/>
  <c r="S22" i="98"/>
  <c r="AE21" i="98"/>
  <c r="W21" i="98"/>
  <c r="V21" i="98"/>
  <c r="U21" i="98"/>
  <c r="H21" i="98"/>
  <c r="I21" i="98"/>
  <c r="B21" i="98"/>
  <c r="S21" i="98"/>
  <c r="AE20" i="98"/>
  <c r="W20" i="98"/>
  <c r="V20" i="98"/>
  <c r="U20" i="98"/>
  <c r="H20" i="98"/>
  <c r="AD20" i="98"/>
  <c r="B20" i="98"/>
  <c r="S20" i="98"/>
  <c r="AE19" i="98"/>
  <c r="W19" i="98"/>
  <c r="V19" i="98"/>
  <c r="U19" i="98"/>
  <c r="H19" i="98"/>
  <c r="I19" i="98"/>
  <c r="B19" i="98"/>
  <c r="S19" i="98"/>
  <c r="AE18" i="98"/>
  <c r="W18" i="98"/>
  <c r="V18" i="98"/>
  <c r="U18" i="98"/>
  <c r="H18" i="98"/>
  <c r="AD18" i="98"/>
  <c r="B18" i="98"/>
  <c r="S18" i="98"/>
  <c r="AE17" i="98"/>
  <c r="W17" i="98"/>
  <c r="V17" i="98"/>
  <c r="U17" i="98"/>
  <c r="H17" i="98"/>
  <c r="I17" i="98"/>
  <c r="B17" i="98"/>
  <c r="S17" i="98"/>
  <c r="AE16" i="98"/>
  <c r="W16" i="98"/>
  <c r="V16" i="98"/>
  <c r="U16" i="98"/>
  <c r="H16" i="98"/>
  <c r="AD16" i="98"/>
  <c r="B16" i="98"/>
  <c r="S16" i="98"/>
  <c r="AE15" i="98"/>
  <c r="W15" i="98"/>
  <c r="V15" i="98"/>
  <c r="U15" i="98"/>
  <c r="H15" i="98"/>
  <c r="I15" i="98"/>
  <c r="B15" i="98"/>
  <c r="S15" i="98"/>
  <c r="AE14" i="98"/>
  <c r="W14" i="98"/>
  <c r="V14" i="98"/>
  <c r="U14" i="98"/>
  <c r="H14" i="98"/>
  <c r="AD14" i="98"/>
  <c r="B14" i="98"/>
  <c r="S14" i="98"/>
  <c r="P12" i="98"/>
  <c r="D9" i="98"/>
  <c r="Q3" i="98"/>
  <c r="P2" i="98"/>
  <c r="AE19" i="97"/>
  <c r="W19" i="97"/>
  <c r="V19" i="97"/>
  <c r="U19" i="97"/>
  <c r="I19" i="97"/>
  <c r="H19" i="97"/>
  <c r="AD19" i="97"/>
  <c r="B19" i="97"/>
  <c r="S19" i="97"/>
  <c r="AE24" i="97"/>
  <c r="W24" i="97"/>
  <c r="V24" i="97"/>
  <c r="U24" i="97"/>
  <c r="I24" i="97"/>
  <c r="H24" i="97"/>
  <c r="AD24" i="97"/>
  <c r="B24" i="97"/>
  <c r="S24" i="97"/>
  <c r="AE23" i="97"/>
  <c r="AD23" i="97"/>
  <c r="W23" i="97"/>
  <c r="V23" i="97"/>
  <c r="U23" i="97"/>
  <c r="T23" i="97"/>
  <c r="H23" i="97"/>
  <c r="I23" i="97"/>
  <c r="B23" i="97"/>
  <c r="S23" i="97"/>
  <c r="AE22" i="97"/>
  <c r="W22" i="97"/>
  <c r="V22" i="97"/>
  <c r="U22" i="97"/>
  <c r="H22" i="97"/>
  <c r="AD22" i="97"/>
  <c r="B22" i="97"/>
  <c r="S22" i="97"/>
  <c r="AE21" i="97"/>
  <c r="W21" i="97"/>
  <c r="V21" i="97"/>
  <c r="U21" i="97"/>
  <c r="H21" i="97"/>
  <c r="I21" i="97"/>
  <c r="B21" i="97"/>
  <c r="S21" i="97"/>
  <c r="AE20" i="97"/>
  <c r="W20" i="97"/>
  <c r="V20" i="97"/>
  <c r="U20" i="97"/>
  <c r="I20" i="97"/>
  <c r="H20" i="97"/>
  <c r="AD20" i="97"/>
  <c r="B20" i="97"/>
  <c r="S20" i="97"/>
  <c r="AE18" i="97"/>
  <c r="W18" i="97"/>
  <c r="V18" i="97"/>
  <c r="U18" i="97"/>
  <c r="H18" i="97"/>
  <c r="I18" i="97"/>
  <c r="B18" i="97"/>
  <c r="S18" i="97"/>
  <c r="AE17" i="97"/>
  <c r="W17" i="97"/>
  <c r="V17" i="97"/>
  <c r="U17" i="97"/>
  <c r="I17" i="97"/>
  <c r="H17" i="97"/>
  <c r="AD17" i="97"/>
  <c r="B17" i="97"/>
  <c r="S17" i="97"/>
  <c r="AE16" i="97"/>
  <c r="AD16" i="97"/>
  <c r="W16" i="97"/>
  <c r="V16" i="97"/>
  <c r="U16" i="97"/>
  <c r="T16" i="97"/>
  <c r="H16" i="97"/>
  <c r="I16" i="97"/>
  <c r="B16" i="97"/>
  <c r="S16" i="97"/>
  <c r="AE15" i="97"/>
  <c r="W15" i="97"/>
  <c r="V15" i="97"/>
  <c r="U15" i="97"/>
  <c r="I15" i="97"/>
  <c r="H15" i="97"/>
  <c r="AD15" i="97"/>
  <c r="B15" i="97"/>
  <c r="S15" i="97"/>
  <c r="AE14" i="97"/>
  <c r="AD14" i="97"/>
  <c r="W14" i="97"/>
  <c r="V14" i="97"/>
  <c r="U14" i="97"/>
  <c r="T14" i="97"/>
  <c r="H14" i="97"/>
  <c r="I14" i="97"/>
  <c r="B14" i="97"/>
  <c r="S14" i="97"/>
  <c r="P12" i="97"/>
  <c r="D9" i="97"/>
  <c r="Q3" i="97"/>
  <c r="P2" i="97"/>
  <c r="AE23" i="96"/>
  <c r="W23" i="96"/>
  <c r="V23" i="96"/>
  <c r="U23" i="96"/>
  <c r="I23" i="96"/>
  <c r="H23" i="96"/>
  <c r="AD23" i="96"/>
  <c r="B23" i="96"/>
  <c r="S23" i="96"/>
  <c r="AE22" i="96"/>
  <c r="AD22" i="96"/>
  <c r="W22" i="96"/>
  <c r="V22" i="96"/>
  <c r="U22" i="96"/>
  <c r="T22" i="96"/>
  <c r="H22" i="96"/>
  <c r="I22" i="96"/>
  <c r="B22" i="96"/>
  <c r="S22" i="96"/>
  <c r="AE21" i="96"/>
  <c r="W21" i="96"/>
  <c r="V21" i="96"/>
  <c r="U21" i="96"/>
  <c r="I21" i="96"/>
  <c r="H21" i="96"/>
  <c r="AD21" i="96"/>
  <c r="B21" i="96"/>
  <c r="S21" i="96"/>
  <c r="AE20" i="96"/>
  <c r="AD20" i="96"/>
  <c r="W20" i="96"/>
  <c r="V20" i="96"/>
  <c r="U20" i="96"/>
  <c r="T20" i="96"/>
  <c r="H20" i="96"/>
  <c r="I20" i="96"/>
  <c r="B20" i="96"/>
  <c r="S20" i="96"/>
  <c r="AE19" i="96"/>
  <c r="W19" i="96"/>
  <c r="V19" i="96"/>
  <c r="U19" i="96"/>
  <c r="I19" i="96"/>
  <c r="H19" i="96"/>
  <c r="AD19" i="96"/>
  <c r="B19" i="96"/>
  <c r="S19" i="96"/>
  <c r="AE18" i="96"/>
  <c r="AD18" i="96"/>
  <c r="W18" i="96"/>
  <c r="V18" i="96"/>
  <c r="U18" i="96"/>
  <c r="T18" i="96"/>
  <c r="H18" i="96"/>
  <c r="I18" i="96"/>
  <c r="B18" i="96"/>
  <c r="S18" i="96"/>
  <c r="AE17" i="96"/>
  <c r="W17" i="96"/>
  <c r="V17" i="96"/>
  <c r="U17" i="96"/>
  <c r="I17" i="96"/>
  <c r="H17" i="96"/>
  <c r="AD17" i="96"/>
  <c r="B17" i="96"/>
  <c r="S17" i="96"/>
  <c r="AE16" i="96"/>
  <c r="AD16" i="96"/>
  <c r="W16" i="96"/>
  <c r="V16" i="96"/>
  <c r="U16" i="96"/>
  <c r="T16" i="96"/>
  <c r="H16" i="96"/>
  <c r="I16" i="96"/>
  <c r="B16" i="96"/>
  <c r="S16" i="96"/>
  <c r="AE15" i="96"/>
  <c r="W15" i="96"/>
  <c r="V15" i="96"/>
  <c r="U15" i="96"/>
  <c r="I15" i="96"/>
  <c r="H15" i="96"/>
  <c r="AD15" i="96"/>
  <c r="B15" i="96"/>
  <c r="S15" i="96"/>
  <c r="AE14" i="96"/>
  <c r="AD14" i="96"/>
  <c r="W14" i="96"/>
  <c r="V14" i="96"/>
  <c r="U14" i="96"/>
  <c r="T14" i="96"/>
  <c r="H14" i="96"/>
  <c r="I14" i="96"/>
  <c r="B14" i="96"/>
  <c r="S14" i="96"/>
  <c r="P12" i="96"/>
  <c r="D9" i="96"/>
  <c r="Q3" i="96"/>
  <c r="P2" i="96"/>
  <c r="AE19" i="95"/>
  <c r="W19" i="95"/>
  <c r="V19" i="95"/>
  <c r="U19" i="95"/>
  <c r="H19" i="95"/>
  <c r="AD19" i="95"/>
  <c r="B19" i="95"/>
  <c r="S19" i="95"/>
  <c r="T21" i="97"/>
  <c r="AD21" i="97"/>
  <c r="I22" i="97"/>
  <c r="T19" i="99"/>
  <c r="AD19" i="99"/>
  <c r="I21" i="99"/>
  <c r="I24" i="98"/>
  <c r="T18" i="97"/>
  <c r="AD18" i="97"/>
  <c r="T15" i="99"/>
  <c r="AD15" i="99"/>
  <c r="I16" i="99"/>
  <c r="T24" i="99"/>
  <c r="AD24" i="99"/>
  <c r="I25" i="99"/>
  <c r="T27" i="98"/>
  <c r="AD27" i="98"/>
  <c r="I28" i="98"/>
  <c r="T29" i="98"/>
  <c r="AD29" i="98"/>
  <c r="I30" i="98"/>
  <c r="T31" i="98"/>
  <c r="AD31" i="98"/>
  <c r="I32" i="98"/>
  <c r="T33" i="98"/>
  <c r="AD33" i="98"/>
  <c r="I34" i="98"/>
  <c r="T35" i="98"/>
  <c r="AD35" i="98"/>
  <c r="I36" i="98"/>
  <c r="T37" i="98"/>
  <c r="AD37" i="98"/>
  <c r="I38" i="98"/>
  <c r="T39" i="98"/>
  <c r="AD39" i="98"/>
  <c r="I40" i="98"/>
  <c r="T41" i="98"/>
  <c r="AD41" i="98"/>
  <c r="T32" i="98"/>
  <c r="T34" i="98"/>
  <c r="T36" i="98"/>
  <c r="T38" i="98"/>
  <c r="T40" i="98"/>
  <c r="T28" i="98"/>
  <c r="T30" i="98"/>
  <c r="T24" i="98"/>
  <c r="T26" i="98"/>
  <c r="T20" i="99"/>
  <c r="T14" i="99"/>
  <c r="T16" i="99"/>
  <c r="T18" i="99"/>
  <c r="T21" i="99"/>
  <c r="T23" i="99"/>
  <c r="T25" i="99"/>
  <c r="I14" i="98"/>
  <c r="T15" i="98"/>
  <c r="AD15" i="98"/>
  <c r="I16" i="98"/>
  <c r="T17" i="98"/>
  <c r="AD17" i="98"/>
  <c r="I18" i="98"/>
  <c r="T19" i="98"/>
  <c r="AD19" i="98"/>
  <c r="I20" i="98"/>
  <c r="T21" i="98"/>
  <c r="AD21" i="98"/>
  <c r="I22" i="98"/>
  <c r="T23" i="98"/>
  <c r="AD23" i="98"/>
  <c r="I42" i="98"/>
  <c r="T14" i="98"/>
  <c r="T16" i="98"/>
  <c r="T18" i="98"/>
  <c r="T20" i="98"/>
  <c r="T22" i="98"/>
  <c r="T42" i="98"/>
  <c r="T19" i="97"/>
  <c r="T15" i="97"/>
  <c r="T17" i="97"/>
  <c r="T20" i="97"/>
  <c r="T22" i="97"/>
  <c r="T24" i="97"/>
  <c r="T15" i="96"/>
  <c r="T17" i="96"/>
  <c r="T19" i="96"/>
  <c r="T21" i="96"/>
  <c r="T23" i="96"/>
  <c r="I19" i="95"/>
  <c r="T19" i="95"/>
  <c r="AE23" i="95"/>
  <c r="W23" i="95"/>
  <c r="V23" i="95"/>
  <c r="U23" i="95"/>
  <c r="H23" i="95"/>
  <c r="AD23" i="95"/>
  <c r="B23" i="95"/>
  <c r="S23" i="95"/>
  <c r="AE22" i="95"/>
  <c r="W22" i="95"/>
  <c r="V22" i="95"/>
  <c r="U22" i="95"/>
  <c r="H22" i="95"/>
  <c r="AD22" i="95"/>
  <c r="B22" i="95"/>
  <c r="S22" i="95"/>
  <c r="AE21" i="95"/>
  <c r="W21" i="95"/>
  <c r="V21" i="95"/>
  <c r="U21" i="95"/>
  <c r="H21" i="95"/>
  <c r="I21" i="95"/>
  <c r="B21" i="95"/>
  <c r="S21" i="95"/>
  <c r="AE20" i="95"/>
  <c r="W20" i="95"/>
  <c r="V20" i="95"/>
  <c r="U20" i="95"/>
  <c r="H20" i="95"/>
  <c r="AD20" i="95"/>
  <c r="B20" i="95"/>
  <c r="S20" i="95"/>
  <c r="AE18" i="95"/>
  <c r="W18" i="95"/>
  <c r="V18" i="95"/>
  <c r="U18" i="95"/>
  <c r="H18" i="95"/>
  <c r="I18" i="95"/>
  <c r="B18" i="95"/>
  <c r="S18" i="95"/>
  <c r="AE17" i="95"/>
  <c r="W17" i="95"/>
  <c r="V17" i="95"/>
  <c r="U17" i="95"/>
  <c r="H17" i="95"/>
  <c r="AD17" i="95"/>
  <c r="B17" i="95"/>
  <c r="S17" i="95"/>
  <c r="AE16" i="95"/>
  <c r="W16" i="95"/>
  <c r="V16" i="95"/>
  <c r="U16" i="95"/>
  <c r="H16" i="95"/>
  <c r="I16" i="95"/>
  <c r="B16" i="95"/>
  <c r="S16" i="95"/>
  <c r="AE15" i="95"/>
  <c r="W15" i="95"/>
  <c r="V15" i="95"/>
  <c r="U15" i="95"/>
  <c r="H15" i="95"/>
  <c r="AD15" i="95"/>
  <c r="B15" i="95"/>
  <c r="S15" i="95"/>
  <c r="AE14" i="95"/>
  <c r="W14" i="95"/>
  <c r="V14" i="95"/>
  <c r="U14" i="95"/>
  <c r="H14" i="95"/>
  <c r="I14" i="95"/>
  <c r="B14" i="95"/>
  <c r="S14" i="95"/>
  <c r="P12" i="95"/>
  <c r="D9" i="95"/>
  <c r="Q3" i="95"/>
  <c r="P2" i="95"/>
  <c r="AE36" i="94"/>
  <c r="W36" i="94"/>
  <c r="V36" i="94"/>
  <c r="U36" i="94"/>
  <c r="H36" i="94"/>
  <c r="AD36" i="94"/>
  <c r="B36" i="94"/>
  <c r="S36" i="94"/>
  <c r="AE35" i="94"/>
  <c r="W35" i="94"/>
  <c r="V35" i="94"/>
  <c r="U35" i="94"/>
  <c r="H35" i="94"/>
  <c r="I35" i="94"/>
  <c r="B35" i="94"/>
  <c r="S35" i="94"/>
  <c r="AE34" i="94"/>
  <c r="W34" i="94"/>
  <c r="V34" i="94"/>
  <c r="U34" i="94"/>
  <c r="H34" i="94"/>
  <c r="AD34" i="94"/>
  <c r="B34" i="94"/>
  <c r="S34" i="94"/>
  <c r="AE33" i="94"/>
  <c r="W33" i="94"/>
  <c r="V33" i="94"/>
  <c r="U33" i="94"/>
  <c r="H33" i="94"/>
  <c r="I33" i="94"/>
  <c r="B33" i="94"/>
  <c r="S33" i="94"/>
  <c r="AE32" i="94"/>
  <c r="W32" i="94"/>
  <c r="V32" i="94"/>
  <c r="U32" i="94"/>
  <c r="H32" i="94"/>
  <c r="AD32" i="94"/>
  <c r="B32" i="94"/>
  <c r="S32" i="94"/>
  <c r="AE31" i="94"/>
  <c r="W31" i="94"/>
  <c r="V31" i="94"/>
  <c r="U31" i="94"/>
  <c r="H31" i="94"/>
  <c r="I31" i="94"/>
  <c r="B31" i="94"/>
  <c r="S31" i="94"/>
  <c r="AE30" i="94"/>
  <c r="W30" i="94"/>
  <c r="V30" i="94"/>
  <c r="U30" i="94"/>
  <c r="H30" i="94"/>
  <c r="AD30" i="94"/>
  <c r="B30" i="94"/>
  <c r="S30" i="94"/>
  <c r="AE29" i="94"/>
  <c r="W29" i="94"/>
  <c r="V29" i="94"/>
  <c r="U29" i="94"/>
  <c r="H29" i="94"/>
  <c r="I29" i="94"/>
  <c r="B29" i="94"/>
  <c r="S29" i="94"/>
  <c r="AE28" i="94"/>
  <c r="W28" i="94"/>
  <c r="V28" i="94"/>
  <c r="U28" i="94"/>
  <c r="H28" i="94"/>
  <c r="AD28" i="94"/>
  <c r="B28" i="94"/>
  <c r="S28" i="94"/>
  <c r="AE46" i="94"/>
  <c r="W46" i="94"/>
  <c r="V46" i="94"/>
  <c r="U46" i="94"/>
  <c r="I46" i="94"/>
  <c r="H46" i="94"/>
  <c r="AD46" i="94"/>
  <c r="B46" i="94"/>
  <c r="S46" i="94"/>
  <c r="AE45" i="94"/>
  <c r="AD45" i="94"/>
  <c r="W45" i="94"/>
  <c r="V45" i="94"/>
  <c r="U45" i="94"/>
  <c r="T45" i="94"/>
  <c r="H45" i="94"/>
  <c r="I45" i="94"/>
  <c r="B45" i="94"/>
  <c r="S45" i="94"/>
  <c r="AE44" i="94"/>
  <c r="W44" i="94"/>
  <c r="V44" i="94"/>
  <c r="U44" i="94"/>
  <c r="H44" i="94"/>
  <c r="AD44" i="94"/>
  <c r="B44" i="94"/>
  <c r="S44" i="94"/>
  <c r="AE43" i="94"/>
  <c r="W43" i="94"/>
  <c r="V43" i="94"/>
  <c r="U43" i="94"/>
  <c r="H43" i="94"/>
  <c r="AD43" i="94"/>
  <c r="B43" i="94"/>
  <c r="S43" i="94"/>
  <c r="AE42" i="94"/>
  <c r="AD42" i="94"/>
  <c r="W42" i="94"/>
  <c r="V42" i="94"/>
  <c r="U42" i="94"/>
  <c r="T42" i="94"/>
  <c r="H42" i="94"/>
  <c r="I42" i="94"/>
  <c r="B42" i="94"/>
  <c r="S42" i="94"/>
  <c r="AE41" i="94"/>
  <c r="W41" i="94"/>
  <c r="V41" i="94"/>
  <c r="U41" i="94"/>
  <c r="H41" i="94"/>
  <c r="I41" i="94"/>
  <c r="B41" i="94"/>
  <c r="S41" i="94"/>
  <c r="AE40" i="94"/>
  <c r="W40" i="94"/>
  <c r="V40" i="94"/>
  <c r="U40" i="94"/>
  <c r="H40" i="94"/>
  <c r="AD40" i="94"/>
  <c r="B40" i="94"/>
  <c r="S40" i="94"/>
  <c r="AE39" i="94"/>
  <c r="W39" i="94"/>
  <c r="V39" i="94"/>
  <c r="U39" i="94"/>
  <c r="H39" i="94"/>
  <c r="AD39" i="94"/>
  <c r="B39" i="94"/>
  <c r="S39" i="94"/>
  <c r="AE38" i="94"/>
  <c r="W38" i="94"/>
  <c r="V38" i="94"/>
  <c r="U38" i="94"/>
  <c r="H38" i="94"/>
  <c r="I38" i="94"/>
  <c r="B38" i="94"/>
  <c r="S38" i="94"/>
  <c r="AE37" i="94"/>
  <c r="W37" i="94"/>
  <c r="V37" i="94"/>
  <c r="U37" i="94"/>
  <c r="H37" i="94"/>
  <c r="AD37" i="94"/>
  <c r="B37" i="94"/>
  <c r="S37" i="94"/>
  <c r="AE27" i="94"/>
  <c r="W27" i="94"/>
  <c r="V27" i="94"/>
  <c r="U27" i="94"/>
  <c r="H27" i="94"/>
  <c r="I27" i="94"/>
  <c r="B27" i="94"/>
  <c r="S27" i="94"/>
  <c r="AE26" i="94"/>
  <c r="W26" i="94"/>
  <c r="V26" i="94"/>
  <c r="U26" i="94"/>
  <c r="H26" i="94"/>
  <c r="AD26" i="94"/>
  <c r="B26" i="94"/>
  <c r="S26" i="94"/>
  <c r="AE25" i="94"/>
  <c r="W25" i="94"/>
  <c r="V25" i="94"/>
  <c r="U25" i="94"/>
  <c r="H25" i="94"/>
  <c r="I25" i="94"/>
  <c r="B25" i="94"/>
  <c r="S25" i="94"/>
  <c r="AE24" i="94"/>
  <c r="W24" i="94"/>
  <c r="V24" i="94"/>
  <c r="U24" i="94"/>
  <c r="H24" i="94"/>
  <c r="AD24" i="94"/>
  <c r="B24" i="94"/>
  <c r="S24" i="94"/>
  <c r="AE23" i="94"/>
  <c r="W23" i="94"/>
  <c r="V23" i="94"/>
  <c r="U23" i="94"/>
  <c r="H23" i="94"/>
  <c r="I23" i="94"/>
  <c r="B23" i="94"/>
  <c r="S23" i="94"/>
  <c r="AE22" i="94"/>
  <c r="W22" i="94"/>
  <c r="V22" i="94"/>
  <c r="U22" i="94"/>
  <c r="I22" i="94"/>
  <c r="H22" i="94"/>
  <c r="AD22" i="94"/>
  <c r="B22" i="94"/>
  <c r="S22" i="94"/>
  <c r="AE21" i="94"/>
  <c r="W21" i="94"/>
  <c r="V21" i="94"/>
  <c r="U21" i="94"/>
  <c r="H21" i="94"/>
  <c r="AD21" i="94"/>
  <c r="B21" i="94"/>
  <c r="S21" i="94"/>
  <c r="AE20" i="94"/>
  <c r="W20" i="94"/>
  <c r="V20" i="94"/>
  <c r="U20" i="94"/>
  <c r="H20" i="94"/>
  <c r="I20" i="94"/>
  <c r="B20" i="94"/>
  <c r="S20" i="94"/>
  <c r="AE47" i="94"/>
  <c r="W47" i="94"/>
  <c r="V47" i="94"/>
  <c r="U47" i="94"/>
  <c r="H47" i="94"/>
  <c r="AD47" i="94"/>
  <c r="B47" i="94"/>
  <c r="S47" i="94"/>
  <c r="AE19" i="94"/>
  <c r="W19" i="94"/>
  <c r="V19" i="94"/>
  <c r="U19" i="94"/>
  <c r="H19" i="94"/>
  <c r="I19" i="94"/>
  <c r="B19" i="94"/>
  <c r="S19" i="94"/>
  <c r="AE18" i="94"/>
  <c r="W18" i="94"/>
  <c r="V18" i="94"/>
  <c r="U18" i="94"/>
  <c r="H18" i="94"/>
  <c r="AD18" i="94"/>
  <c r="B18" i="94"/>
  <c r="S18" i="94"/>
  <c r="AE17" i="94"/>
  <c r="W17" i="94"/>
  <c r="V17" i="94"/>
  <c r="U17" i="94"/>
  <c r="H17" i="94"/>
  <c r="I17" i="94"/>
  <c r="B17" i="94"/>
  <c r="S17" i="94"/>
  <c r="AE16" i="94"/>
  <c r="W16" i="94"/>
  <c r="V16" i="94"/>
  <c r="U16" i="94"/>
  <c r="I16" i="94"/>
  <c r="H16" i="94"/>
  <c r="AD16" i="94"/>
  <c r="B16" i="94"/>
  <c r="S16" i="94"/>
  <c r="AE15" i="94"/>
  <c r="AD15" i="94"/>
  <c r="W15" i="94"/>
  <c r="V15" i="94"/>
  <c r="U15" i="94"/>
  <c r="T15" i="94"/>
  <c r="H15" i="94"/>
  <c r="I15" i="94"/>
  <c r="B15" i="94"/>
  <c r="S15" i="94"/>
  <c r="AE14" i="94"/>
  <c r="W14" i="94"/>
  <c r="V14" i="94"/>
  <c r="U14" i="94"/>
  <c r="H14" i="94"/>
  <c r="AD14" i="94"/>
  <c r="B14" i="94"/>
  <c r="S14" i="94"/>
  <c r="P12" i="94"/>
  <c r="D9" i="94"/>
  <c r="Q3" i="94"/>
  <c r="P2" i="94"/>
  <c r="AQ125" i="25"/>
  <c r="M125" i="25"/>
  <c r="A125" i="25"/>
  <c r="AQ124" i="25"/>
  <c r="M124" i="25"/>
  <c r="A124" i="25"/>
  <c r="AQ123" i="25"/>
  <c r="M123" i="25"/>
  <c r="A123" i="25"/>
  <c r="AE22" i="93"/>
  <c r="W22" i="93"/>
  <c r="V22" i="93"/>
  <c r="U22" i="93"/>
  <c r="H22" i="93"/>
  <c r="AD22" i="93"/>
  <c r="B22" i="93"/>
  <c r="S22" i="93"/>
  <c r="AE21" i="93"/>
  <c r="W21" i="93"/>
  <c r="V21" i="93"/>
  <c r="U21" i="93"/>
  <c r="H21" i="93"/>
  <c r="AD21" i="93"/>
  <c r="B21" i="93"/>
  <c r="S21" i="93"/>
  <c r="AE20" i="93"/>
  <c r="W20" i="93"/>
  <c r="V20" i="93"/>
  <c r="U20" i="93"/>
  <c r="H20" i="93"/>
  <c r="AD20" i="93"/>
  <c r="B20" i="93"/>
  <c r="S20" i="93"/>
  <c r="AE19" i="93"/>
  <c r="W19" i="93"/>
  <c r="V19" i="93"/>
  <c r="U19" i="93"/>
  <c r="S19" i="93"/>
  <c r="I19" i="93"/>
  <c r="H19" i="93"/>
  <c r="AD19" i="93"/>
  <c r="B19" i="93"/>
  <c r="AE18" i="93"/>
  <c r="W18" i="93"/>
  <c r="V18" i="93"/>
  <c r="U18" i="93"/>
  <c r="H18" i="93"/>
  <c r="AD18" i="93"/>
  <c r="B18" i="93"/>
  <c r="S18" i="93"/>
  <c r="AE17" i="93"/>
  <c r="W17" i="93"/>
  <c r="V17" i="93"/>
  <c r="U17" i="93"/>
  <c r="H17" i="93"/>
  <c r="AD17" i="93"/>
  <c r="B17" i="93"/>
  <c r="S17" i="93"/>
  <c r="AE16" i="93"/>
  <c r="W16" i="93"/>
  <c r="V16" i="93"/>
  <c r="U16" i="93"/>
  <c r="H16" i="93"/>
  <c r="AD16" i="93"/>
  <c r="B16" i="93"/>
  <c r="S16" i="93"/>
  <c r="AE15" i="93"/>
  <c r="W15" i="93"/>
  <c r="V15" i="93"/>
  <c r="U15" i="93"/>
  <c r="S15" i="93"/>
  <c r="I15" i="93"/>
  <c r="H15" i="93"/>
  <c r="AD15" i="93"/>
  <c r="B15" i="93"/>
  <c r="AE14" i="93"/>
  <c r="W14" i="93"/>
  <c r="V14" i="93"/>
  <c r="U14" i="93"/>
  <c r="H14" i="93"/>
  <c r="AD14" i="93"/>
  <c r="B14" i="93"/>
  <c r="S14" i="93"/>
  <c r="P12" i="93"/>
  <c r="D9" i="93"/>
  <c r="Q3" i="93"/>
  <c r="P2" i="93"/>
  <c r="AE30" i="92"/>
  <c r="W30" i="92"/>
  <c r="V30" i="92"/>
  <c r="U30" i="92"/>
  <c r="H30" i="92"/>
  <c r="AD30" i="92"/>
  <c r="B30" i="92"/>
  <c r="S30" i="92"/>
  <c r="AE29" i="92"/>
  <c r="W29" i="92"/>
  <c r="V29" i="92"/>
  <c r="U29" i="92"/>
  <c r="I29" i="92"/>
  <c r="H29" i="92"/>
  <c r="AD29" i="92"/>
  <c r="B29" i="92"/>
  <c r="S29" i="92"/>
  <c r="AE28" i="92"/>
  <c r="W28" i="92"/>
  <c r="V28" i="92"/>
  <c r="U28" i="92"/>
  <c r="H28" i="92"/>
  <c r="AD28" i="92"/>
  <c r="B28" i="92"/>
  <c r="S28" i="92"/>
  <c r="AE27" i="92"/>
  <c r="W27" i="92"/>
  <c r="V27" i="92"/>
  <c r="U27" i="92"/>
  <c r="H27" i="92"/>
  <c r="AD27" i="92"/>
  <c r="B27" i="92"/>
  <c r="S27" i="92"/>
  <c r="AE26" i="92"/>
  <c r="W26" i="92"/>
  <c r="V26" i="92"/>
  <c r="U26" i="92"/>
  <c r="H26" i="92"/>
  <c r="AD26" i="92"/>
  <c r="B26" i="92"/>
  <c r="S26" i="92"/>
  <c r="AE25" i="92"/>
  <c r="W25" i="92"/>
  <c r="V25" i="92"/>
  <c r="U25" i="92"/>
  <c r="H25" i="92"/>
  <c r="AD25" i="92"/>
  <c r="B25" i="92"/>
  <c r="S25" i="92"/>
  <c r="AE24" i="92"/>
  <c r="W24" i="92"/>
  <c r="V24" i="92"/>
  <c r="U24" i="92"/>
  <c r="H24" i="92"/>
  <c r="AD24" i="92"/>
  <c r="B24" i="92"/>
  <c r="S24" i="92"/>
  <c r="AE23" i="92"/>
  <c r="W23" i="92"/>
  <c r="V23" i="92"/>
  <c r="U23" i="92"/>
  <c r="H23" i="92"/>
  <c r="AD23" i="92"/>
  <c r="B23" i="92"/>
  <c r="S23" i="92"/>
  <c r="AE22" i="92"/>
  <c r="W22" i="92"/>
  <c r="V22" i="92"/>
  <c r="U22" i="92"/>
  <c r="H22" i="92"/>
  <c r="AD22" i="92"/>
  <c r="B22" i="92"/>
  <c r="S22" i="92"/>
  <c r="AE21" i="92"/>
  <c r="W21" i="92"/>
  <c r="V21" i="92"/>
  <c r="U21" i="92"/>
  <c r="H21" i="92"/>
  <c r="AD21" i="92"/>
  <c r="B21" i="92"/>
  <c r="S21" i="92"/>
  <c r="AE20" i="92"/>
  <c r="W20" i="92"/>
  <c r="V20" i="92"/>
  <c r="U20" i="92"/>
  <c r="H20" i="92"/>
  <c r="AD20" i="92"/>
  <c r="B20" i="92"/>
  <c r="S20" i="92"/>
  <c r="AE19" i="92"/>
  <c r="W19" i="92"/>
  <c r="V19" i="92"/>
  <c r="U19" i="92"/>
  <c r="H19" i="92"/>
  <c r="AD19" i="92"/>
  <c r="B19" i="92"/>
  <c r="S19" i="92"/>
  <c r="AE18" i="92"/>
  <c r="W18" i="92"/>
  <c r="V18" i="92"/>
  <c r="U18" i="92"/>
  <c r="H18" i="92"/>
  <c r="AD18" i="92"/>
  <c r="B18" i="92"/>
  <c r="S18" i="92"/>
  <c r="AE17" i="92"/>
  <c r="W17" i="92"/>
  <c r="V17" i="92"/>
  <c r="U17" i="92"/>
  <c r="H17" i="92"/>
  <c r="AD17" i="92"/>
  <c r="B17" i="92"/>
  <c r="S17" i="92"/>
  <c r="AE16" i="92"/>
  <c r="W16" i="92"/>
  <c r="V16" i="92"/>
  <c r="U16" i="92"/>
  <c r="H16" i="92"/>
  <c r="AD16" i="92"/>
  <c r="B16" i="92"/>
  <c r="S16" i="92"/>
  <c r="AE15" i="92"/>
  <c r="W15" i="92"/>
  <c r="V15" i="92"/>
  <c r="U15" i="92"/>
  <c r="H15" i="92"/>
  <c r="AD15" i="92"/>
  <c r="B15" i="92"/>
  <c r="S15" i="92"/>
  <c r="AE14" i="92"/>
  <c r="W14" i="92"/>
  <c r="V14" i="92"/>
  <c r="U14" i="92"/>
  <c r="H14" i="92"/>
  <c r="AD14" i="92"/>
  <c r="B14" i="92"/>
  <c r="S14" i="92"/>
  <c r="P12" i="92"/>
  <c r="D9" i="92"/>
  <c r="Q3" i="92"/>
  <c r="P2" i="92"/>
  <c r="AE20" i="91"/>
  <c r="W20" i="91"/>
  <c r="V20" i="91"/>
  <c r="U20" i="91"/>
  <c r="S20" i="91"/>
  <c r="H20" i="91"/>
  <c r="AD20" i="91"/>
  <c r="B20" i="91"/>
  <c r="AE19" i="91"/>
  <c r="W19" i="91"/>
  <c r="V19" i="91"/>
  <c r="U19" i="91"/>
  <c r="H19" i="91"/>
  <c r="AD19" i="91"/>
  <c r="B19" i="91"/>
  <c r="S19" i="91"/>
  <c r="AE18" i="91"/>
  <c r="W18" i="91"/>
  <c r="V18" i="91"/>
  <c r="U18" i="91"/>
  <c r="H18" i="91"/>
  <c r="AD18" i="91"/>
  <c r="B18" i="91"/>
  <c r="S18" i="91"/>
  <c r="AE17" i="91"/>
  <c r="W17" i="91"/>
  <c r="V17" i="91"/>
  <c r="U17" i="91"/>
  <c r="S17" i="91"/>
  <c r="H17" i="91"/>
  <c r="AD17" i="91"/>
  <c r="B17" i="91"/>
  <c r="AE16" i="91"/>
  <c r="W16" i="91"/>
  <c r="V16" i="91"/>
  <c r="U16" i="91"/>
  <c r="H16" i="91"/>
  <c r="AD16" i="91"/>
  <c r="B16" i="91"/>
  <c r="S16" i="91"/>
  <c r="AE15" i="91"/>
  <c r="W15" i="91"/>
  <c r="V15" i="91"/>
  <c r="U15" i="91"/>
  <c r="S15" i="91"/>
  <c r="H15" i="91"/>
  <c r="AD15" i="91"/>
  <c r="B15" i="91"/>
  <c r="AE14" i="91"/>
  <c r="W14" i="91"/>
  <c r="V14" i="91"/>
  <c r="U14" i="91"/>
  <c r="H14" i="91"/>
  <c r="AD14" i="91"/>
  <c r="B14" i="91"/>
  <c r="S14" i="91"/>
  <c r="P12" i="91"/>
  <c r="D9" i="91"/>
  <c r="Q3" i="91"/>
  <c r="P2" i="91"/>
  <c r="AQ122" i="25"/>
  <c r="M122" i="25"/>
  <c r="A122" i="25"/>
  <c r="AQ121" i="25"/>
  <c r="M121" i="25"/>
  <c r="A121" i="25"/>
  <c r="AQ120" i="25"/>
  <c r="M120" i="25"/>
  <c r="A120" i="25"/>
  <c r="AE20" i="90"/>
  <c r="W20" i="90"/>
  <c r="V20" i="90"/>
  <c r="U20" i="90"/>
  <c r="H20" i="90"/>
  <c r="AD20" i="90"/>
  <c r="B20" i="90"/>
  <c r="S20" i="90"/>
  <c r="AE22" i="90"/>
  <c r="W22" i="90"/>
  <c r="V22" i="90"/>
  <c r="U22" i="90"/>
  <c r="H22" i="90"/>
  <c r="AD22" i="90"/>
  <c r="B22" i="90"/>
  <c r="S22" i="90"/>
  <c r="AE21" i="90"/>
  <c r="W21" i="90"/>
  <c r="V21" i="90"/>
  <c r="U21" i="90"/>
  <c r="H21" i="90"/>
  <c r="I21" i="90"/>
  <c r="B21" i="90"/>
  <c r="S21" i="90"/>
  <c r="AE19" i="90"/>
  <c r="W19" i="90"/>
  <c r="V19" i="90"/>
  <c r="U19" i="90"/>
  <c r="H19" i="90"/>
  <c r="I19" i="90"/>
  <c r="B19" i="90"/>
  <c r="S19" i="90"/>
  <c r="AE18" i="90"/>
  <c r="W18" i="90"/>
  <c r="V18" i="90"/>
  <c r="U18" i="90"/>
  <c r="H18" i="90"/>
  <c r="AD18" i="90"/>
  <c r="B18" i="90"/>
  <c r="S18" i="90"/>
  <c r="AE17" i="90"/>
  <c r="W17" i="90"/>
  <c r="V17" i="90"/>
  <c r="U17" i="90"/>
  <c r="H17" i="90"/>
  <c r="I17" i="90"/>
  <c r="B17" i="90"/>
  <c r="S17" i="90"/>
  <c r="AE16" i="90"/>
  <c r="W16" i="90"/>
  <c r="V16" i="90"/>
  <c r="U16" i="90"/>
  <c r="H16" i="90"/>
  <c r="AD16" i="90"/>
  <c r="B16" i="90"/>
  <c r="S16" i="90"/>
  <c r="AE15" i="90"/>
  <c r="W15" i="90"/>
  <c r="V15" i="90"/>
  <c r="U15" i="90"/>
  <c r="H15" i="90"/>
  <c r="I15" i="90"/>
  <c r="B15" i="90"/>
  <c r="S15" i="90"/>
  <c r="AE14" i="90"/>
  <c r="W14" i="90"/>
  <c r="V14" i="90"/>
  <c r="U14" i="90"/>
  <c r="H14" i="90"/>
  <c r="AD14" i="90"/>
  <c r="B14" i="90"/>
  <c r="S14" i="90"/>
  <c r="P12" i="90"/>
  <c r="D9" i="90"/>
  <c r="Q3" i="90"/>
  <c r="P2" i="90"/>
  <c r="H19" i="89"/>
  <c r="I19" i="89"/>
  <c r="AE33" i="89"/>
  <c r="W33" i="89"/>
  <c r="V33" i="89"/>
  <c r="U33" i="89"/>
  <c r="H33" i="89"/>
  <c r="I33" i="89"/>
  <c r="B33" i="89"/>
  <c r="S33" i="89"/>
  <c r="AE32" i="89"/>
  <c r="W32" i="89"/>
  <c r="V32" i="89"/>
  <c r="U32" i="89"/>
  <c r="H32" i="89"/>
  <c r="AD32" i="89"/>
  <c r="B32" i="89"/>
  <c r="S32" i="89"/>
  <c r="AE31" i="89"/>
  <c r="W31" i="89"/>
  <c r="V31" i="89"/>
  <c r="U31" i="89"/>
  <c r="H31" i="89"/>
  <c r="I31" i="89"/>
  <c r="B31" i="89"/>
  <c r="S31" i="89"/>
  <c r="AE30" i="89"/>
  <c r="W30" i="89"/>
  <c r="V30" i="89"/>
  <c r="U30" i="89"/>
  <c r="H30" i="89"/>
  <c r="AD30" i="89"/>
  <c r="B30" i="89"/>
  <c r="S30" i="89"/>
  <c r="AE29" i="89"/>
  <c r="W29" i="89"/>
  <c r="V29" i="89"/>
  <c r="U29" i="89"/>
  <c r="H29" i="89"/>
  <c r="I29" i="89"/>
  <c r="B29" i="89"/>
  <c r="S29" i="89"/>
  <c r="AE28" i="89"/>
  <c r="W28" i="89"/>
  <c r="V28" i="89"/>
  <c r="U28" i="89"/>
  <c r="H28" i="89"/>
  <c r="AD28" i="89"/>
  <c r="B28" i="89"/>
  <c r="S28" i="89"/>
  <c r="AE27" i="89"/>
  <c r="W27" i="89"/>
  <c r="V27" i="89"/>
  <c r="U27" i="89"/>
  <c r="H27" i="89"/>
  <c r="I27" i="89"/>
  <c r="B27" i="89"/>
  <c r="S27" i="89"/>
  <c r="AE26" i="89"/>
  <c r="W26" i="89"/>
  <c r="V26" i="89"/>
  <c r="U26" i="89"/>
  <c r="I26" i="89"/>
  <c r="H26" i="89"/>
  <c r="AD26" i="89"/>
  <c r="B26" i="89"/>
  <c r="S26" i="89"/>
  <c r="AE25" i="89"/>
  <c r="AD25" i="89"/>
  <c r="W25" i="89"/>
  <c r="V25" i="89"/>
  <c r="U25" i="89"/>
  <c r="T25" i="89"/>
  <c r="H25" i="89"/>
  <c r="I25" i="89"/>
  <c r="B25" i="89"/>
  <c r="S25" i="89"/>
  <c r="AE24" i="89"/>
  <c r="W24" i="89"/>
  <c r="V24" i="89"/>
  <c r="U24" i="89"/>
  <c r="H24" i="89"/>
  <c r="AD24" i="89"/>
  <c r="B24" i="89"/>
  <c r="S24" i="89"/>
  <c r="AE23" i="89"/>
  <c r="W23" i="89"/>
  <c r="V23" i="89"/>
  <c r="U23" i="89"/>
  <c r="H23" i="89"/>
  <c r="I23" i="89"/>
  <c r="B23" i="89"/>
  <c r="S23" i="89"/>
  <c r="AE22" i="89"/>
  <c r="W22" i="89"/>
  <c r="V22" i="89"/>
  <c r="U22" i="89"/>
  <c r="H22" i="89"/>
  <c r="AD22" i="89"/>
  <c r="B22" i="89"/>
  <c r="S22" i="89"/>
  <c r="AE21" i="89"/>
  <c r="W21" i="89"/>
  <c r="V21" i="89"/>
  <c r="U21" i="89"/>
  <c r="H21" i="89"/>
  <c r="I21" i="89"/>
  <c r="B21" i="89"/>
  <c r="S21" i="89"/>
  <c r="AE34" i="89"/>
  <c r="W34" i="89"/>
  <c r="V34" i="89"/>
  <c r="U34" i="89"/>
  <c r="H34" i="89"/>
  <c r="AD34" i="89"/>
  <c r="B34" i="89"/>
  <c r="S34" i="89"/>
  <c r="AE20" i="89"/>
  <c r="W20" i="89"/>
  <c r="V20" i="89"/>
  <c r="U20" i="89"/>
  <c r="H20" i="89"/>
  <c r="I20" i="89"/>
  <c r="B20" i="89"/>
  <c r="S20" i="89"/>
  <c r="AE19" i="89"/>
  <c r="W19" i="89"/>
  <c r="V19" i="89"/>
  <c r="U19" i="89"/>
  <c r="B19" i="89"/>
  <c r="S19" i="89"/>
  <c r="AE18" i="89"/>
  <c r="W18" i="89"/>
  <c r="V18" i="89"/>
  <c r="U18" i="89"/>
  <c r="H18" i="89"/>
  <c r="I18" i="89"/>
  <c r="B18" i="89"/>
  <c r="S18" i="89"/>
  <c r="AE17" i="89"/>
  <c r="W17" i="89"/>
  <c r="V17" i="89"/>
  <c r="U17" i="89"/>
  <c r="H17" i="89"/>
  <c r="AD17" i="89"/>
  <c r="B17" i="89"/>
  <c r="S17" i="89"/>
  <c r="AE16" i="89"/>
  <c r="W16" i="89"/>
  <c r="V16" i="89"/>
  <c r="U16" i="89"/>
  <c r="H16" i="89"/>
  <c r="I16" i="89"/>
  <c r="B16" i="89"/>
  <c r="S16" i="89"/>
  <c r="AE15" i="89"/>
  <c r="W15" i="89"/>
  <c r="V15" i="89"/>
  <c r="U15" i="89"/>
  <c r="H15" i="89"/>
  <c r="AD15" i="89"/>
  <c r="B15" i="89"/>
  <c r="S15" i="89"/>
  <c r="AE14" i="89"/>
  <c r="W14" i="89"/>
  <c r="V14" i="89"/>
  <c r="U14" i="89"/>
  <c r="H14" i="89"/>
  <c r="I14" i="89"/>
  <c r="B14" i="89"/>
  <c r="S14" i="89"/>
  <c r="P12" i="89"/>
  <c r="D9" i="89"/>
  <c r="Q3" i="89"/>
  <c r="P2" i="89"/>
  <c r="AE20" i="88"/>
  <c r="W20" i="88"/>
  <c r="V20" i="88"/>
  <c r="U20" i="88"/>
  <c r="H20" i="88"/>
  <c r="AD20" i="88"/>
  <c r="B20" i="88"/>
  <c r="S20" i="88"/>
  <c r="AE19" i="88"/>
  <c r="W19" i="88"/>
  <c r="V19" i="88"/>
  <c r="U19" i="88"/>
  <c r="H19" i="88"/>
  <c r="I19" i="88"/>
  <c r="B19" i="88"/>
  <c r="S19" i="88"/>
  <c r="AE21" i="88"/>
  <c r="W21" i="88"/>
  <c r="V21" i="88"/>
  <c r="U21" i="88"/>
  <c r="S21" i="88"/>
  <c r="I21" i="88"/>
  <c r="H21" i="88"/>
  <c r="AD21" i="88"/>
  <c r="B21" i="88"/>
  <c r="AE18" i="88"/>
  <c r="AD18" i="88"/>
  <c r="W18" i="88"/>
  <c r="V18" i="88"/>
  <c r="U18" i="88"/>
  <c r="T18" i="88"/>
  <c r="I18" i="88"/>
  <c r="H18" i="88"/>
  <c r="B18" i="88"/>
  <c r="S18" i="88"/>
  <c r="AE17" i="88"/>
  <c r="W17" i="88"/>
  <c r="V17" i="88"/>
  <c r="U17" i="88"/>
  <c r="H17" i="88"/>
  <c r="AD17" i="88"/>
  <c r="B17" i="88"/>
  <c r="S17" i="88"/>
  <c r="AE16" i="88"/>
  <c r="AD16" i="88"/>
  <c r="W16" i="88"/>
  <c r="V16" i="88"/>
  <c r="U16" i="88"/>
  <c r="T16" i="88"/>
  <c r="I16" i="88"/>
  <c r="H16" i="88"/>
  <c r="B16" i="88"/>
  <c r="S16" i="88"/>
  <c r="AE15" i="88"/>
  <c r="AD15" i="88"/>
  <c r="W15" i="88"/>
  <c r="V15" i="88"/>
  <c r="U15" i="88"/>
  <c r="T15" i="88"/>
  <c r="H15" i="88"/>
  <c r="I15" i="88"/>
  <c r="B15" i="88"/>
  <c r="S15" i="88"/>
  <c r="AE14" i="88"/>
  <c r="W14" i="88"/>
  <c r="V14" i="88"/>
  <c r="U14" i="88"/>
  <c r="H14" i="88"/>
  <c r="I14" i="88"/>
  <c r="B14" i="88"/>
  <c r="S14" i="88"/>
  <c r="P12" i="88"/>
  <c r="D9" i="88"/>
  <c r="Q3" i="88"/>
  <c r="P2" i="88"/>
  <c r="I17" i="88"/>
  <c r="AD21" i="89"/>
  <c r="I22" i="89"/>
  <c r="T14" i="88"/>
  <c r="AD14" i="88"/>
  <c r="T21" i="88"/>
  <c r="T19" i="88"/>
  <c r="AD19" i="88"/>
  <c r="I20" i="88"/>
  <c r="I17" i="93"/>
  <c r="I21" i="93"/>
  <c r="T20" i="94"/>
  <c r="AD20" i="94"/>
  <c r="T17" i="88"/>
  <c r="T21" i="89"/>
  <c r="I15" i="92"/>
  <c r="I25" i="92"/>
  <c r="I23" i="92"/>
  <c r="I30" i="92"/>
  <c r="I27" i="92"/>
  <c r="I24" i="92"/>
  <c r="I26" i="92"/>
  <c r="I28" i="92"/>
  <c r="I17" i="92"/>
  <c r="I19" i="92"/>
  <c r="I21" i="92"/>
  <c r="T24" i="92"/>
  <c r="T26" i="92"/>
  <c r="T28" i="92"/>
  <c r="I14" i="92"/>
  <c r="T15" i="92"/>
  <c r="I16" i="92"/>
  <c r="T17" i="92"/>
  <c r="I18" i="92"/>
  <c r="T19" i="92"/>
  <c r="I20" i="92"/>
  <c r="T21" i="92"/>
  <c r="I22" i="92"/>
  <c r="T21" i="95"/>
  <c r="AD21" i="95"/>
  <c r="T14" i="95"/>
  <c r="AD14" i="95"/>
  <c r="I15" i="95"/>
  <c r="T16" i="95"/>
  <c r="AD16" i="95"/>
  <c r="I17" i="95"/>
  <c r="T18" i="95"/>
  <c r="AD18" i="95"/>
  <c r="I20" i="95"/>
  <c r="I22" i="95"/>
  <c r="I23" i="95"/>
  <c r="T15" i="95"/>
  <c r="T17" i="95"/>
  <c r="T20" i="95"/>
  <c r="T22" i="95"/>
  <c r="T23" i="95"/>
  <c r="T46" i="94"/>
  <c r="T41" i="94"/>
  <c r="AD41" i="94"/>
  <c r="T35" i="94"/>
  <c r="AD35" i="94"/>
  <c r="I36" i="94"/>
  <c r="T19" i="94"/>
  <c r="AD19" i="94"/>
  <c r="I47" i="94"/>
  <c r="I21" i="94"/>
  <c r="I43" i="94"/>
  <c r="I40" i="94"/>
  <c r="T43" i="94"/>
  <c r="I44" i="94"/>
  <c r="I28" i="94"/>
  <c r="T29" i="94"/>
  <c r="AD29" i="94"/>
  <c r="I30" i="94"/>
  <c r="T31" i="94"/>
  <c r="AD31" i="94"/>
  <c r="I32" i="94"/>
  <c r="T33" i="94"/>
  <c r="AD33" i="94"/>
  <c r="I34" i="94"/>
  <c r="T17" i="94"/>
  <c r="AD17" i="94"/>
  <c r="T38" i="94"/>
  <c r="AD38" i="94"/>
  <c r="I39" i="94"/>
  <c r="T40" i="94"/>
  <c r="T44" i="94"/>
  <c r="T25" i="94"/>
  <c r="AD25" i="94"/>
  <c r="I26" i="94"/>
  <c r="T27" i="94"/>
  <c r="AD27" i="94"/>
  <c r="I37" i="94"/>
  <c r="T23" i="94"/>
  <c r="AD23" i="94"/>
  <c r="I24" i="94"/>
  <c r="T28" i="94"/>
  <c r="T30" i="94"/>
  <c r="T32" i="94"/>
  <c r="T34" i="94"/>
  <c r="T36" i="94"/>
  <c r="I14" i="94"/>
  <c r="I18" i="94"/>
  <c r="T26" i="94"/>
  <c r="T37" i="94"/>
  <c r="T39" i="94"/>
  <c r="T22" i="94"/>
  <c r="T24" i="94"/>
  <c r="T21" i="94"/>
  <c r="T14" i="94"/>
  <c r="T16" i="94"/>
  <c r="T18" i="94"/>
  <c r="T47" i="94"/>
  <c r="I15" i="91"/>
  <c r="I17" i="91"/>
  <c r="I20" i="91"/>
  <c r="I14" i="91"/>
  <c r="T15" i="91"/>
  <c r="I16" i="91"/>
  <c r="T17" i="91"/>
  <c r="I18" i="91"/>
  <c r="I19" i="91"/>
  <c r="T20" i="91"/>
  <c r="I14" i="93"/>
  <c r="T15" i="93"/>
  <c r="I16" i="93"/>
  <c r="T17" i="93"/>
  <c r="I18" i="93"/>
  <c r="T19" i="93"/>
  <c r="I20" i="93"/>
  <c r="T21" i="93"/>
  <c r="I22" i="93"/>
  <c r="T14" i="92"/>
  <c r="T16" i="92"/>
  <c r="T18" i="92"/>
  <c r="T20" i="92"/>
  <c r="T22" i="92"/>
  <c r="T23" i="92"/>
  <c r="T25" i="92"/>
  <c r="T27" i="92"/>
  <c r="T29" i="92"/>
  <c r="T30" i="92"/>
  <c r="T14" i="91"/>
  <c r="T16" i="91"/>
  <c r="T18" i="91"/>
  <c r="T19" i="91"/>
  <c r="T14" i="93"/>
  <c r="T16" i="93"/>
  <c r="T18" i="93"/>
  <c r="T20" i="93"/>
  <c r="T22" i="93"/>
  <c r="I20" i="90"/>
  <c r="T20" i="90"/>
  <c r="I14" i="90"/>
  <c r="T15" i="90"/>
  <c r="AD15" i="90"/>
  <c r="I16" i="90"/>
  <c r="T17" i="90"/>
  <c r="AD17" i="90"/>
  <c r="I18" i="90"/>
  <c r="T19" i="90"/>
  <c r="AD19" i="90"/>
  <c r="T21" i="90"/>
  <c r="AD21" i="90"/>
  <c r="I22" i="90"/>
  <c r="T14" i="90"/>
  <c r="T16" i="90"/>
  <c r="T18" i="90"/>
  <c r="T22" i="90"/>
  <c r="T20" i="89"/>
  <c r="AD20" i="89"/>
  <c r="I34" i="89"/>
  <c r="T27" i="89"/>
  <c r="AD27" i="89"/>
  <c r="I28" i="89"/>
  <c r="T29" i="89"/>
  <c r="AD29" i="89"/>
  <c r="I30" i="89"/>
  <c r="T31" i="89"/>
  <c r="AD31" i="89"/>
  <c r="I32" i="89"/>
  <c r="T33" i="89"/>
  <c r="AD33" i="89"/>
  <c r="T14" i="89"/>
  <c r="AD14" i="89"/>
  <c r="I17" i="89"/>
  <c r="T23" i="89"/>
  <c r="AD23" i="89"/>
  <c r="I24" i="89"/>
  <c r="AD19" i="89"/>
  <c r="T18" i="89"/>
  <c r="AD18" i="89"/>
  <c r="T16" i="89"/>
  <c r="AD16" i="89"/>
  <c r="T28" i="89"/>
  <c r="T30" i="89"/>
  <c r="T32" i="89"/>
  <c r="T24" i="89"/>
  <c r="T26" i="89"/>
  <c r="T22" i="89"/>
  <c r="I15" i="89"/>
  <c r="T15" i="89"/>
  <c r="T17" i="89"/>
  <c r="T19" i="89"/>
  <c r="T34" i="89"/>
  <c r="T20" i="88"/>
  <c r="AE20" i="87"/>
  <c r="W20" i="87"/>
  <c r="V20" i="87"/>
  <c r="U20" i="87"/>
  <c r="H20" i="87"/>
  <c r="AD20" i="87"/>
  <c r="B20" i="87"/>
  <c r="S20" i="87"/>
  <c r="I20" i="87"/>
  <c r="T20" i="87"/>
  <c r="AE19" i="87"/>
  <c r="W19" i="87"/>
  <c r="V19" i="87"/>
  <c r="U19" i="87"/>
  <c r="H19" i="87"/>
  <c r="AD19" i="87"/>
  <c r="B19" i="87"/>
  <c r="S19" i="87"/>
  <c r="AQ113" i="25"/>
  <c r="M113" i="25"/>
  <c r="A113" i="25"/>
  <c r="AE25" i="87"/>
  <c r="W25" i="87"/>
  <c r="V25" i="87"/>
  <c r="U25" i="87"/>
  <c r="H25" i="87"/>
  <c r="AD25" i="87"/>
  <c r="B25" i="87"/>
  <c r="S25" i="87"/>
  <c r="AE24" i="87"/>
  <c r="W24" i="87"/>
  <c r="V24" i="87"/>
  <c r="U24" i="87"/>
  <c r="H24" i="87"/>
  <c r="AD24" i="87"/>
  <c r="B24" i="87"/>
  <c r="S24" i="87"/>
  <c r="AE23" i="87"/>
  <c r="W23" i="87"/>
  <c r="V23" i="87"/>
  <c r="U23" i="87"/>
  <c r="H23" i="87"/>
  <c r="AD23" i="87"/>
  <c r="B23" i="87"/>
  <c r="S23" i="87"/>
  <c r="AE22" i="87"/>
  <c r="W22" i="87"/>
  <c r="V22" i="87"/>
  <c r="U22" i="87"/>
  <c r="H22" i="87"/>
  <c r="I22" i="87"/>
  <c r="B22" i="87"/>
  <c r="S22" i="87"/>
  <c r="I24" i="87"/>
  <c r="T24" i="87"/>
  <c r="I25" i="87"/>
  <c r="I19" i="87"/>
  <c r="T19" i="87"/>
  <c r="T25" i="87"/>
  <c r="T22" i="87"/>
  <c r="AD22" i="87"/>
  <c r="I23" i="87"/>
  <c r="T23" i="87"/>
  <c r="AE26" i="87"/>
  <c r="W26" i="87"/>
  <c r="V26" i="87"/>
  <c r="U26" i="87"/>
  <c r="H26" i="87"/>
  <c r="I26" i="87"/>
  <c r="B26" i="87"/>
  <c r="S26" i="87"/>
  <c r="AE21" i="87"/>
  <c r="W21" i="87"/>
  <c r="V21" i="87"/>
  <c r="U21" i="87"/>
  <c r="H21" i="87"/>
  <c r="AD21" i="87"/>
  <c r="B21" i="87"/>
  <c r="S21" i="87"/>
  <c r="AE18" i="87"/>
  <c r="W18" i="87"/>
  <c r="V18" i="87"/>
  <c r="U18" i="87"/>
  <c r="H18" i="87"/>
  <c r="AD18" i="87"/>
  <c r="B18" i="87"/>
  <c r="S18" i="87"/>
  <c r="AE17" i="87"/>
  <c r="W17" i="87"/>
  <c r="V17" i="87"/>
  <c r="U17" i="87"/>
  <c r="H17" i="87"/>
  <c r="I17" i="87"/>
  <c r="B17" i="87"/>
  <c r="S17" i="87"/>
  <c r="AE16" i="87"/>
  <c r="W16" i="87"/>
  <c r="V16" i="87"/>
  <c r="U16" i="87"/>
  <c r="H16" i="87"/>
  <c r="AD16" i="87"/>
  <c r="B16" i="87"/>
  <c r="S16" i="87"/>
  <c r="AE15" i="87"/>
  <c r="W15" i="87"/>
  <c r="V15" i="87"/>
  <c r="U15" i="87"/>
  <c r="H15" i="87"/>
  <c r="I15" i="87"/>
  <c r="B15" i="87"/>
  <c r="S15" i="87"/>
  <c r="AE14" i="87"/>
  <c r="W14" i="87"/>
  <c r="V14" i="87"/>
  <c r="U14" i="87"/>
  <c r="H14" i="87"/>
  <c r="AD14" i="87"/>
  <c r="B14" i="87"/>
  <c r="S14" i="87"/>
  <c r="P12" i="87"/>
  <c r="D9" i="87"/>
  <c r="Q3" i="87"/>
  <c r="P2" i="87"/>
  <c r="T15" i="87"/>
  <c r="AD15" i="87"/>
  <c r="T17" i="87"/>
  <c r="AD17" i="87"/>
  <c r="T26" i="87"/>
  <c r="AD26" i="87"/>
  <c r="I14" i="87"/>
  <c r="I16" i="87"/>
  <c r="I18" i="87"/>
  <c r="I21" i="87"/>
  <c r="T14" i="87"/>
  <c r="T16" i="87"/>
  <c r="T18" i="87"/>
  <c r="T21" i="87"/>
  <c r="P2" i="83"/>
  <c r="AE20" i="86"/>
  <c r="W20" i="86"/>
  <c r="V20" i="86"/>
  <c r="U20" i="86"/>
  <c r="H20" i="86"/>
  <c r="AD20" i="86"/>
  <c r="B20" i="86"/>
  <c r="S20" i="86"/>
  <c r="AE22" i="85"/>
  <c r="W22" i="85"/>
  <c r="V22" i="85"/>
  <c r="U22" i="85"/>
  <c r="H22" i="85"/>
  <c r="AD22" i="85"/>
  <c r="B22" i="85"/>
  <c r="S22" i="85"/>
  <c r="AE20" i="85"/>
  <c r="W20" i="85"/>
  <c r="V20" i="85"/>
  <c r="U20" i="85"/>
  <c r="H20" i="85"/>
  <c r="I20" i="85"/>
  <c r="B20" i="85"/>
  <c r="S20" i="85"/>
  <c r="AE21" i="84"/>
  <c r="W21" i="84"/>
  <c r="V21" i="84"/>
  <c r="U21" i="84"/>
  <c r="H21" i="84"/>
  <c r="AD21" i="84"/>
  <c r="B21" i="84"/>
  <c r="S21" i="84"/>
  <c r="AE28" i="82"/>
  <c r="W28" i="82"/>
  <c r="V28" i="82"/>
  <c r="U28" i="82"/>
  <c r="H28" i="82"/>
  <c r="AD28" i="82"/>
  <c r="B28" i="82"/>
  <c r="S28" i="82"/>
  <c r="AE29" i="82"/>
  <c r="W29" i="82"/>
  <c r="V29" i="82"/>
  <c r="U29" i="82"/>
  <c r="H29" i="82"/>
  <c r="AD29" i="82"/>
  <c r="B29" i="82"/>
  <c r="S29" i="82"/>
  <c r="AE27" i="82"/>
  <c r="W27" i="82"/>
  <c r="V27" i="82"/>
  <c r="U27" i="82"/>
  <c r="H27" i="82"/>
  <c r="I27" i="82"/>
  <c r="B27" i="82"/>
  <c r="S27" i="82"/>
  <c r="AE26" i="82"/>
  <c r="W26" i="82"/>
  <c r="V26" i="82"/>
  <c r="U26" i="82"/>
  <c r="H26" i="82"/>
  <c r="AD26" i="82"/>
  <c r="B26" i="82"/>
  <c r="S26" i="82"/>
  <c r="AE25" i="82"/>
  <c r="W25" i="82"/>
  <c r="V25" i="82"/>
  <c r="U25" i="82"/>
  <c r="H25" i="82"/>
  <c r="I25" i="82"/>
  <c r="B25" i="82"/>
  <c r="S25" i="82"/>
  <c r="AE24" i="82"/>
  <c r="W24" i="82"/>
  <c r="V24" i="82"/>
  <c r="U24" i="82"/>
  <c r="H24" i="82"/>
  <c r="I24" i="82"/>
  <c r="B24" i="82"/>
  <c r="S24" i="82"/>
  <c r="AE23" i="82"/>
  <c r="W23" i="82"/>
  <c r="V23" i="82"/>
  <c r="U23" i="82"/>
  <c r="H23" i="82"/>
  <c r="AD23" i="82"/>
  <c r="B23" i="82"/>
  <c r="S23" i="82"/>
  <c r="AE22" i="82"/>
  <c r="W22" i="82"/>
  <c r="V22" i="82"/>
  <c r="U22" i="82"/>
  <c r="H22" i="82"/>
  <c r="I22" i="82"/>
  <c r="B22" i="82"/>
  <c r="S22" i="82"/>
  <c r="AE21" i="82"/>
  <c r="W21" i="82"/>
  <c r="V21" i="82"/>
  <c r="U21" i="82"/>
  <c r="I21" i="82"/>
  <c r="H21" i="82"/>
  <c r="AD21" i="82"/>
  <c r="B21" i="82"/>
  <c r="S21" i="82"/>
  <c r="AQ112" i="25"/>
  <c r="M112" i="25"/>
  <c r="A112" i="25"/>
  <c r="AQ111" i="25"/>
  <c r="M111" i="25"/>
  <c r="A111" i="25"/>
  <c r="AQ110" i="25"/>
  <c r="M110" i="25"/>
  <c r="A110" i="25"/>
  <c r="AQ109" i="25"/>
  <c r="M109" i="25"/>
  <c r="A109" i="25"/>
  <c r="AQ108" i="25"/>
  <c r="M108" i="25"/>
  <c r="A108" i="25"/>
  <c r="AQ107" i="25"/>
  <c r="M107" i="25"/>
  <c r="A107" i="25"/>
  <c r="AE21" i="86"/>
  <c r="W21" i="86"/>
  <c r="V21" i="86"/>
  <c r="U21" i="86"/>
  <c r="H21" i="86"/>
  <c r="AD21" i="86"/>
  <c r="B21" i="86"/>
  <c r="S21" i="86"/>
  <c r="AE19" i="86"/>
  <c r="W19" i="86"/>
  <c r="V19" i="86"/>
  <c r="U19" i="86"/>
  <c r="S19" i="86"/>
  <c r="H19" i="86"/>
  <c r="AD19" i="86"/>
  <c r="B19" i="86"/>
  <c r="AE18" i="86"/>
  <c r="W18" i="86"/>
  <c r="V18" i="86"/>
  <c r="U18" i="86"/>
  <c r="H18" i="86"/>
  <c r="I18" i="86"/>
  <c r="B18" i="86"/>
  <c r="S18" i="86"/>
  <c r="AE17" i="86"/>
  <c r="W17" i="86"/>
  <c r="V17" i="86"/>
  <c r="U17" i="86"/>
  <c r="S17" i="86"/>
  <c r="H17" i="86"/>
  <c r="AD17" i="86"/>
  <c r="B17" i="86"/>
  <c r="AE16" i="86"/>
  <c r="W16" i="86"/>
  <c r="V16" i="86"/>
  <c r="U16" i="86"/>
  <c r="H16" i="86"/>
  <c r="I16" i="86"/>
  <c r="B16" i="86"/>
  <c r="S16" i="86"/>
  <c r="AE15" i="86"/>
  <c r="W15" i="86"/>
  <c r="V15" i="86"/>
  <c r="U15" i="86"/>
  <c r="S15" i="86"/>
  <c r="H15" i="86"/>
  <c r="AD15" i="86"/>
  <c r="B15" i="86"/>
  <c r="AE14" i="86"/>
  <c r="W14" i="86"/>
  <c r="V14" i="86"/>
  <c r="U14" i="86"/>
  <c r="H14" i="86"/>
  <c r="I14" i="86"/>
  <c r="B14" i="86"/>
  <c r="S14" i="86"/>
  <c r="P12" i="86"/>
  <c r="D9" i="86"/>
  <c r="Q3" i="86"/>
  <c r="P2" i="86"/>
  <c r="AE23" i="85"/>
  <c r="W23" i="85"/>
  <c r="V23" i="85"/>
  <c r="U23" i="85"/>
  <c r="H23" i="85"/>
  <c r="AD23" i="85"/>
  <c r="B23" i="85"/>
  <c r="S23" i="85"/>
  <c r="AE21" i="85"/>
  <c r="W21" i="85"/>
  <c r="V21" i="85"/>
  <c r="U21" i="85"/>
  <c r="H21" i="85"/>
  <c r="I21" i="85"/>
  <c r="B21" i="85"/>
  <c r="S21" i="85"/>
  <c r="AE19" i="85"/>
  <c r="W19" i="85"/>
  <c r="V19" i="85"/>
  <c r="U19" i="85"/>
  <c r="H19" i="85"/>
  <c r="AD19" i="85"/>
  <c r="B19" i="85"/>
  <c r="S19" i="85"/>
  <c r="AE18" i="85"/>
  <c r="W18" i="85"/>
  <c r="V18" i="85"/>
  <c r="U18" i="85"/>
  <c r="I18" i="85"/>
  <c r="H18" i="85"/>
  <c r="AD18" i="85"/>
  <c r="B18" i="85"/>
  <c r="S18" i="85"/>
  <c r="AE17" i="85"/>
  <c r="W17" i="85"/>
  <c r="V17" i="85"/>
  <c r="U17" i="85"/>
  <c r="H17" i="85"/>
  <c r="AD17" i="85"/>
  <c r="B17" i="85"/>
  <c r="S17" i="85"/>
  <c r="AE16" i="85"/>
  <c r="W16" i="85"/>
  <c r="V16" i="85"/>
  <c r="U16" i="85"/>
  <c r="H16" i="85"/>
  <c r="AD16" i="85"/>
  <c r="B16" i="85"/>
  <c r="S16" i="85"/>
  <c r="AE15" i="85"/>
  <c r="W15" i="85"/>
  <c r="V15" i="85"/>
  <c r="U15" i="85"/>
  <c r="H15" i="85"/>
  <c r="AD15" i="85"/>
  <c r="B15" i="85"/>
  <c r="S15" i="85"/>
  <c r="AE14" i="85"/>
  <c r="W14" i="85"/>
  <c r="V14" i="85"/>
  <c r="U14" i="85"/>
  <c r="H14" i="85"/>
  <c r="AD14" i="85"/>
  <c r="B14" i="85"/>
  <c r="S14" i="85"/>
  <c r="P12" i="85"/>
  <c r="D9" i="85"/>
  <c r="Q3" i="85"/>
  <c r="P2" i="85"/>
  <c r="AE22" i="84"/>
  <c r="W22" i="84"/>
  <c r="V22" i="84"/>
  <c r="U22" i="84"/>
  <c r="H22" i="84"/>
  <c r="AD22" i="84"/>
  <c r="B22" i="84"/>
  <c r="S22" i="84"/>
  <c r="AE20" i="84"/>
  <c r="W20" i="84"/>
  <c r="V20" i="84"/>
  <c r="U20" i="84"/>
  <c r="H20" i="84"/>
  <c r="I20" i="84"/>
  <c r="B20" i="84"/>
  <c r="S20" i="84"/>
  <c r="AE19" i="84"/>
  <c r="W19" i="84"/>
  <c r="V19" i="84"/>
  <c r="U19" i="84"/>
  <c r="S19" i="84"/>
  <c r="H19" i="84"/>
  <c r="AD19" i="84"/>
  <c r="B19" i="84"/>
  <c r="AE18" i="84"/>
  <c r="AD18" i="84"/>
  <c r="W18" i="84"/>
  <c r="V18" i="84"/>
  <c r="U18" i="84"/>
  <c r="T18" i="84"/>
  <c r="H18" i="84"/>
  <c r="I18" i="84"/>
  <c r="B18" i="84"/>
  <c r="S18" i="84"/>
  <c r="AE17" i="84"/>
  <c r="W17" i="84"/>
  <c r="V17" i="84"/>
  <c r="U17" i="84"/>
  <c r="I17" i="84"/>
  <c r="H17" i="84"/>
  <c r="AD17" i="84"/>
  <c r="B17" i="84"/>
  <c r="S17" i="84"/>
  <c r="AE16" i="84"/>
  <c r="AD16" i="84"/>
  <c r="W16" i="84"/>
  <c r="V16" i="84"/>
  <c r="U16" i="84"/>
  <c r="T16" i="84"/>
  <c r="H16" i="84"/>
  <c r="I16" i="84"/>
  <c r="B16" i="84"/>
  <c r="S16" i="84"/>
  <c r="AE15" i="84"/>
  <c r="W15" i="84"/>
  <c r="V15" i="84"/>
  <c r="U15" i="84"/>
  <c r="I15" i="84"/>
  <c r="H15" i="84"/>
  <c r="AD15" i="84"/>
  <c r="B15" i="84"/>
  <c r="S15" i="84"/>
  <c r="AE14" i="84"/>
  <c r="AD14" i="84"/>
  <c r="W14" i="84"/>
  <c r="V14" i="84"/>
  <c r="U14" i="84"/>
  <c r="T14" i="84"/>
  <c r="H14" i="84"/>
  <c r="I14" i="84"/>
  <c r="B14" i="84"/>
  <c r="S14" i="84"/>
  <c r="P12" i="84"/>
  <c r="D9" i="84"/>
  <c r="Q3" i="84"/>
  <c r="P2" i="84"/>
  <c r="AE21" i="83"/>
  <c r="W21" i="83"/>
  <c r="V21" i="83"/>
  <c r="U21" i="83"/>
  <c r="H21" i="83"/>
  <c r="AD21" i="83"/>
  <c r="B21" i="83"/>
  <c r="S21" i="83"/>
  <c r="AE20" i="83"/>
  <c r="W20" i="83"/>
  <c r="V20" i="83"/>
  <c r="U20" i="83"/>
  <c r="S20" i="83"/>
  <c r="H20" i="83"/>
  <c r="AD20" i="83"/>
  <c r="B20" i="83"/>
  <c r="AE19" i="83"/>
  <c r="W19" i="83"/>
  <c r="V19" i="83"/>
  <c r="U19" i="83"/>
  <c r="H19" i="83"/>
  <c r="AD19" i="83"/>
  <c r="B19" i="83"/>
  <c r="S19" i="83"/>
  <c r="AE18" i="83"/>
  <c r="W18" i="83"/>
  <c r="V18" i="83"/>
  <c r="U18" i="83"/>
  <c r="S18" i="83"/>
  <c r="I18" i="83"/>
  <c r="H18" i="83"/>
  <c r="AD18" i="83"/>
  <c r="B18" i="83"/>
  <c r="AE17" i="83"/>
  <c r="W17" i="83"/>
  <c r="V17" i="83"/>
  <c r="U17" i="83"/>
  <c r="H17" i="83"/>
  <c r="AD17" i="83"/>
  <c r="B17" i="83"/>
  <c r="S17" i="83"/>
  <c r="AE16" i="83"/>
  <c r="W16" i="83"/>
  <c r="V16" i="83"/>
  <c r="U16" i="83"/>
  <c r="S16" i="83"/>
  <c r="I16" i="83"/>
  <c r="H16" i="83"/>
  <c r="AD16" i="83"/>
  <c r="B16" i="83"/>
  <c r="AE15" i="83"/>
  <c r="W15" i="83"/>
  <c r="V15" i="83"/>
  <c r="U15" i="83"/>
  <c r="H15" i="83"/>
  <c r="AD15" i="83"/>
  <c r="B15" i="83"/>
  <c r="S15" i="83"/>
  <c r="AE14" i="83"/>
  <c r="W14" i="83"/>
  <c r="V14" i="83"/>
  <c r="U14" i="83"/>
  <c r="S14" i="83"/>
  <c r="I14" i="83"/>
  <c r="H14" i="83"/>
  <c r="AD14" i="83"/>
  <c r="B14" i="83"/>
  <c r="P12" i="83"/>
  <c r="D9" i="83"/>
  <c r="Q3" i="83"/>
  <c r="AE30" i="82"/>
  <c r="W30" i="82"/>
  <c r="V30" i="82"/>
  <c r="U30" i="82"/>
  <c r="H30" i="82"/>
  <c r="AD30" i="82"/>
  <c r="B30" i="82"/>
  <c r="S30" i="82"/>
  <c r="AE20" i="82"/>
  <c r="W20" i="82"/>
  <c r="V20" i="82"/>
  <c r="U20" i="82"/>
  <c r="H20" i="82"/>
  <c r="I20" i="82"/>
  <c r="B20" i="82"/>
  <c r="S20" i="82"/>
  <c r="AE19" i="82"/>
  <c r="W19" i="82"/>
  <c r="V19" i="82"/>
  <c r="U19" i="82"/>
  <c r="I19" i="82"/>
  <c r="H19" i="82"/>
  <c r="AD19" i="82"/>
  <c r="B19" i="82"/>
  <c r="S19" i="82"/>
  <c r="AE18" i="82"/>
  <c r="AD18" i="82"/>
  <c r="W18" i="82"/>
  <c r="V18" i="82"/>
  <c r="U18" i="82"/>
  <c r="T18" i="82"/>
  <c r="H18" i="82"/>
  <c r="I18" i="82"/>
  <c r="B18" i="82"/>
  <c r="S18" i="82"/>
  <c r="AE17" i="82"/>
  <c r="W17" i="82"/>
  <c r="V17" i="82"/>
  <c r="U17" i="82"/>
  <c r="I17" i="82"/>
  <c r="H17" i="82"/>
  <c r="AD17" i="82"/>
  <c r="B17" i="82"/>
  <c r="S17" i="82"/>
  <c r="AE16" i="82"/>
  <c r="AD16" i="82"/>
  <c r="W16" i="82"/>
  <c r="V16" i="82"/>
  <c r="U16" i="82"/>
  <c r="T16" i="82"/>
  <c r="H16" i="82"/>
  <c r="I16" i="82"/>
  <c r="B16" i="82"/>
  <c r="S16" i="82"/>
  <c r="AE15" i="82"/>
  <c r="W15" i="82"/>
  <c r="V15" i="82"/>
  <c r="U15" i="82"/>
  <c r="I15" i="82"/>
  <c r="H15" i="82"/>
  <c r="AD15" i="82"/>
  <c r="B15" i="82"/>
  <c r="S15" i="82"/>
  <c r="AE14" i="82"/>
  <c r="AD14" i="82"/>
  <c r="W14" i="82"/>
  <c r="V14" i="82"/>
  <c r="U14" i="82"/>
  <c r="T14" i="82"/>
  <c r="H14" i="82"/>
  <c r="I14" i="82"/>
  <c r="B14" i="82"/>
  <c r="S14" i="82"/>
  <c r="P12" i="82"/>
  <c r="D9" i="82"/>
  <c r="Q3" i="82"/>
  <c r="P2" i="82"/>
  <c r="AE19" i="81"/>
  <c r="W19" i="81"/>
  <c r="V19" i="81"/>
  <c r="U19" i="81"/>
  <c r="H19" i="81"/>
  <c r="AD19" i="81"/>
  <c r="B19" i="81"/>
  <c r="S19" i="81"/>
  <c r="AE18" i="81"/>
  <c r="W18" i="81"/>
  <c r="V18" i="81"/>
  <c r="U18" i="81"/>
  <c r="H18" i="81"/>
  <c r="I18" i="81"/>
  <c r="B18" i="81"/>
  <c r="S18" i="81"/>
  <c r="AE17" i="81"/>
  <c r="W17" i="81"/>
  <c r="V17" i="81"/>
  <c r="U17" i="81"/>
  <c r="S17" i="81"/>
  <c r="H17" i="81"/>
  <c r="AD17" i="81"/>
  <c r="B17" i="81"/>
  <c r="AE16" i="81"/>
  <c r="W16" i="81"/>
  <c r="V16" i="81"/>
  <c r="U16" i="81"/>
  <c r="H16" i="81"/>
  <c r="I16" i="81"/>
  <c r="B16" i="81"/>
  <c r="S16" i="81"/>
  <c r="AE15" i="81"/>
  <c r="W15" i="81"/>
  <c r="V15" i="81"/>
  <c r="U15" i="81"/>
  <c r="S15" i="81"/>
  <c r="H15" i="81"/>
  <c r="AD15" i="81"/>
  <c r="B15" i="81"/>
  <c r="AE14" i="81"/>
  <c r="W14" i="81"/>
  <c r="V14" i="81"/>
  <c r="U14" i="81"/>
  <c r="H14" i="81"/>
  <c r="I14" i="81"/>
  <c r="B14" i="81"/>
  <c r="S14" i="81"/>
  <c r="P12" i="81"/>
  <c r="D9" i="81"/>
  <c r="Q3" i="81"/>
  <c r="P2" i="81"/>
  <c r="AQ106" i="25"/>
  <c r="M106" i="25"/>
  <c r="A106" i="25"/>
  <c r="AQ105" i="25"/>
  <c r="M105" i="25"/>
  <c r="A105" i="25"/>
  <c r="AQ104" i="25"/>
  <c r="M104" i="25"/>
  <c r="A104" i="25"/>
  <c r="AQ103" i="25"/>
  <c r="M103" i="25"/>
  <c r="A103" i="25"/>
  <c r="AQ102" i="25"/>
  <c r="M102" i="25"/>
  <c r="A102" i="25"/>
  <c r="T20" i="82"/>
  <c r="AD20" i="82"/>
  <c r="I30" i="82"/>
  <c r="T14" i="83"/>
  <c r="T16" i="83"/>
  <c r="T18" i="83"/>
  <c r="I22" i="84"/>
  <c r="T18" i="85"/>
  <c r="T14" i="86"/>
  <c r="AD14" i="86"/>
  <c r="I15" i="86"/>
  <c r="T16" i="86"/>
  <c r="AD16" i="86"/>
  <c r="I17" i="86"/>
  <c r="T18" i="86"/>
  <c r="AD18" i="86"/>
  <c r="I19" i="86"/>
  <c r="I21" i="86"/>
  <c r="T22" i="82"/>
  <c r="AD22" i="82"/>
  <c r="T27" i="82"/>
  <c r="AD27" i="82"/>
  <c r="I29" i="82"/>
  <c r="I28" i="82"/>
  <c r="I21" i="84"/>
  <c r="T21" i="85"/>
  <c r="AD21" i="85"/>
  <c r="I20" i="86"/>
  <c r="T20" i="86"/>
  <c r="I16" i="85"/>
  <c r="I14" i="85"/>
  <c r="T16" i="85"/>
  <c r="T20" i="85"/>
  <c r="AD20" i="85"/>
  <c r="I22" i="85"/>
  <c r="T14" i="85"/>
  <c r="T22" i="85"/>
  <c r="T21" i="84"/>
  <c r="I19" i="84"/>
  <c r="T20" i="84"/>
  <c r="AD20" i="84"/>
  <c r="T20" i="83"/>
  <c r="I20" i="83"/>
  <c r="T24" i="82"/>
  <c r="AD24" i="82"/>
  <c r="T25" i="82"/>
  <c r="AD25" i="82"/>
  <c r="I26" i="82"/>
  <c r="I23" i="82"/>
  <c r="T28" i="82"/>
  <c r="T26" i="82"/>
  <c r="T29" i="82"/>
  <c r="T21" i="82"/>
  <c r="T23" i="82"/>
  <c r="T14" i="81"/>
  <c r="AD14" i="81"/>
  <c r="I15" i="81"/>
  <c r="T16" i="81"/>
  <c r="AD16" i="81"/>
  <c r="I17" i="81"/>
  <c r="T18" i="81"/>
  <c r="AD18" i="81"/>
  <c r="I19" i="81"/>
  <c r="I17" i="85"/>
  <c r="I19" i="85"/>
  <c r="I23" i="85"/>
  <c r="I15" i="85"/>
  <c r="T15" i="86"/>
  <c r="T17" i="86"/>
  <c r="T19" i="86"/>
  <c r="T21" i="86"/>
  <c r="T15" i="85"/>
  <c r="T17" i="85"/>
  <c r="T19" i="85"/>
  <c r="T23" i="85"/>
  <c r="I15" i="83"/>
  <c r="I17" i="83"/>
  <c r="I19" i="83"/>
  <c r="I21" i="83"/>
  <c r="T15" i="84"/>
  <c r="T17" i="84"/>
  <c r="T19" i="84"/>
  <c r="T22" i="84"/>
  <c r="T15" i="83"/>
  <c r="T17" i="83"/>
  <c r="T19" i="83"/>
  <c r="T21" i="83"/>
  <c r="T15" i="82"/>
  <c r="T17" i="82"/>
  <c r="T19" i="82"/>
  <c r="T30" i="82"/>
  <c r="T15" i="81"/>
  <c r="T17" i="81"/>
  <c r="T19" i="81"/>
  <c r="AE21" i="80"/>
  <c r="W21" i="80"/>
  <c r="V21" i="80"/>
  <c r="U21" i="80"/>
  <c r="H21" i="80"/>
  <c r="I21" i="80"/>
  <c r="B21" i="80"/>
  <c r="S21" i="80"/>
  <c r="AE20" i="80"/>
  <c r="W20" i="80"/>
  <c r="V20" i="80"/>
  <c r="U20" i="80"/>
  <c r="H20" i="80"/>
  <c r="AD20" i="80"/>
  <c r="B20" i="80"/>
  <c r="S20" i="80"/>
  <c r="AE19" i="80"/>
  <c r="W19" i="80"/>
  <c r="V19" i="80"/>
  <c r="U19" i="80"/>
  <c r="H19" i="80"/>
  <c r="I19" i="80"/>
  <c r="B19" i="80"/>
  <c r="S19" i="80"/>
  <c r="AE18" i="80"/>
  <c r="W18" i="80"/>
  <c r="V18" i="80"/>
  <c r="U18" i="80"/>
  <c r="H18" i="80"/>
  <c r="I18" i="80"/>
  <c r="B18" i="80"/>
  <c r="S18" i="80"/>
  <c r="AE17" i="80"/>
  <c r="W17" i="80"/>
  <c r="V17" i="80"/>
  <c r="U17" i="80"/>
  <c r="H17" i="80"/>
  <c r="I17" i="80"/>
  <c r="B17" i="80"/>
  <c r="S17" i="80"/>
  <c r="AE16" i="80"/>
  <c r="W16" i="80"/>
  <c r="V16" i="80"/>
  <c r="U16" i="80"/>
  <c r="S16" i="80"/>
  <c r="H16" i="80"/>
  <c r="AD16" i="80"/>
  <c r="B16" i="80"/>
  <c r="AE15" i="80"/>
  <c r="W15" i="80"/>
  <c r="V15" i="80"/>
  <c r="U15" i="80"/>
  <c r="H15" i="80"/>
  <c r="I15" i="80"/>
  <c r="B15" i="80"/>
  <c r="S15" i="80"/>
  <c r="AE14" i="80"/>
  <c r="W14" i="80"/>
  <c r="V14" i="80"/>
  <c r="U14" i="80"/>
  <c r="H14" i="80"/>
  <c r="I14" i="80"/>
  <c r="B14" i="80"/>
  <c r="S14" i="80"/>
  <c r="P12" i="80"/>
  <c r="D9" i="80"/>
  <c r="Q3" i="80"/>
  <c r="P2" i="80"/>
  <c r="AE23" i="79"/>
  <c r="W23" i="79"/>
  <c r="V23" i="79"/>
  <c r="U23" i="79"/>
  <c r="H23" i="79"/>
  <c r="AD23" i="79"/>
  <c r="B23" i="79"/>
  <c r="S23" i="79"/>
  <c r="AE22" i="79"/>
  <c r="W22" i="79"/>
  <c r="V22" i="79"/>
  <c r="U22" i="79"/>
  <c r="I22" i="79"/>
  <c r="H22" i="79"/>
  <c r="AD22" i="79"/>
  <c r="B22" i="79"/>
  <c r="S22" i="79"/>
  <c r="AE21" i="79"/>
  <c r="W21" i="79"/>
  <c r="V21" i="79"/>
  <c r="U21" i="79"/>
  <c r="H21" i="79"/>
  <c r="AD21" i="79"/>
  <c r="B21" i="79"/>
  <c r="S21" i="79"/>
  <c r="AE20" i="79"/>
  <c r="W20" i="79"/>
  <c r="V20" i="79"/>
  <c r="U20" i="79"/>
  <c r="H20" i="79"/>
  <c r="AD20" i="79"/>
  <c r="B20" i="79"/>
  <c r="S20" i="79"/>
  <c r="AE19" i="79"/>
  <c r="W19" i="79"/>
  <c r="V19" i="79"/>
  <c r="U19" i="79"/>
  <c r="H19" i="79"/>
  <c r="I19" i="79"/>
  <c r="B19" i="79"/>
  <c r="S19" i="79"/>
  <c r="AE18" i="79"/>
  <c r="AD18" i="79"/>
  <c r="W18" i="79"/>
  <c r="V18" i="79"/>
  <c r="U18" i="79"/>
  <c r="T18" i="79"/>
  <c r="I18" i="79"/>
  <c r="H18" i="79"/>
  <c r="B18" i="79"/>
  <c r="S18" i="79"/>
  <c r="AE17" i="79"/>
  <c r="W17" i="79"/>
  <c r="V17" i="79"/>
  <c r="U17" i="79"/>
  <c r="H17" i="79"/>
  <c r="AD17" i="79"/>
  <c r="B17" i="79"/>
  <c r="S17" i="79"/>
  <c r="AE16" i="79"/>
  <c r="W16" i="79"/>
  <c r="V16" i="79"/>
  <c r="U16" i="79"/>
  <c r="H16" i="79"/>
  <c r="AD16" i="79"/>
  <c r="B16" i="79"/>
  <c r="S16" i="79"/>
  <c r="AE15" i="79"/>
  <c r="W15" i="79"/>
  <c r="V15" i="79"/>
  <c r="U15" i="79"/>
  <c r="H15" i="79"/>
  <c r="AD15" i="79"/>
  <c r="B15" i="79"/>
  <c r="S15" i="79"/>
  <c r="AE14" i="79"/>
  <c r="W14" i="79"/>
  <c r="V14" i="79"/>
  <c r="U14" i="79"/>
  <c r="H14" i="79"/>
  <c r="AD14" i="79"/>
  <c r="B14" i="79"/>
  <c r="S14" i="79"/>
  <c r="P12" i="79"/>
  <c r="D9" i="79"/>
  <c r="Q3" i="79"/>
  <c r="P2" i="79"/>
  <c r="T19" i="79"/>
  <c r="AD19" i="79"/>
  <c r="I20" i="79"/>
  <c r="T18" i="80"/>
  <c r="AD18" i="80"/>
  <c r="T19" i="80"/>
  <c r="AD19" i="80"/>
  <c r="I20" i="80"/>
  <c r="I14" i="79"/>
  <c r="T14" i="79"/>
  <c r="I15" i="79"/>
  <c r="T15" i="79"/>
  <c r="I16" i="79"/>
  <c r="T14" i="80"/>
  <c r="AD14" i="80"/>
  <c r="T15" i="80"/>
  <c r="AD15" i="80"/>
  <c r="I16" i="80"/>
  <c r="T16" i="80"/>
  <c r="T17" i="80"/>
  <c r="AD17" i="80"/>
  <c r="T20" i="80"/>
  <c r="T21" i="80"/>
  <c r="AD21" i="80"/>
  <c r="T16" i="79"/>
  <c r="I17" i="79"/>
  <c r="T20" i="79"/>
  <c r="I21" i="79"/>
  <c r="T17" i="79"/>
  <c r="T21" i="79"/>
  <c r="T22" i="79"/>
  <c r="I23" i="79"/>
  <c r="T23" i="79"/>
  <c r="AE26" i="77"/>
  <c r="W26" i="77"/>
  <c r="V26" i="77"/>
  <c r="U26" i="77"/>
  <c r="H26" i="77"/>
  <c r="AD26" i="77"/>
  <c r="B26" i="77"/>
  <c r="S26" i="77"/>
  <c r="AE25" i="77"/>
  <c r="W25" i="77"/>
  <c r="V25" i="77"/>
  <c r="U25" i="77"/>
  <c r="H25" i="77"/>
  <c r="I25" i="77"/>
  <c r="B25" i="77"/>
  <c r="S25" i="77"/>
  <c r="AE24" i="77"/>
  <c r="W24" i="77"/>
  <c r="V24" i="77"/>
  <c r="U24" i="77"/>
  <c r="H24" i="77"/>
  <c r="AD24" i="77"/>
  <c r="B24" i="77"/>
  <c r="S24" i="77"/>
  <c r="AE23" i="77"/>
  <c r="W23" i="77"/>
  <c r="V23" i="77"/>
  <c r="U23" i="77"/>
  <c r="H23" i="77"/>
  <c r="I23" i="77"/>
  <c r="B23" i="77"/>
  <c r="S23" i="77"/>
  <c r="AE27" i="77"/>
  <c r="W27" i="77"/>
  <c r="V27" i="77"/>
  <c r="U27" i="77"/>
  <c r="H27" i="77"/>
  <c r="AD27" i="77"/>
  <c r="B27" i="77"/>
  <c r="S27" i="77"/>
  <c r="AE22" i="77"/>
  <c r="W22" i="77"/>
  <c r="V22" i="77"/>
  <c r="U22" i="77"/>
  <c r="H22" i="77"/>
  <c r="I22" i="77"/>
  <c r="B22" i="77"/>
  <c r="S22" i="77"/>
  <c r="AE21" i="77"/>
  <c r="W21" i="77"/>
  <c r="V21" i="77"/>
  <c r="U21" i="77"/>
  <c r="H21" i="77"/>
  <c r="AD21" i="77"/>
  <c r="B21" i="77"/>
  <c r="S21" i="77"/>
  <c r="AE20" i="77"/>
  <c r="W20" i="77"/>
  <c r="V20" i="77"/>
  <c r="U20" i="77"/>
  <c r="H20" i="77"/>
  <c r="I20" i="77"/>
  <c r="B20" i="77"/>
  <c r="S20" i="77"/>
  <c r="AE19" i="77"/>
  <c r="W19" i="77"/>
  <c r="V19" i="77"/>
  <c r="U19" i="77"/>
  <c r="H19" i="77"/>
  <c r="AD19" i="77"/>
  <c r="B19" i="77"/>
  <c r="S19" i="77"/>
  <c r="AE18" i="77"/>
  <c r="W18" i="77"/>
  <c r="V18" i="77"/>
  <c r="U18" i="77"/>
  <c r="H18" i="77"/>
  <c r="I18" i="77"/>
  <c r="B18" i="77"/>
  <c r="S18" i="77"/>
  <c r="AE17" i="77"/>
  <c r="W17" i="77"/>
  <c r="V17" i="77"/>
  <c r="U17" i="77"/>
  <c r="H17" i="77"/>
  <c r="AD17" i="77"/>
  <c r="B17" i="77"/>
  <c r="S17" i="77"/>
  <c r="AE16" i="77"/>
  <c r="W16" i="77"/>
  <c r="V16" i="77"/>
  <c r="U16" i="77"/>
  <c r="H16" i="77"/>
  <c r="I16" i="77"/>
  <c r="B16" i="77"/>
  <c r="S16" i="77"/>
  <c r="AE15" i="77"/>
  <c r="W15" i="77"/>
  <c r="V15" i="77"/>
  <c r="U15" i="77"/>
  <c r="H15" i="77"/>
  <c r="AD15" i="77"/>
  <c r="B15" i="77"/>
  <c r="S15" i="77"/>
  <c r="AE14" i="77"/>
  <c r="W14" i="77"/>
  <c r="V14" i="77"/>
  <c r="U14" i="77"/>
  <c r="H14" i="77"/>
  <c r="I14" i="77"/>
  <c r="B14" i="77"/>
  <c r="S14" i="77"/>
  <c r="P12" i="77"/>
  <c r="D9" i="77"/>
  <c r="Q3" i="77"/>
  <c r="P2" i="77"/>
  <c r="AE23" i="76"/>
  <c r="W23" i="76"/>
  <c r="V23" i="76"/>
  <c r="U23" i="76"/>
  <c r="H23" i="76"/>
  <c r="AD23" i="76"/>
  <c r="B23" i="76"/>
  <c r="S23" i="76"/>
  <c r="AE22" i="76"/>
  <c r="W22" i="76"/>
  <c r="V22" i="76"/>
  <c r="U22" i="76"/>
  <c r="S22" i="76"/>
  <c r="H22" i="76"/>
  <c r="I22" i="76"/>
  <c r="B22" i="76"/>
  <c r="AE21" i="76"/>
  <c r="W21" i="76"/>
  <c r="V21" i="76"/>
  <c r="U21" i="76"/>
  <c r="S21" i="76"/>
  <c r="H21" i="76"/>
  <c r="AD21" i="76"/>
  <c r="B21" i="76"/>
  <c r="AE20" i="76"/>
  <c r="W20" i="76"/>
  <c r="V20" i="76"/>
  <c r="U20" i="76"/>
  <c r="H20" i="76"/>
  <c r="I20" i="76"/>
  <c r="B20" i="76"/>
  <c r="S20" i="76"/>
  <c r="AE19" i="76"/>
  <c r="W19" i="76"/>
  <c r="V19" i="76"/>
  <c r="U19" i="76"/>
  <c r="H19" i="76"/>
  <c r="AD19" i="76"/>
  <c r="B19" i="76"/>
  <c r="S19" i="76"/>
  <c r="AE18" i="76"/>
  <c r="W18" i="76"/>
  <c r="V18" i="76"/>
  <c r="U18" i="76"/>
  <c r="S18" i="76"/>
  <c r="H18" i="76"/>
  <c r="I18" i="76"/>
  <c r="B18" i="76"/>
  <c r="AE17" i="76"/>
  <c r="W17" i="76"/>
  <c r="V17" i="76"/>
  <c r="U17" i="76"/>
  <c r="S17" i="76"/>
  <c r="H17" i="76"/>
  <c r="AD17" i="76"/>
  <c r="B17" i="76"/>
  <c r="AE16" i="76"/>
  <c r="W16" i="76"/>
  <c r="V16" i="76"/>
  <c r="U16" i="76"/>
  <c r="H16" i="76"/>
  <c r="I16" i="76"/>
  <c r="B16" i="76"/>
  <c r="S16" i="76"/>
  <c r="AE15" i="76"/>
  <c r="W15" i="76"/>
  <c r="V15" i="76"/>
  <c r="U15" i="76"/>
  <c r="H15" i="76"/>
  <c r="AD15" i="76"/>
  <c r="B15" i="76"/>
  <c r="S15" i="76"/>
  <c r="AE14" i="76"/>
  <c r="W14" i="76"/>
  <c r="V14" i="76"/>
  <c r="U14" i="76"/>
  <c r="S14" i="76"/>
  <c r="H14" i="76"/>
  <c r="I14" i="76"/>
  <c r="B14" i="76"/>
  <c r="P12" i="76"/>
  <c r="D9" i="76"/>
  <c r="Q3" i="76"/>
  <c r="P2" i="76"/>
  <c r="AE20" i="75"/>
  <c r="W20" i="75"/>
  <c r="V20" i="75"/>
  <c r="U20" i="75"/>
  <c r="H20" i="75"/>
  <c r="AD20" i="75"/>
  <c r="B20" i="75"/>
  <c r="S20" i="75"/>
  <c r="AE19" i="75"/>
  <c r="AD19" i="75"/>
  <c r="W19" i="75"/>
  <c r="V19" i="75"/>
  <c r="U19" i="75"/>
  <c r="T19" i="75"/>
  <c r="I19" i="75"/>
  <c r="H19" i="75"/>
  <c r="B19" i="75"/>
  <c r="S19" i="75"/>
  <c r="AE27" i="75"/>
  <c r="AD27" i="75"/>
  <c r="W27" i="75"/>
  <c r="V27" i="75"/>
  <c r="U27" i="75"/>
  <c r="T27" i="75"/>
  <c r="H27" i="75"/>
  <c r="I27" i="75"/>
  <c r="B27" i="75"/>
  <c r="S27" i="75"/>
  <c r="AE30" i="75"/>
  <c r="W30" i="75"/>
  <c r="V30" i="75"/>
  <c r="U30" i="75"/>
  <c r="H30" i="75"/>
  <c r="AD30" i="75"/>
  <c r="B30" i="75"/>
  <c r="S30" i="75"/>
  <c r="AE29" i="75"/>
  <c r="W29" i="75"/>
  <c r="V29" i="75"/>
  <c r="U29" i="75"/>
  <c r="H29" i="75"/>
  <c r="I29" i="75"/>
  <c r="B29" i="75"/>
  <c r="S29" i="75"/>
  <c r="AE28" i="75"/>
  <c r="W28" i="75"/>
  <c r="V28" i="75"/>
  <c r="U28" i="75"/>
  <c r="H28" i="75"/>
  <c r="AD28" i="75"/>
  <c r="B28" i="75"/>
  <c r="S28" i="75"/>
  <c r="AE26" i="75"/>
  <c r="W26" i="75"/>
  <c r="V26" i="75"/>
  <c r="U26" i="75"/>
  <c r="H26" i="75"/>
  <c r="AD26" i="75"/>
  <c r="B26" i="75"/>
  <c r="S26" i="75"/>
  <c r="AE25" i="75"/>
  <c r="W25" i="75"/>
  <c r="V25" i="75"/>
  <c r="U25" i="75"/>
  <c r="H25" i="75"/>
  <c r="I25" i="75"/>
  <c r="B25" i="75"/>
  <c r="S25" i="75"/>
  <c r="AE24" i="75"/>
  <c r="W24" i="75"/>
  <c r="V24" i="75"/>
  <c r="U24" i="75"/>
  <c r="H24" i="75"/>
  <c r="AD24" i="75"/>
  <c r="B24" i="75"/>
  <c r="S24" i="75"/>
  <c r="AE31" i="75"/>
  <c r="W31" i="75"/>
  <c r="V31" i="75"/>
  <c r="U31" i="75"/>
  <c r="H31" i="75"/>
  <c r="AD31" i="75"/>
  <c r="B31" i="75"/>
  <c r="S31" i="75"/>
  <c r="AE23" i="75"/>
  <c r="W23" i="75"/>
  <c r="V23" i="75"/>
  <c r="U23" i="75"/>
  <c r="I23" i="75"/>
  <c r="H23" i="75"/>
  <c r="AD23" i="75"/>
  <c r="B23" i="75"/>
  <c r="S23" i="75"/>
  <c r="AE22" i="75"/>
  <c r="AD22" i="75"/>
  <c r="W22" i="75"/>
  <c r="V22" i="75"/>
  <c r="U22" i="75"/>
  <c r="T22" i="75"/>
  <c r="I22" i="75"/>
  <c r="H22" i="75"/>
  <c r="B22" i="75"/>
  <c r="S22" i="75"/>
  <c r="AE21" i="75"/>
  <c r="AD21" i="75"/>
  <c r="W21" i="75"/>
  <c r="V21" i="75"/>
  <c r="U21" i="75"/>
  <c r="T21" i="75"/>
  <c r="I21" i="75"/>
  <c r="H21" i="75"/>
  <c r="B21" i="75"/>
  <c r="S21" i="75"/>
  <c r="AE18" i="75"/>
  <c r="W18" i="75"/>
  <c r="V18" i="75"/>
  <c r="U18" i="75"/>
  <c r="H18" i="75"/>
  <c r="AD18" i="75"/>
  <c r="B18" i="75"/>
  <c r="S18" i="75"/>
  <c r="AE17" i="75"/>
  <c r="W17" i="75"/>
  <c r="V17" i="75"/>
  <c r="U17" i="75"/>
  <c r="H17" i="75"/>
  <c r="AD17" i="75"/>
  <c r="B17" i="75"/>
  <c r="S17" i="75"/>
  <c r="AE16" i="75"/>
  <c r="AD16" i="75"/>
  <c r="W16" i="75"/>
  <c r="V16" i="75"/>
  <c r="U16" i="75"/>
  <c r="T16" i="75"/>
  <c r="I16" i="75"/>
  <c r="H16" i="75"/>
  <c r="B16" i="75"/>
  <c r="S16" i="75"/>
  <c r="AE15" i="75"/>
  <c r="AD15" i="75"/>
  <c r="W15" i="75"/>
  <c r="V15" i="75"/>
  <c r="U15" i="75"/>
  <c r="T15" i="75"/>
  <c r="I15" i="75"/>
  <c r="H15" i="75"/>
  <c r="B15" i="75"/>
  <c r="S15" i="75"/>
  <c r="AE14" i="75"/>
  <c r="W14" i="75"/>
  <c r="V14" i="75"/>
  <c r="U14" i="75"/>
  <c r="H14" i="75"/>
  <c r="AD14" i="75"/>
  <c r="B14" i="75"/>
  <c r="S14" i="75"/>
  <c r="P12" i="75"/>
  <c r="D9" i="75"/>
  <c r="Q3" i="75"/>
  <c r="P2" i="75"/>
  <c r="I17" i="75"/>
  <c r="I20" i="75"/>
  <c r="I14" i="75"/>
  <c r="T17" i="75"/>
  <c r="I18" i="75"/>
  <c r="I24" i="75"/>
  <c r="T25" i="75"/>
  <c r="AD25" i="75"/>
  <c r="I26" i="75"/>
  <c r="I28" i="75"/>
  <c r="T29" i="75"/>
  <c r="AD29" i="75"/>
  <c r="I30" i="75"/>
  <c r="T14" i="77"/>
  <c r="AD14" i="77"/>
  <c r="I15" i="77"/>
  <c r="T16" i="77"/>
  <c r="AD16" i="77"/>
  <c r="I17" i="77"/>
  <c r="T18" i="77"/>
  <c r="AD18" i="77"/>
  <c r="I19" i="77"/>
  <c r="T20" i="77"/>
  <c r="AD20" i="77"/>
  <c r="I21" i="77"/>
  <c r="T22" i="77"/>
  <c r="AD22" i="77"/>
  <c r="I27" i="77"/>
  <c r="T14" i="75"/>
  <c r="T18" i="75"/>
  <c r="T23" i="77"/>
  <c r="AD23" i="77"/>
  <c r="T25" i="77"/>
  <c r="AD25" i="77"/>
  <c r="I24" i="77"/>
  <c r="I26" i="77"/>
  <c r="T24" i="77"/>
  <c r="T26" i="77"/>
  <c r="T15" i="77"/>
  <c r="T17" i="77"/>
  <c r="T19" i="77"/>
  <c r="T21" i="77"/>
  <c r="T27" i="77"/>
  <c r="T14" i="76"/>
  <c r="AD14" i="76"/>
  <c r="I15" i="76"/>
  <c r="T16" i="76"/>
  <c r="AD16" i="76"/>
  <c r="I17" i="76"/>
  <c r="T18" i="76"/>
  <c r="AD18" i="76"/>
  <c r="I19" i="76"/>
  <c r="T20" i="76"/>
  <c r="AD20" i="76"/>
  <c r="I21" i="76"/>
  <c r="T22" i="76"/>
  <c r="AD22" i="76"/>
  <c r="I23" i="76"/>
  <c r="T15" i="76"/>
  <c r="T17" i="76"/>
  <c r="T19" i="76"/>
  <c r="T21" i="76"/>
  <c r="T23" i="76"/>
  <c r="T20" i="75"/>
  <c r="T28" i="75"/>
  <c r="T30" i="75"/>
  <c r="T24" i="75"/>
  <c r="T26" i="75"/>
  <c r="T23" i="75"/>
  <c r="I31" i="75"/>
  <c r="T31" i="75"/>
  <c r="AE19" i="74"/>
  <c r="W19" i="74"/>
  <c r="V19" i="74"/>
  <c r="U19" i="74"/>
  <c r="H19" i="74"/>
  <c r="AD19" i="74"/>
  <c r="B19" i="74"/>
  <c r="S19" i="74"/>
  <c r="H19" i="73"/>
  <c r="I19" i="73"/>
  <c r="AE19" i="73"/>
  <c r="W19" i="73"/>
  <c r="V19" i="73"/>
  <c r="U19" i="73"/>
  <c r="B19" i="73"/>
  <c r="S19" i="73"/>
  <c r="AE21" i="74"/>
  <c r="W21" i="74"/>
  <c r="V21" i="74"/>
  <c r="U21" i="74"/>
  <c r="H21" i="74"/>
  <c r="AD21" i="74"/>
  <c r="B21" i="74"/>
  <c r="S21" i="74"/>
  <c r="AE20" i="74"/>
  <c r="W20" i="74"/>
  <c r="V20" i="74"/>
  <c r="U20" i="74"/>
  <c r="H20" i="74"/>
  <c r="AD20" i="74"/>
  <c r="B20" i="74"/>
  <c r="S20" i="74"/>
  <c r="AE18" i="74"/>
  <c r="W18" i="74"/>
  <c r="V18" i="74"/>
  <c r="U18" i="74"/>
  <c r="H18" i="74"/>
  <c r="AD18" i="74"/>
  <c r="B18" i="74"/>
  <c r="S18" i="74"/>
  <c r="AE17" i="74"/>
  <c r="W17" i="74"/>
  <c r="V17" i="74"/>
  <c r="U17" i="74"/>
  <c r="I17" i="74"/>
  <c r="H17" i="74"/>
  <c r="AD17" i="74"/>
  <c r="B17" i="74"/>
  <c r="S17" i="74"/>
  <c r="AE16" i="74"/>
  <c r="W16" i="74"/>
  <c r="V16" i="74"/>
  <c r="U16" i="74"/>
  <c r="H16" i="74"/>
  <c r="AD16" i="74"/>
  <c r="B16" i="74"/>
  <c r="S16" i="74"/>
  <c r="AE15" i="74"/>
  <c r="W15" i="74"/>
  <c r="V15" i="74"/>
  <c r="U15" i="74"/>
  <c r="H15" i="74"/>
  <c r="AD15" i="74"/>
  <c r="B15" i="74"/>
  <c r="S15" i="74"/>
  <c r="AE14" i="74"/>
  <c r="W14" i="74"/>
  <c r="V14" i="74"/>
  <c r="U14" i="74"/>
  <c r="H14" i="74"/>
  <c r="AD14" i="74"/>
  <c r="B14" i="74"/>
  <c r="S14" i="74"/>
  <c r="P12" i="74"/>
  <c r="D9" i="74"/>
  <c r="Q3" i="74"/>
  <c r="P2" i="74"/>
  <c r="AE23" i="73"/>
  <c r="W23" i="73"/>
  <c r="V23" i="73"/>
  <c r="U23" i="73"/>
  <c r="H23" i="73"/>
  <c r="AD23" i="73"/>
  <c r="B23" i="73"/>
  <c r="S23" i="73"/>
  <c r="AE22" i="73"/>
  <c r="W22" i="73"/>
  <c r="V22" i="73"/>
  <c r="U22" i="73"/>
  <c r="H22" i="73"/>
  <c r="I22" i="73"/>
  <c r="B22" i="73"/>
  <c r="S22" i="73"/>
  <c r="AE21" i="73"/>
  <c r="W21" i="73"/>
  <c r="V21" i="73"/>
  <c r="U21" i="73"/>
  <c r="H21" i="73"/>
  <c r="AD21" i="73"/>
  <c r="B21" i="73"/>
  <c r="S21" i="73"/>
  <c r="AE20" i="73"/>
  <c r="W20" i="73"/>
  <c r="V20" i="73"/>
  <c r="U20" i="73"/>
  <c r="H20" i="73"/>
  <c r="I20" i="73"/>
  <c r="B20" i="73"/>
  <c r="S20" i="73"/>
  <c r="AE18" i="73"/>
  <c r="W18" i="73"/>
  <c r="V18" i="73"/>
  <c r="U18" i="73"/>
  <c r="I18" i="73"/>
  <c r="H18" i="73"/>
  <c r="AD18" i="73"/>
  <c r="B18" i="73"/>
  <c r="S18" i="73"/>
  <c r="AE17" i="73"/>
  <c r="AD17" i="73"/>
  <c r="W17" i="73"/>
  <c r="V17" i="73"/>
  <c r="U17" i="73"/>
  <c r="T17" i="73"/>
  <c r="H17" i="73"/>
  <c r="I17" i="73"/>
  <c r="B17" i="73"/>
  <c r="S17" i="73"/>
  <c r="AE16" i="73"/>
  <c r="W16" i="73"/>
  <c r="V16" i="73"/>
  <c r="U16" i="73"/>
  <c r="I16" i="73"/>
  <c r="H16" i="73"/>
  <c r="AD16" i="73"/>
  <c r="B16" i="73"/>
  <c r="S16" i="73"/>
  <c r="AE15" i="73"/>
  <c r="AD15" i="73"/>
  <c r="W15" i="73"/>
  <c r="V15" i="73"/>
  <c r="U15" i="73"/>
  <c r="T15" i="73"/>
  <c r="H15" i="73"/>
  <c r="I15" i="73"/>
  <c r="B15" i="73"/>
  <c r="S15" i="73"/>
  <c r="AE14" i="73"/>
  <c r="W14" i="73"/>
  <c r="V14" i="73"/>
  <c r="U14" i="73"/>
  <c r="H14" i="73"/>
  <c r="AD14" i="73"/>
  <c r="B14" i="73"/>
  <c r="S14" i="73"/>
  <c r="P12" i="73"/>
  <c r="D9" i="73"/>
  <c r="Q3" i="73"/>
  <c r="P2" i="73"/>
  <c r="AE22" i="72"/>
  <c r="W22" i="72"/>
  <c r="V22" i="72"/>
  <c r="H22" i="72"/>
  <c r="U22" i="72"/>
  <c r="B22" i="72"/>
  <c r="S22" i="72"/>
  <c r="AE21" i="72"/>
  <c r="AD21" i="72"/>
  <c r="W21" i="72"/>
  <c r="V21" i="72"/>
  <c r="U21" i="72"/>
  <c r="T21" i="72"/>
  <c r="H21" i="72"/>
  <c r="I21" i="72"/>
  <c r="B21" i="72"/>
  <c r="S21" i="72"/>
  <c r="AE20" i="72"/>
  <c r="W20" i="72"/>
  <c r="V20" i="72"/>
  <c r="U20" i="72"/>
  <c r="H20" i="72"/>
  <c r="AD20" i="72"/>
  <c r="B20" i="72"/>
  <c r="S20" i="72"/>
  <c r="AE19" i="72"/>
  <c r="W19" i="72"/>
  <c r="V19" i="72"/>
  <c r="U19" i="72"/>
  <c r="H19" i="72"/>
  <c r="AD19" i="72"/>
  <c r="B19" i="72"/>
  <c r="S19" i="72"/>
  <c r="AE18" i="72"/>
  <c r="W18" i="72"/>
  <c r="V18" i="72"/>
  <c r="U18" i="72"/>
  <c r="H18" i="72"/>
  <c r="AD18" i="72"/>
  <c r="B18" i="72"/>
  <c r="S18" i="72"/>
  <c r="AE17" i="72"/>
  <c r="W17" i="72"/>
  <c r="V17" i="72"/>
  <c r="U17" i="72"/>
  <c r="H17" i="72"/>
  <c r="I17" i="72"/>
  <c r="B17" i="72"/>
  <c r="S17" i="72"/>
  <c r="AE16" i="72"/>
  <c r="W16" i="72"/>
  <c r="V16" i="72"/>
  <c r="U16" i="72"/>
  <c r="H16" i="72"/>
  <c r="AD16" i="72"/>
  <c r="B16" i="72"/>
  <c r="S16" i="72"/>
  <c r="AE15" i="72"/>
  <c r="W15" i="72"/>
  <c r="V15" i="72"/>
  <c r="U15" i="72"/>
  <c r="H15" i="72"/>
  <c r="AD15" i="72"/>
  <c r="B15" i="72"/>
  <c r="S15" i="72"/>
  <c r="AE14" i="72"/>
  <c r="W14" i="72"/>
  <c r="V14" i="72"/>
  <c r="U14" i="72"/>
  <c r="H14" i="72"/>
  <c r="AD14" i="72"/>
  <c r="B14" i="72"/>
  <c r="S14" i="72"/>
  <c r="P12" i="72"/>
  <c r="D9" i="72"/>
  <c r="Q3" i="72"/>
  <c r="P2" i="72"/>
  <c r="I14" i="72"/>
  <c r="I16" i="72"/>
  <c r="I20" i="72"/>
  <c r="I14" i="73"/>
  <c r="T20" i="73"/>
  <c r="AD20" i="73"/>
  <c r="I21" i="73"/>
  <c r="I15" i="74"/>
  <c r="I19" i="74"/>
  <c r="T17" i="72"/>
  <c r="AD17" i="72"/>
  <c r="I18" i="72"/>
  <c r="T22" i="73"/>
  <c r="AD22" i="73"/>
  <c r="I23" i="73"/>
  <c r="T19" i="74"/>
  <c r="AD19" i="73"/>
  <c r="T19" i="73"/>
  <c r="I20" i="74"/>
  <c r="I14" i="74"/>
  <c r="T15" i="74"/>
  <c r="I16" i="74"/>
  <c r="T17" i="74"/>
  <c r="I18" i="74"/>
  <c r="T20" i="74"/>
  <c r="I21" i="74"/>
  <c r="T14" i="74"/>
  <c r="T16" i="74"/>
  <c r="T18" i="74"/>
  <c r="T21" i="74"/>
  <c r="T14" i="73"/>
  <c r="T16" i="73"/>
  <c r="T18" i="73"/>
  <c r="T21" i="73"/>
  <c r="T23" i="73"/>
  <c r="T22" i="72"/>
  <c r="T14" i="72"/>
  <c r="I15" i="72"/>
  <c r="T18" i="72"/>
  <c r="I19" i="72"/>
  <c r="T15" i="72"/>
  <c r="T19" i="72"/>
  <c r="T16" i="72"/>
  <c r="T20" i="72"/>
  <c r="I22" i="72"/>
  <c r="AD22" i="72"/>
  <c r="AE14" i="71"/>
  <c r="W14" i="71"/>
  <c r="V14" i="71"/>
  <c r="U14" i="71"/>
  <c r="H14" i="71"/>
  <c r="I14" i="71" s="1"/>
  <c r="B14" i="71"/>
  <c r="S14" i="71" s="1"/>
  <c r="B16" i="71"/>
  <c r="S16" i="71" s="1"/>
  <c r="H16" i="71"/>
  <c r="T16" i="71" s="1"/>
  <c r="V16" i="71"/>
  <c r="W16" i="71"/>
  <c r="AE16" i="71"/>
  <c r="AE15" i="71"/>
  <c r="W15" i="71"/>
  <c r="V15" i="71"/>
  <c r="U15" i="71"/>
  <c r="H15" i="71"/>
  <c r="I15" i="71" s="1"/>
  <c r="B15" i="71"/>
  <c r="S15" i="71" s="1"/>
  <c r="D9" i="71"/>
  <c r="Q3" i="71"/>
  <c r="P2" i="71"/>
  <c r="AE16" i="70"/>
  <c r="W16" i="70"/>
  <c r="V16" i="70"/>
  <c r="H16" i="70"/>
  <c r="AD16" i="70"/>
  <c r="B16" i="70"/>
  <c r="S16" i="70"/>
  <c r="P12" i="70"/>
  <c r="D9" i="70"/>
  <c r="Q3" i="70"/>
  <c r="P2" i="70"/>
  <c r="AD16" i="71"/>
  <c r="U16" i="70"/>
  <c r="I16" i="70"/>
  <c r="T16" i="70"/>
  <c r="M101" i="25"/>
  <c r="M100" i="25"/>
  <c r="M99" i="25"/>
  <c r="M98" i="25"/>
  <c r="M97" i="25"/>
  <c r="AQ101" i="25"/>
  <c r="A101" i="25"/>
  <c r="AQ100" i="25"/>
  <c r="A100" i="25"/>
  <c r="AQ99" i="25"/>
  <c r="A99" i="25"/>
  <c r="AQ98" i="25"/>
  <c r="A98" i="25"/>
  <c r="AQ97" i="25"/>
  <c r="A97" i="25"/>
  <c r="M96" i="25"/>
  <c r="A96" i="25"/>
  <c r="M95" i="25"/>
  <c r="A95" i="25"/>
  <c r="AE18" i="69"/>
  <c r="W18" i="69"/>
  <c r="V18" i="69"/>
  <c r="H18" i="69"/>
  <c r="U18" i="69"/>
  <c r="B18" i="69"/>
  <c r="S18" i="69"/>
  <c r="AE17" i="69"/>
  <c r="W17" i="69"/>
  <c r="V17" i="69"/>
  <c r="U17" i="69"/>
  <c r="H17" i="69"/>
  <c r="I17" i="69"/>
  <c r="B17" i="69"/>
  <c r="S17" i="69"/>
  <c r="AE16" i="69"/>
  <c r="W16" i="69"/>
  <c r="V16" i="69"/>
  <c r="U16" i="69"/>
  <c r="H16" i="69"/>
  <c r="I16" i="69"/>
  <c r="B16" i="69"/>
  <c r="S16" i="69"/>
  <c r="AE15" i="69"/>
  <c r="W15" i="69"/>
  <c r="V15" i="69"/>
  <c r="U15" i="69"/>
  <c r="H15" i="69"/>
  <c r="I15" i="69"/>
  <c r="B15" i="69"/>
  <c r="S15" i="69"/>
  <c r="AE14" i="69"/>
  <c r="AD14" i="69"/>
  <c r="W14" i="69"/>
  <c r="V14" i="69"/>
  <c r="U14" i="69"/>
  <c r="T14" i="69"/>
  <c r="S14" i="69"/>
  <c r="I14" i="69"/>
  <c r="H14" i="69"/>
  <c r="B14" i="69"/>
  <c r="P12" i="69"/>
  <c r="D9" i="69"/>
  <c r="Q3" i="69"/>
  <c r="P2" i="69"/>
  <c r="AE17" i="68"/>
  <c r="W17" i="68"/>
  <c r="V17" i="68"/>
  <c r="U17" i="68"/>
  <c r="S17" i="68"/>
  <c r="H17" i="68"/>
  <c r="AD17" i="68"/>
  <c r="B17" i="68"/>
  <c r="AD18" i="69"/>
  <c r="T16" i="69"/>
  <c r="AD16" i="69"/>
  <c r="T18" i="69"/>
  <c r="T15" i="69"/>
  <c r="AD15" i="69"/>
  <c r="I18" i="69"/>
  <c r="T17" i="69"/>
  <c r="AD17" i="69"/>
  <c r="I17" i="68"/>
  <c r="T17" i="68"/>
  <c r="AE18" i="68"/>
  <c r="W18" i="68"/>
  <c r="V18" i="68"/>
  <c r="H18" i="68"/>
  <c r="AD18" i="68"/>
  <c r="B18" i="68"/>
  <c r="S18" i="68"/>
  <c r="AE16" i="68"/>
  <c r="W16" i="68"/>
  <c r="V16" i="68"/>
  <c r="U16" i="68"/>
  <c r="H16" i="68"/>
  <c r="I16" i="68"/>
  <c r="B16" i="68"/>
  <c r="S16" i="68"/>
  <c r="AE15" i="68"/>
  <c r="W15" i="68"/>
  <c r="V15" i="68"/>
  <c r="U15" i="68"/>
  <c r="H15" i="68"/>
  <c r="AD15" i="68"/>
  <c r="B15" i="68"/>
  <c r="S15" i="68"/>
  <c r="AE14" i="68"/>
  <c r="AD14" i="68"/>
  <c r="W14" i="68"/>
  <c r="V14" i="68"/>
  <c r="U14" i="68"/>
  <c r="T14" i="68"/>
  <c r="H14" i="68"/>
  <c r="I14" i="68"/>
  <c r="B14" i="68"/>
  <c r="S14" i="68"/>
  <c r="P12" i="68"/>
  <c r="D9" i="68"/>
  <c r="Q3" i="68"/>
  <c r="P2" i="68"/>
  <c r="AE14" i="60"/>
  <c r="AE15" i="60"/>
  <c r="AE16" i="60"/>
  <c r="AE17" i="60"/>
  <c r="AE14" i="61"/>
  <c r="AE15" i="61"/>
  <c r="AE16" i="61"/>
  <c r="AE17" i="61"/>
  <c r="AQ94" i="25"/>
  <c r="M94" i="25"/>
  <c r="A94" i="25"/>
  <c r="AQ93" i="25"/>
  <c r="M93" i="25"/>
  <c r="A93" i="25"/>
  <c r="AQ92" i="25"/>
  <c r="M92" i="25"/>
  <c r="A92" i="25"/>
  <c r="AQ91" i="25"/>
  <c r="M91" i="25"/>
  <c r="A91" i="25"/>
  <c r="AQ90" i="25"/>
  <c r="M90" i="25"/>
  <c r="A90" i="25"/>
  <c r="AQ89" i="25"/>
  <c r="M89" i="25"/>
  <c r="A89" i="25"/>
  <c r="AQ88" i="25"/>
  <c r="M88" i="25"/>
  <c r="A88" i="25"/>
  <c r="AQ87" i="25"/>
  <c r="M87" i="25"/>
  <c r="A87" i="25"/>
  <c r="AE17" i="67"/>
  <c r="W17" i="67"/>
  <c r="V17" i="67"/>
  <c r="AE16" i="67"/>
  <c r="W16" i="67"/>
  <c r="V16" i="67"/>
  <c r="U16" i="67"/>
  <c r="AE15" i="67"/>
  <c r="W15" i="67"/>
  <c r="V15" i="67"/>
  <c r="U15" i="67"/>
  <c r="AE14" i="67"/>
  <c r="W14" i="67"/>
  <c r="V14" i="67"/>
  <c r="U14" i="67"/>
  <c r="P12" i="67"/>
  <c r="Q3" i="67"/>
  <c r="P2" i="67"/>
  <c r="AE17" i="66"/>
  <c r="W17" i="66"/>
  <c r="V17" i="66"/>
  <c r="AE16" i="66"/>
  <c r="W16" i="66"/>
  <c r="V16" i="66"/>
  <c r="U16" i="66"/>
  <c r="AE15" i="66"/>
  <c r="W15" i="66"/>
  <c r="V15" i="66"/>
  <c r="U15" i="66"/>
  <c r="AE14" i="66"/>
  <c r="W14" i="66"/>
  <c r="V14" i="66"/>
  <c r="U14" i="66"/>
  <c r="P12" i="66"/>
  <c r="Q3" i="66"/>
  <c r="P2" i="66"/>
  <c r="AE17" i="65"/>
  <c r="W17" i="65"/>
  <c r="V17" i="65"/>
  <c r="AE16" i="65"/>
  <c r="W16" i="65"/>
  <c r="V16" i="65"/>
  <c r="U16" i="65"/>
  <c r="AE15" i="65"/>
  <c r="W15" i="65"/>
  <c r="V15" i="65"/>
  <c r="U15" i="65"/>
  <c r="AE14" i="65"/>
  <c r="W14" i="65"/>
  <c r="V14" i="65"/>
  <c r="U14" i="65"/>
  <c r="P12" i="65"/>
  <c r="Q3" i="65"/>
  <c r="P2" i="65"/>
  <c r="AE17" i="64"/>
  <c r="W17" i="64"/>
  <c r="V17" i="64"/>
  <c r="AE16" i="64"/>
  <c r="W16" i="64"/>
  <c r="V16" i="64"/>
  <c r="U16" i="64"/>
  <c r="AE15" i="64"/>
  <c r="W15" i="64"/>
  <c r="V15" i="64"/>
  <c r="U15" i="64"/>
  <c r="AE14" i="64"/>
  <c r="W14" i="64"/>
  <c r="V14" i="64"/>
  <c r="U14" i="64"/>
  <c r="P12" i="64"/>
  <c r="Q3" i="64"/>
  <c r="P2" i="64"/>
  <c r="AE17" i="63"/>
  <c r="W17" i="63"/>
  <c r="V17" i="63"/>
  <c r="AE16" i="63"/>
  <c r="W16" i="63"/>
  <c r="V16" i="63"/>
  <c r="U16" i="63"/>
  <c r="AE15" i="63"/>
  <c r="W15" i="63"/>
  <c r="V15" i="63"/>
  <c r="U15" i="63"/>
  <c r="AE14" i="63"/>
  <c r="W14" i="63"/>
  <c r="V14" i="63"/>
  <c r="U14" i="63"/>
  <c r="P12" i="63"/>
  <c r="Q3" i="63"/>
  <c r="P2" i="63"/>
  <c r="AE17" i="62"/>
  <c r="W17" i="62"/>
  <c r="V17" i="62"/>
  <c r="AE16" i="62"/>
  <c r="W16" i="62"/>
  <c r="V16" i="62"/>
  <c r="U16" i="62"/>
  <c r="AE15" i="62"/>
  <c r="W15" i="62"/>
  <c r="V15" i="62"/>
  <c r="U15" i="62"/>
  <c r="AE14" i="62"/>
  <c r="W14" i="62"/>
  <c r="V14" i="62"/>
  <c r="U14" i="62"/>
  <c r="P12" i="62"/>
  <c r="Q3" i="62"/>
  <c r="P2" i="62"/>
  <c r="W17" i="61"/>
  <c r="V17" i="61"/>
  <c r="W16" i="61"/>
  <c r="V16" i="61"/>
  <c r="U16" i="61"/>
  <c r="W15" i="61"/>
  <c r="V15" i="61"/>
  <c r="U15" i="61"/>
  <c r="W14" i="61"/>
  <c r="V14" i="61"/>
  <c r="U14" i="61"/>
  <c r="P12" i="61"/>
  <c r="Q3" i="61"/>
  <c r="P2" i="61"/>
  <c r="W17" i="60"/>
  <c r="V17" i="60"/>
  <c r="W16" i="60"/>
  <c r="V16" i="60"/>
  <c r="U16" i="60"/>
  <c r="W15" i="60"/>
  <c r="V15" i="60"/>
  <c r="U15" i="60"/>
  <c r="W14" i="60"/>
  <c r="V14" i="60"/>
  <c r="U14" i="60"/>
  <c r="P12" i="60"/>
  <c r="Q3" i="60"/>
  <c r="P2" i="60"/>
  <c r="T16" i="68"/>
  <c r="AD16" i="68"/>
  <c r="U18" i="68"/>
  <c r="I15" i="68"/>
  <c r="I18" i="68"/>
  <c r="T15" i="68"/>
  <c r="T18" i="68"/>
  <c r="H17" i="67"/>
  <c r="U17" i="67"/>
  <c r="B17" i="67"/>
  <c r="S17" i="67"/>
  <c r="H16" i="67"/>
  <c r="B16" i="67"/>
  <c r="S16" i="67"/>
  <c r="H15" i="67"/>
  <c r="B15" i="67"/>
  <c r="S15" i="67"/>
  <c r="I14" i="67"/>
  <c r="H14" i="67"/>
  <c r="B14" i="67"/>
  <c r="S14" i="67"/>
  <c r="D9" i="67"/>
  <c r="H17" i="66"/>
  <c r="U17" i="66"/>
  <c r="B17" i="66"/>
  <c r="S17" i="66"/>
  <c r="H16" i="66"/>
  <c r="I16" i="66"/>
  <c r="B16" i="66"/>
  <c r="S16" i="66"/>
  <c r="H15" i="66"/>
  <c r="B15" i="66"/>
  <c r="S15" i="66"/>
  <c r="H14" i="66"/>
  <c r="B14" i="66"/>
  <c r="S14" i="66"/>
  <c r="D9" i="66"/>
  <c r="H17" i="65"/>
  <c r="U17" i="65"/>
  <c r="B17" i="65"/>
  <c r="S17" i="65"/>
  <c r="H16" i="65"/>
  <c r="B16" i="65"/>
  <c r="S16" i="65"/>
  <c r="H15" i="65"/>
  <c r="B15" i="65"/>
  <c r="S15" i="65"/>
  <c r="H14" i="65"/>
  <c r="B14" i="65"/>
  <c r="S14" i="65"/>
  <c r="D9" i="65"/>
  <c r="H17" i="64"/>
  <c r="U17" i="64"/>
  <c r="B17" i="64"/>
  <c r="S17" i="64"/>
  <c r="H16" i="64"/>
  <c r="B16" i="64"/>
  <c r="S16" i="64"/>
  <c r="H15" i="64"/>
  <c r="B15" i="64"/>
  <c r="S15" i="64"/>
  <c r="H14" i="64"/>
  <c r="B14" i="64"/>
  <c r="S14" i="64"/>
  <c r="D9" i="64"/>
  <c r="I17" i="64"/>
  <c r="AD17" i="64"/>
  <c r="T17" i="64"/>
  <c r="I14" i="64"/>
  <c r="AD14" i="64"/>
  <c r="T14" i="64"/>
  <c r="AD16" i="64"/>
  <c r="T16" i="64"/>
  <c r="I15" i="64"/>
  <c r="AD15" i="64"/>
  <c r="T15" i="64"/>
  <c r="I16" i="64"/>
  <c r="I17" i="65"/>
  <c r="AD17" i="65"/>
  <c r="T17" i="65"/>
  <c r="I14" i="65"/>
  <c r="AD14" i="65"/>
  <c r="T14" i="65"/>
  <c r="AD16" i="65"/>
  <c r="T16" i="65"/>
  <c r="I15" i="65"/>
  <c r="AD15" i="65"/>
  <c r="T15" i="65"/>
  <c r="I16" i="65"/>
  <c r="I15" i="66"/>
  <c r="AD15" i="66"/>
  <c r="T15" i="66"/>
  <c r="I17" i="66"/>
  <c r="AD17" i="66"/>
  <c r="T17" i="66"/>
  <c r="I14" i="66"/>
  <c r="AD14" i="66"/>
  <c r="T14" i="66"/>
  <c r="T16" i="66"/>
  <c r="AD16" i="66"/>
  <c r="AD16" i="67"/>
  <c r="T16" i="67"/>
  <c r="I16" i="67"/>
  <c r="I15" i="67"/>
  <c r="AD15" i="67"/>
  <c r="T15" i="67"/>
  <c r="AD14" i="67"/>
  <c r="T14" i="67"/>
  <c r="I17" i="67"/>
  <c r="AD17" i="67"/>
  <c r="T17" i="67"/>
  <c r="H17" i="63"/>
  <c r="U17" i="63"/>
  <c r="B17" i="63"/>
  <c r="S17" i="63"/>
  <c r="H16" i="63"/>
  <c r="B16" i="63"/>
  <c r="S16" i="63"/>
  <c r="H15" i="63"/>
  <c r="B15" i="63"/>
  <c r="S15" i="63"/>
  <c r="H14" i="63"/>
  <c r="B14" i="63"/>
  <c r="S14" i="63"/>
  <c r="D9" i="63"/>
  <c r="H17" i="62"/>
  <c r="U17" i="62"/>
  <c r="B17" i="62"/>
  <c r="S17" i="62"/>
  <c r="H16" i="62"/>
  <c r="B16" i="62"/>
  <c r="S16" i="62"/>
  <c r="H15" i="62"/>
  <c r="B15" i="62"/>
  <c r="S15" i="62"/>
  <c r="H14" i="62"/>
  <c r="B14" i="62"/>
  <c r="S14" i="62"/>
  <c r="D9" i="62"/>
  <c r="I15" i="62"/>
  <c r="AD15" i="62"/>
  <c r="T15" i="62"/>
  <c r="I17" i="62"/>
  <c r="AD17" i="62"/>
  <c r="T17" i="62"/>
  <c r="AD14" i="62"/>
  <c r="T14" i="62"/>
  <c r="I14" i="62"/>
  <c r="I16" i="62"/>
  <c r="AD16" i="62"/>
  <c r="T16" i="62"/>
  <c r="I17" i="63"/>
  <c r="AD17" i="63"/>
  <c r="T17" i="63"/>
  <c r="I15" i="63"/>
  <c r="AD15" i="63"/>
  <c r="T15" i="63"/>
  <c r="I14" i="63"/>
  <c r="AD14" i="63"/>
  <c r="T14" i="63"/>
  <c r="AD16" i="63"/>
  <c r="T16" i="63"/>
  <c r="I16" i="63"/>
  <c r="H17" i="61"/>
  <c r="B17" i="61"/>
  <c r="S17" i="61"/>
  <c r="H16" i="61"/>
  <c r="AD16" i="61"/>
  <c r="B16" i="61"/>
  <c r="S16" i="61"/>
  <c r="H15" i="61"/>
  <c r="AD15" i="61"/>
  <c r="B15" i="61"/>
  <c r="S15" i="61"/>
  <c r="H14" i="61"/>
  <c r="B14" i="61"/>
  <c r="S14" i="61"/>
  <c r="D9" i="61"/>
  <c r="I14" i="61"/>
  <c r="AD14" i="61"/>
  <c r="AD17" i="61"/>
  <c r="U17" i="61"/>
  <c r="I16" i="61"/>
  <c r="T16" i="61"/>
  <c r="T14" i="61"/>
  <c r="I15" i="61"/>
  <c r="T15" i="61"/>
  <c r="I17" i="61"/>
  <c r="T17" i="61"/>
  <c r="H17" i="60"/>
  <c r="B17" i="60"/>
  <c r="S17" i="60"/>
  <c r="H15" i="60"/>
  <c r="AD15" i="60"/>
  <c r="B15" i="60"/>
  <c r="S15" i="60"/>
  <c r="H16" i="60"/>
  <c r="AD16" i="60"/>
  <c r="B16" i="60"/>
  <c r="S16" i="60"/>
  <c r="H14" i="60"/>
  <c r="AD14" i="60"/>
  <c r="B14" i="60"/>
  <c r="S14" i="60"/>
  <c r="D9" i="60"/>
  <c r="AD17" i="60"/>
  <c r="U17" i="60"/>
  <c r="I16" i="60"/>
  <c r="T16" i="60"/>
  <c r="I17" i="60"/>
  <c r="T17" i="60"/>
  <c r="T14" i="60"/>
  <c r="I14" i="60"/>
  <c r="I15" i="60"/>
  <c r="T15" i="60"/>
  <c r="W16" i="59"/>
  <c r="V16" i="59"/>
  <c r="U16" i="59"/>
  <c r="I16" i="59"/>
  <c r="T16" i="59"/>
  <c r="B16" i="59"/>
  <c r="S16" i="59"/>
  <c r="W14" i="59"/>
  <c r="V14" i="59"/>
  <c r="U14" i="59"/>
  <c r="T14" i="59"/>
  <c r="H14" i="59"/>
  <c r="I14" i="59"/>
  <c r="B14" i="59"/>
  <c r="S14" i="59"/>
  <c r="W15" i="59"/>
  <c r="V15" i="59"/>
  <c r="U15" i="59"/>
  <c r="H15" i="59"/>
  <c r="T15" i="59"/>
  <c r="B15" i="59"/>
  <c r="S15" i="59"/>
  <c r="P12" i="59"/>
  <c r="Q3" i="59"/>
  <c r="P2" i="59"/>
  <c r="I15" i="59"/>
  <c r="AQ11" i="25"/>
  <c r="M11" i="25"/>
  <c r="A11" i="25"/>
  <c r="H20" i="5"/>
  <c r="H19" i="5"/>
  <c r="T19" i="5" s="1"/>
  <c r="H58" i="8"/>
  <c r="I58" i="8"/>
  <c r="H57" i="8"/>
  <c r="I57" i="8"/>
  <c r="H56" i="8"/>
  <c r="I56" i="8"/>
  <c r="H55" i="8"/>
  <c r="I55" i="8"/>
  <c r="H54" i="8"/>
  <c r="I54" i="8"/>
  <c r="H53" i="8"/>
  <c r="I53" i="8"/>
  <c r="H52" i="8"/>
  <c r="I52" i="8"/>
  <c r="H51" i="8"/>
  <c r="I51" i="8"/>
  <c r="H50" i="8"/>
  <c r="I50" i="8"/>
  <c r="H49" i="8"/>
  <c r="I49" i="8"/>
  <c r="H48" i="8"/>
  <c r="I48" i="8"/>
  <c r="H47" i="8"/>
  <c r="I47" i="8"/>
  <c r="H46" i="8"/>
  <c r="I46" i="8"/>
  <c r="H45" i="8"/>
  <c r="I45" i="8"/>
  <c r="H44" i="8"/>
  <c r="I44" i="8"/>
  <c r="H43" i="8"/>
  <c r="I43" i="8"/>
  <c r="H42" i="8"/>
  <c r="I42" i="8"/>
  <c r="H41" i="8"/>
  <c r="I41" i="8"/>
  <c r="H40" i="8"/>
  <c r="I40" i="8"/>
  <c r="H39" i="8"/>
  <c r="I39" i="8"/>
  <c r="H38" i="8"/>
  <c r="I38" i="8"/>
  <c r="H37" i="8"/>
  <c r="I37" i="8"/>
  <c r="H36" i="8"/>
  <c r="I36" i="8"/>
  <c r="H35" i="8"/>
  <c r="I35" i="8"/>
  <c r="H34" i="8"/>
  <c r="I34" i="8"/>
  <c r="H33" i="8"/>
  <c r="I33" i="8"/>
  <c r="H32" i="8"/>
  <c r="I32" i="8"/>
  <c r="H31" i="8"/>
  <c r="I31" i="8"/>
  <c r="H30" i="8"/>
  <c r="I30" i="8"/>
  <c r="H29" i="8"/>
  <c r="I29" i="8"/>
  <c r="H28" i="8"/>
  <c r="I28" i="8"/>
  <c r="H27" i="8"/>
  <c r="I27" i="8"/>
  <c r="H26" i="8"/>
  <c r="I26" i="8"/>
  <c r="H25" i="8"/>
  <c r="I25" i="8"/>
  <c r="H24" i="8"/>
  <c r="I24" i="8"/>
  <c r="H22" i="8"/>
  <c r="I22" i="8"/>
  <c r="H21" i="8"/>
  <c r="I21" i="8"/>
  <c r="H20" i="8"/>
  <c r="I20" i="8"/>
  <c r="H19" i="8"/>
  <c r="I19" i="8"/>
  <c r="H18" i="8"/>
  <c r="I18" i="8"/>
  <c r="H17" i="8"/>
  <c r="I17" i="8"/>
  <c r="H16" i="8"/>
  <c r="I16" i="8"/>
  <c r="H15" i="8"/>
  <c r="I15" i="8"/>
  <c r="H23" i="8"/>
  <c r="I23" i="8"/>
  <c r="H14" i="8"/>
  <c r="I14" i="8"/>
  <c r="H15" i="28"/>
  <c r="I15" i="28"/>
  <c r="H16" i="28"/>
  <c r="I16" i="28"/>
  <c r="H20" i="10"/>
  <c r="I20" i="10"/>
  <c r="H19" i="10"/>
  <c r="I19" i="10"/>
  <c r="H18" i="10"/>
  <c r="I18" i="10"/>
  <c r="H17" i="10"/>
  <c r="I17" i="10"/>
  <c r="H16" i="10"/>
  <c r="I16" i="10"/>
  <c r="H15" i="10"/>
  <c r="I15" i="10"/>
  <c r="H25" i="11"/>
  <c r="I25" i="11"/>
  <c r="H24" i="11"/>
  <c r="I24" i="11"/>
  <c r="H23" i="11"/>
  <c r="I23" i="11"/>
  <c r="H22" i="11"/>
  <c r="I22" i="11"/>
  <c r="H21" i="11"/>
  <c r="I21" i="11"/>
  <c r="H20" i="11"/>
  <c r="I20" i="11"/>
  <c r="H19" i="11"/>
  <c r="I19" i="11"/>
  <c r="H18" i="11"/>
  <c r="I18" i="11"/>
  <c r="H17" i="11"/>
  <c r="I17" i="11"/>
  <c r="H16" i="11"/>
  <c r="I16" i="11"/>
  <c r="H15" i="11"/>
  <c r="I15" i="11"/>
  <c r="H14" i="11"/>
  <c r="I14" i="11"/>
  <c r="H27" i="12"/>
  <c r="I27" i="12"/>
  <c r="H26" i="12"/>
  <c r="I26" i="12"/>
  <c r="H25" i="12"/>
  <c r="I25" i="12"/>
  <c r="H24" i="12"/>
  <c r="I24" i="12"/>
  <c r="H23" i="12"/>
  <c r="I23" i="12"/>
  <c r="H22" i="12"/>
  <c r="I22" i="12"/>
  <c r="H21" i="12"/>
  <c r="I21" i="12"/>
  <c r="H20" i="12"/>
  <c r="I20" i="12"/>
  <c r="H19" i="12"/>
  <c r="I19" i="12"/>
  <c r="H18" i="12"/>
  <c r="I18" i="12"/>
  <c r="H17" i="12"/>
  <c r="I17" i="12"/>
  <c r="H16" i="12"/>
  <c r="I16" i="12"/>
  <c r="H15" i="12"/>
  <c r="I15" i="12"/>
  <c r="H14" i="12"/>
  <c r="I14" i="12"/>
  <c r="H29" i="13"/>
  <c r="I29" i="13"/>
  <c r="H28" i="13"/>
  <c r="I28" i="13"/>
  <c r="H27" i="13"/>
  <c r="I27" i="13"/>
  <c r="H26" i="13"/>
  <c r="I26" i="13"/>
  <c r="H25" i="13"/>
  <c r="I25" i="13"/>
  <c r="H24" i="13"/>
  <c r="I24" i="13"/>
  <c r="H23" i="13"/>
  <c r="I23" i="13"/>
  <c r="H22" i="13"/>
  <c r="I22" i="13"/>
  <c r="H21" i="13"/>
  <c r="I21" i="13"/>
  <c r="H20" i="13"/>
  <c r="I20" i="13"/>
  <c r="H19" i="13"/>
  <c r="I19" i="13"/>
  <c r="H18" i="13"/>
  <c r="I18" i="13"/>
  <c r="H17" i="13"/>
  <c r="I17" i="13"/>
  <c r="H16" i="13"/>
  <c r="I16" i="13"/>
  <c r="H15" i="13"/>
  <c r="I15" i="13"/>
  <c r="H14" i="13"/>
  <c r="I14" i="13"/>
  <c r="H23" i="14"/>
  <c r="I23" i="14"/>
  <c r="H22" i="14"/>
  <c r="I22" i="14"/>
  <c r="H21" i="14"/>
  <c r="I21" i="14"/>
  <c r="H20" i="14"/>
  <c r="I20" i="14"/>
  <c r="H19" i="14"/>
  <c r="I19" i="14"/>
  <c r="H18" i="14"/>
  <c r="I18" i="14"/>
  <c r="H17" i="14"/>
  <c r="I17" i="14"/>
  <c r="H16" i="14"/>
  <c r="I16" i="14"/>
  <c r="H15" i="14"/>
  <c r="I15" i="14"/>
  <c r="H14" i="14"/>
  <c r="I14" i="14"/>
  <c r="H23" i="16"/>
  <c r="I23" i="16"/>
  <c r="H22" i="16"/>
  <c r="I22" i="16"/>
  <c r="H21" i="16"/>
  <c r="I21" i="16"/>
  <c r="H20" i="16"/>
  <c r="I20" i="16"/>
  <c r="H19" i="16"/>
  <c r="I19" i="16"/>
  <c r="H18" i="16"/>
  <c r="I18" i="16"/>
  <c r="H17" i="16"/>
  <c r="I17" i="16"/>
  <c r="H16" i="16"/>
  <c r="I16" i="16"/>
  <c r="H15" i="16"/>
  <c r="I15" i="16"/>
  <c r="H14" i="16"/>
  <c r="I14" i="16"/>
  <c r="H25" i="17"/>
  <c r="I25" i="17"/>
  <c r="H24" i="17"/>
  <c r="I24" i="17"/>
  <c r="H23" i="17"/>
  <c r="I23" i="17"/>
  <c r="H22" i="17"/>
  <c r="I22" i="17"/>
  <c r="H21" i="17"/>
  <c r="I21" i="17" s="1"/>
  <c r="H20" i="17"/>
  <c r="I20" i="17" s="1"/>
  <c r="H19" i="17"/>
  <c r="I19" i="17" s="1"/>
  <c r="H18" i="17"/>
  <c r="T18" i="17" s="1"/>
  <c r="I18" i="17"/>
  <c r="H17" i="17"/>
  <c r="I17" i="17" s="1"/>
  <c r="H16" i="17"/>
  <c r="I16" i="17" s="1"/>
  <c r="H15" i="17"/>
  <c r="I15" i="17"/>
  <c r="H14" i="17"/>
  <c r="I14" i="17"/>
  <c r="H27" i="18"/>
  <c r="I27" i="18"/>
  <c r="H26" i="18"/>
  <c r="I26" i="18"/>
  <c r="H25" i="18"/>
  <c r="I25" i="18"/>
  <c r="H24" i="18"/>
  <c r="I24" i="18"/>
  <c r="H23" i="18"/>
  <c r="I23" i="18" s="1"/>
  <c r="H22" i="18"/>
  <c r="I22" i="18"/>
  <c r="H21" i="18"/>
  <c r="I21" i="18" s="1"/>
  <c r="H20" i="18"/>
  <c r="I20" i="18" s="1"/>
  <c r="H19" i="18"/>
  <c r="I19" i="18" s="1"/>
  <c r="H18" i="18"/>
  <c r="I18" i="18"/>
  <c r="H17" i="18"/>
  <c r="I17" i="18" s="1"/>
  <c r="H16" i="18"/>
  <c r="I16" i="18" s="1"/>
  <c r="H15" i="18"/>
  <c r="I15" i="18"/>
  <c r="H14" i="18"/>
  <c r="I14" i="18"/>
  <c r="H30" i="19"/>
  <c r="I30" i="19"/>
  <c r="H29" i="19"/>
  <c r="I29" i="19"/>
  <c r="H28" i="19"/>
  <c r="I28" i="19"/>
  <c r="H27" i="19"/>
  <c r="I27" i="19"/>
  <c r="H26" i="19"/>
  <c r="I26" i="19"/>
  <c r="H25" i="19"/>
  <c r="I25" i="19"/>
  <c r="H24" i="19"/>
  <c r="T24" i="19" s="1"/>
  <c r="I24" i="19"/>
  <c r="H23" i="19"/>
  <c r="I23" i="19" s="1"/>
  <c r="H22" i="19"/>
  <c r="I22" i="19" s="1"/>
  <c r="H21" i="19"/>
  <c r="I21" i="19"/>
  <c r="H20" i="19"/>
  <c r="I20" i="19"/>
  <c r="H19" i="19"/>
  <c r="I19" i="19" s="1"/>
  <c r="H18" i="19"/>
  <c r="I18" i="19" s="1"/>
  <c r="H17" i="19"/>
  <c r="I17" i="19"/>
  <c r="H16" i="19"/>
  <c r="T16" i="19" s="1"/>
  <c r="I16" i="19"/>
  <c r="H15" i="19"/>
  <c r="I15" i="19"/>
  <c r="H14" i="19"/>
  <c r="I14" i="19"/>
  <c r="H32" i="20"/>
  <c r="I32" i="20"/>
  <c r="H31" i="20"/>
  <c r="I31" i="20"/>
  <c r="H30" i="20"/>
  <c r="I30" i="20"/>
  <c r="H29" i="20"/>
  <c r="I29" i="20"/>
  <c r="H28" i="20"/>
  <c r="I28" i="20"/>
  <c r="H27" i="20"/>
  <c r="I27" i="20" s="1"/>
  <c r="H26" i="20"/>
  <c r="I26" i="20" s="1"/>
  <c r="H25" i="20"/>
  <c r="I25" i="20" s="1"/>
  <c r="H24" i="20"/>
  <c r="I24" i="20" s="1"/>
  <c r="H23" i="20"/>
  <c r="I23" i="20" s="1"/>
  <c r="H22" i="20"/>
  <c r="I22" i="20" s="1"/>
  <c r="H21" i="20"/>
  <c r="I21" i="20" s="1"/>
  <c r="H20" i="20"/>
  <c r="I20" i="20" s="1"/>
  <c r="H19" i="20"/>
  <c r="I19" i="20" s="1"/>
  <c r="H18" i="20"/>
  <c r="I18" i="20" s="1"/>
  <c r="H17" i="20"/>
  <c r="I17" i="20" s="1"/>
  <c r="H16" i="20"/>
  <c r="I16" i="20" s="1"/>
  <c r="H15" i="20"/>
  <c r="I15" i="20"/>
  <c r="H14" i="20"/>
  <c r="I14" i="20"/>
  <c r="H34" i="21"/>
  <c r="I34" i="21"/>
  <c r="H33" i="21"/>
  <c r="I33" i="21"/>
  <c r="H32" i="21"/>
  <c r="I32" i="21"/>
  <c r="H31" i="21"/>
  <c r="I31" i="21"/>
  <c r="H30" i="21"/>
  <c r="I30" i="21"/>
  <c r="H29" i="21"/>
  <c r="I29" i="21" s="1"/>
  <c r="H28" i="21"/>
  <c r="I28" i="21" s="1"/>
  <c r="H27" i="21"/>
  <c r="I27" i="21" s="1"/>
  <c r="H26" i="21"/>
  <c r="I26" i="21" s="1"/>
  <c r="H25" i="21"/>
  <c r="I25" i="21" s="1"/>
  <c r="H24" i="21"/>
  <c r="I24" i="21" s="1"/>
  <c r="H23" i="21"/>
  <c r="I23" i="21" s="1"/>
  <c r="H22" i="21"/>
  <c r="I22" i="21" s="1"/>
  <c r="H21" i="21"/>
  <c r="I21" i="21" s="1"/>
  <c r="H20" i="21"/>
  <c r="I20" i="21" s="1"/>
  <c r="H19" i="21"/>
  <c r="I19" i="21" s="1"/>
  <c r="H18" i="21"/>
  <c r="I18" i="21" s="1"/>
  <c r="H17" i="21"/>
  <c r="I17" i="21" s="1"/>
  <c r="H16" i="21"/>
  <c r="I16" i="21" s="1"/>
  <c r="H15" i="21"/>
  <c r="I15" i="21"/>
  <c r="H14" i="21"/>
  <c r="I14" i="21"/>
  <c r="H23" i="4"/>
  <c r="I23" i="4"/>
  <c r="H22" i="4"/>
  <c r="I22" i="4"/>
  <c r="H21" i="4"/>
  <c r="I21" i="4"/>
  <c r="H20" i="4"/>
  <c r="I20" i="4"/>
  <c r="H19" i="4"/>
  <c r="I19" i="4"/>
  <c r="H18" i="4"/>
  <c r="I18" i="4"/>
  <c r="H17" i="4"/>
  <c r="I17" i="4"/>
  <c r="H16" i="4"/>
  <c r="I16" i="4"/>
  <c r="H15" i="4"/>
  <c r="I15" i="4"/>
  <c r="H14" i="4"/>
  <c r="I14" i="4"/>
  <c r="H56" i="23"/>
  <c r="I56" i="23"/>
  <c r="H55" i="23"/>
  <c r="I55" i="23"/>
  <c r="H54" i="23"/>
  <c r="I54" i="23"/>
  <c r="H53" i="23"/>
  <c r="I53" i="23"/>
  <c r="H52" i="23"/>
  <c r="I52" i="23"/>
  <c r="H51" i="23"/>
  <c r="I51" i="23"/>
  <c r="H50" i="23"/>
  <c r="I50" i="23"/>
  <c r="H49" i="23"/>
  <c r="I49" i="23"/>
  <c r="H48" i="23"/>
  <c r="I48" i="23"/>
  <c r="H47" i="23"/>
  <c r="I47" i="23"/>
  <c r="H46" i="23"/>
  <c r="I46" i="23"/>
  <c r="H45" i="23"/>
  <c r="I45" i="23"/>
  <c r="H44" i="23"/>
  <c r="I44" i="23"/>
  <c r="H43" i="23"/>
  <c r="I43" i="23"/>
  <c r="H42" i="23"/>
  <c r="I42" i="23"/>
  <c r="H41" i="23"/>
  <c r="I41" i="23"/>
  <c r="H40" i="23"/>
  <c r="I40" i="23"/>
  <c r="H39" i="23"/>
  <c r="I39" i="23"/>
  <c r="H38" i="23"/>
  <c r="I38" i="23"/>
  <c r="H37" i="23"/>
  <c r="I37" i="23"/>
  <c r="H36" i="23"/>
  <c r="I36" i="23"/>
  <c r="H35" i="23"/>
  <c r="I35" i="23"/>
  <c r="H34" i="23"/>
  <c r="I34" i="23"/>
  <c r="H33" i="23"/>
  <c r="I33" i="23"/>
  <c r="H32" i="23"/>
  <c r="I32" i="23"/>
  <c r="H31" i="23"/>
  <c r="I31" i="23"/>
  <c r="H30" i="23"/>
  <c r="I30" i="23"/>
  <c r="H29" i="23"/>
  <c r="I29" i="23"/>
  <c r="H28" i="23"/>
  <c r="I28" i="23"/>
  <c r="H27" i="23"/>
  <c r="I27" i="23"/>
  <c r="H26" i="23"/>
  <c r="I26" i="23"/>
  <c r="H25" i="23"/>
  <c r="I25" i="23"/>
  <c r="H24" i="23"/>
  <c r="I24" i="23"/>
  <c r="H23" i="23"/>
  <c r="I23" i="23"/>
  <c r="H22" i="23"/>
  <c r="I22" i="23"/>
  <c r="H21" i="23"/>
  <c r="I21" i="23"/>
  <c r="H20" i="23"/>
  <c r="I20" i="23"/>
  <c r="H19" i="23"/>
  <c r="I19" i="23"/>
  <c r="H18" i="23"/>
  <c r="I18" i="23"/>
  <c r="H17" i="23"/>
  <c r="I17" i="23"/>
  <c r="H16" i="23"/>
  <c r="I16" i="23"/>
  <c r="H14" i="23"/>
  <c r="I14" i="23"/>
  <c r="H17" i="34"/>
  <c r="I17" i="34"/>
  <c r="H22" i="57"/>
  <c r="I22" i="57"/>
  <c r="H21" i="57"/>
  <c r="I21" i="57"/>
  <c r="H20" i="57"/>
  <c r="I20" i="57"/>
  <c r="H19" i="57"/>
  <c r="I19" i="57"/>
  <c r="H18" i="57"/>
  <c r="I18" i="57"/>
  <c r="H17" i="57"/>
  <c r="I17" i="57"/>
  <c r="H16" i="57"/>
  <c r="I16" i="57"/>
  <c r="H15" i="57"/>
  <c r="I15" i="57"/>
  <c r="H17" i="55"/>
  <c r="I17" i="55"/>
  <c r="H16" i="55"/>
  <c r="I16" i="55"/>
  <c r="H15" i="55"/>
  <c r="I15" i="55"/>
  <c r="H14" i="55"/>
  <c r="I14" i="55"/>
  <c r="M86" i="25"/>
  <c r="M85" i="25"/>
  <c r="M84" i="25"/>
  <c r="M81" i="25"/>
  <c r="M80" i="25"/>
  <c r="M79" i="25"/>
  <c r="M78" i="25"/>
  <c r="M77" i="25"/>
  <c r="M76" i="25"/>
  <c r="M75" i="25"/>
  <c r="M74" i="25"/>
  <c r="M73" i="25"/>
  <c r="M72" i="25"/>
  <c r="M71" i="25"/>
  <c r="M70" i="25"/>
  <c r="M39" i="25"/>
  <c r="M38" i="25"/>
  <c r="M37" i="25"/>
  <c r="M36" i="25"/>
  <c r="M35" i="25"/>
  <c r="M34" i="25"/>
  <c r="M33" i="25"/>
  <c r="M32" i="25"/>
  <c r="M31" i="25"/>
  <c r="M30" i="25"/>
  <c r="M29" i="25"/>
  <c r="M28" i="25"/>
  <c r="M27" i="25"/>
  <c r="M26" i="25"/>
  <c r="M25" i="25"/>
  <c r="M24" i="25"/>
  <c r="M23" i="25"/>
  <c r="M22" i="25"/>
  <c r="M21" i="25"/>
  <c r="M20" i="25"/>
  <c r="M13" i="25"/>
  <c r="M10" i="25"/>
  <c r="M9" i="25"/>
  <c r="M8" i="25"/>
  <c r="M7" i="25"/>
  <c r="M6" i="25"/>
  <c r="AQ74" i="25"/>
  <c r="A74" i="25"/>
  <c r="AQ73" i="25"/>
  <c r="A73" i="25"/>
  <c r="AE15" i="58"/>
  <c r="AD16" i="58"/>
  <c r="AE16" i="58"/>
  <c r="AE17" i="58"/>
  <c r="AE18" i="58"/>
  <c r="AE19" i="58"/>
  <c r="AE20" i="58"/>
  <c r="AE21" i="58"/>
  <c r="AE22" i="58"/>
  <c r="AD23" i="58"/>
  <c r="AE23" i="58"/>
  <c r="AE24" i="58"/>
  <c r="AE25" i="58"/>
  <c r="AE26" i="58"/>
  <c r="AE27" i="58"/>
  <c r="AE28" i="58"/>
  <c r="AE29" i="58"/>
  <c r="AD30" i="58"/>
  <c r="AE30" i="58"/>
  <c r="AE31" i="58"/>
  <c r="AE32" i="58"/>
  <c r="AE33" i="58"/>
  <c r="AE34" i="58"/>
  <c r="AE35" i="58"/>
  <c r="AE14" i="58"/>
  <c r="AE15" i="57"/>
  <c r="AE16" i="57"/>
  <c r="AE17" i="57"/>
  <c r="AE18" i="57"/>
  <c r="AE19" i="57"/>
  <c r="AE20" i="57"/>
  <c r="AE21" i="57"/>
  <c r="AE22" i="57"/>
  <c r="AE23" i="57"/>
  <c r="AD15" i="57"/>
  <c r="AE14" i="57"/>
  <c r="AD16" i="57"/>
  <c r="AD17" i="57"/>
  <c r="AD18" i="57"/>
  <c r="AD19" i="57"/>
  <c r="AD20" i="57"/>
  <c r="AD21" i="57"/>
  <c r="AD22" i="57"/>
  <c r="W22" i="57"/>
  <c r="V22" i="57"/>
  <c r="U22" i="57"/>
  <c r="T22" i="57"/>
  <c r="B22" i="57"/>
  <c r="S22" i="57"/>
  <c r="H21" i="58"/>
  <c r="AD21" i="58"/>
  <c r="H28" i="58"/>
  <c r="AD28" i="58"/>
  <c r="H34" i="58"/>
  <c r="AD34" i="58"/>
  <c r="W34" i="58"/>
  <c r="V34" i="58"/>
  <c r="U34" i="58"/>
  <c r="T34" i="58"/>
  <c r="I34" i="58"/>
  <c r="B34" i="58"/>
  <c r="S34" i="58"/>
  <c r="W33" i="58"/>
  <c r="V33" i="58"/>
  <c r="H33" i="58"/>
  <c r="B33" i="58"/>
  <c r="S33" i="58"/>
  <c r="W32" i="58"/>
  <c r="V32" i="58"/>
  <c r="U32" i="58"/>
  <c r="S32" i="58"/>
  <c r="H32" i="58"/>
  <c r="B32" i="58"/>
  <c r="W31" i="58"/>
  <c r="V31" i="58"/>
  <c r="U31" i="58"/>
  <c r="H31" i="58"/>
  <c r="B31" i="58"/>
  <c r="S31" i="58"/>
  <c r="W30" i="58"/>
  <c r="V30" i="58"/>
  <c r="U30" i="58"/>
  <c r="T30" i="58"/>
  <c r="S30" i="58"/>
  <c r="B30" i="58"/>
  <c r="W29" i="58"/>
  <c r="V29" i="58"/>
  <c r="U29" i="58"/>
  <c r="H29" i="58"/>
  <c r="B29" i="58"/>
  <c r="S29" i="58"/>
  <c r="W28" i="58"/>
  <c r="V28" i="58"/>
  <c r="U28" i="58"/>
  <c r="T28" i="58"/>
  <c r="I28" i="58"/>
  <c r="B28" i="58"/>
  <c r="S28" i="58"/>
  <c r="W27" i="58"/>
  <c r="V27" i="58"/>
  <c r="H27" i="58"/>
  <c r="B27" i="58"/>
  <c r="S27" i="58"/>
  <c r="W26" i="58"/>
  <c r="V26" i="58"/>
  <c r="U26" i="58"/>
  <c r="H26" i="58"/>
  <c r="B26" i="58"/>
  <c r="S26" i="58"/>
  <c r="W25" i="58"/>
  <c r="V25" i="58"/>
  <c r="U25" i="58"/>
  <c r="H25" i="58"/>
  <c r="B25" i="58"/>
  <c r="S25" i="58"/>
  <c r="W24" i="58"/>
  <c r="V24" i="58"/>
  <c r="H24" i="58"/>
  <c r="U24" i="58"/>
  <c r="B24" i="58"/>
  <c r="S24" i="58"/>
  <c r="W23" i="58"/>
  <c r="V23" i="58"/>
  <c r="U23" i="58"/>
  <c r="T23" i="58"/>
  <c r="B23" i="58"/>
  <c r="S23" i="58"/>
  <c r="W22" i="58"/>
  <c r="V22" i="58"/>
  <c r="U22" i="58"/>
  <c r="H22" i="58"/>
  <c r="B22" i="58"/>
  <c r="S22" i="58"/>
  <c r="W35" i="58"/>
  <c r="V35" i="58"/>
  <c r="H35" i="58"/>
  <c r="B35" i="58"/>
  <c r="S35" i="58"/>
  <c r="W21" i="58"/>
  <c r="V21" i="58"/>
  <c r="U21" i="58"/>
  <c r="T21" i="58"/>
  <c r="S21" i="58"/>
  <c r="I21" i="58"/>
  <c r="B21" i="58"/>
  <c r="W20" i="58"/>
  <c r="V20" i="58"/>
  <c r="I20" i="58"/>
  <c r="H20" i="58"/>
  <c r="B20" i="58"/>
  <c r="S20" i="58"/>
  <c r="W19" i="58"/>
  <c r="V19" i="58"/>
  <c r="H19" i="58"/>
  <c r="U19" i="58"/>
  <c r="B19" i="58"/>
  <c r="S19" i="58"/>
  <c r="W18" i="58"/>
  <c r="V18" i="58"/>
  <c r="U18" i="58"/>
  <c r="H18" i="58"/>
  <c r="B18" i="58"/>
  <c r="S18" i="58"/>
  <c r="W17" i="58"/>
  <c r="V17" i="58"/>
  <c r="U17" i="58"/>
  <c r="H17" i="58"/>
  <c r="B17" i="58"/>
  <c r="S17" i="58"/>
  <c r="W16" i="58"/>
  <c r="V16" i="58"/>
  <c r="U16" i="58"/>
  <c r="T16" i="58"/>
  <c r="B16" i="58"/>
  <c r="S16" i="58"/>
  <c r="W15" i="58"/>
  <c r="V15" i="58"/>
  <c r="U15" i="58"/>
  <c r="T15" i="58"/>
  <c r="H15" i="58"/>
  <c r="B15" i="58"/>
  <c r="S15" i="58"/>
  <c r="W14" i="58"/>
  <c r="V14" i="58"/>
  <c r="U14" i="58"/>
  <c r="H14" i="58"/>
  <c r="B14" i="58"/>
  <c r="S14" i="58"/>
  <c r="P12" i="58"/>
  <c r="D9" i="58"/>
  <c r="Q3" i="58"/>
  <c r="P2" i="58"/>
  <c r="AQ86" i="25"/>
  <c r="AQ85" i="25"/>
  <c r="H23" i="57"/>
  <c r="T15" i="57"/>
  <c r="H14" i="57"/>
  <c r="W21" i="57"/>
  <c r="V21" i="57"/>
  <c r="U21" i="57"/>
  <c r="T21" i="57"/>
  <c r="B21" i="57"/>
  <c r="S21" i="57"/>
  <c r="W20" i="57"/>
  <c r="V20" i="57"/>
  <c r="U20" i="57"/>
  <c r="T20" i="57"/>
  <c r="B20" i="57"/>
  <c r="S20" i="57"/>
  <c r="W19" i="57"/>
  <c r="V19" i="57"/>
  <c r="U19" i="57"/>
  <c r="T19" i="57"/>
  <c r="B19" i="57"/>
  <c r="S19" i="57"/>
  <c r="W18" i="57"/>
  <c r="V18" i="57"/>
  <c r="U18" i="57"/>
  <c r="T18" i="57"/>
  <c r="B18" i="57"/>
  <c r="S18" i="57"/>
  <c r="W17" i="57"/>
  <c r="V17" i="57"/>
  <c r="U17" i="57"/>
  <c r="T17" i="57"/>
  <c r="B17" i="57"/>
  <c r="S17" i="57"/>
  <c r="W23" i="57"/>
  <c r="V23" i="57"/>
  <c r="W16" i="57"/>
  <c r="V16" i="57"/>
  <c r="U16" i="57"/>
  <c r="T16" i="57"/>
  <c r="W15" i="57"/>
  <c r="V15" i="57"/>
  <c r="U15" i="57"/>
  <c r="W14" i="57"/>
  <c r="V14" i="57"/>
  <c r="U14" i="57"/>
  <c r="P12" i="57"/>
  <c r="Q3" i="57"/>
  <c r="P2" i="57"/>
  <c r="B23" i="57"/>
  <c r="S23" i="57"/>
  <c r="B16" i="57"/>
  <c r="S16" i="57"/>
  <c r="B15" i="57"/>
  <c r="S15" i="57"/>
  <c r="B14" i="57"/>
  <c r="S14" i="57"/>
  <c r="D9" i="57"/>
  <c r="AQ84" i="25"/>
  <c r="A86" i="25"/>
  <c r="A85" i="25"/>
  <c r="I14" i="57"/>
  <c r="AD14" i="57"/>
  <c r="I23" i="57"/>
  <c r="AD23" i="57"/>
  <c r="I14" i="58"/>
  <c r="AD14" i="58"/>
  <c r="T17" i="58"/>
  <c r="AD17" i="58"/>
  <c r="U20" i="58"/>
  <c r="AD20" i="58"/>
  <c r="I35" i="58"/>
  <c r="AD35" i="58"/>
  <c r="T22" i="58"/>
  <c r="AD22" i="58"/>
  <c r="T25" i="58"/>
  <c r="AD25" i="58"/>
  <c r="T29" i="58"/>
  <c r="AD29" i="58"/>
  <c r="I32" i="58"/>
  <c r="AD32" i="58"/>
  <c r="I15" i="58"/>
  <c r="AD15" i="58"/>
  <c r="T18" i="58"/>
  <c r="AD18" i="58"/>
  <c r="T26" i="58"/>
  <c r="AD26" i="58"/>
  <c r="I19" i="58"/>
  <c r="AD19" i="58"/>
  <c r="T24" i="58"/>
  <c r="AD24" i="58"/>
  <c r="U27" i="58"/>
  <c r="AD27" i="58"/>
  <c r="I33" i="58"/>
  <c r="AD33" i="58"/>
  <c r="T19" i="58"/>
  <c r="I24" i="58"/>
  <c r="I31" i="58"/>
  <c r="AD31" i="58"/>
  <c r="U33" i="58"/>
  <c r="U23" i="57"/>
  <c r="T23" i="57"/>
  <c r="T14" i="57"/>
  <c r="I26" i="58"/>
  <c r="T20" i="58"/>
  <c r="T35" i="58"/>
  <c r="T14" i="58"/>
  <c r="I18" i="58"/>
  <c r="I25" i="58"/>
  <c r="I17" i="58"/>
  <c r="I27" i="58"/>
  <c r="I29" i="58"/>
  <c r="T31" i="58"/>
  <c r="T32" i="58"/>
  <c r="T33" i="58"/>
  <c r="I22" i="58"/>
  <c r="T27" i="58"/>
  <c r="U35" i="58"/>
  <c r="B17" i="55"/>
  <c r="B16" i="55"/>
  <c r="B15" i="55"/>
  <c r="B14" i="55"/>
  <c r="D9" i="55"/>
  <c r="A176" i="25"/>
  <c r="A84" i="25"/>
  <c r="W15" i="29"/>
  <c r="V15" i="29"/>
  <c r="H15" i="29"/>
  <c r="I15" i="29"/>
  <c r="B15" i="29"/>
  <c r="S15" i="29"/>
  <c r="W44" i="29"/>
  <c r="V44" i="29"/>
  <c r="H44" i="29"/>
  <c r="I44" i="29"/>
  <c r="B44" i="29"/>
  <c r="S44" i="29"/>
  <c r="H43" i="29"/>
  <c r="I43" i="29"/>
  <c r="W42" i="29"/>
  <c r="V42" i="29"/>
  <c r="H42" i="29"/>
  <c r="U42" i="29"/>
  <c r="B42" i="29"/>
  <c r="S42" i="29"/>
  <c r="U15" i="29"/>
  <c r="T15" i="29"/>
  <c r="T44" i="29"/>
  <c r="U44" i="29"/>
  <c r="I42" i="29"/>
  <c r="T42" i="29"/>
  <c r="W26" i="53"/>
  <c r="V26" i="53"/>
  <c r="H26" i="53"/>
  <c r="I26" i="53"/>
  <c r="B26" i="53"/>
  <c r="S26" i="53"/>
  <c r="T26" i="53"/>
  <c r="U26" i="53"/>
  <c r="W44" i="51"/>
  <c r="W43" i="51"/>
  <c r="W42" i="51"/>
  <c r="W41" i="51"/>
  <c r="W40" i="51"/>
  <c r="W39" i="51"/>
  <c r="W38" i="51"/>
  <c r="W37" i="51"/>
  <c r="W36" i="51"/>
  <c r="W35" i="51"/>
  <c r="W34" i="51"/>
  <c r="W39" i="35"/>
  <c r="W38" i="35"/>
  <c r="W37" i="35"/>
  <c r="W36" i="35"/>
  <c r="W35" i="35"/>
  <c r="W45" i="29"/>
  <c r="W43" i="29"/>
  <c r="W41" i="29"/>
  <c r="W40" i="29"/>
  <c r="W39" i="29"/>
  <c r="W38" i="29"/>
  <c r="W37" i="29"/>
  <c r="W36" i="29"/>
  <c r="W56" i="23"/>
  <c r="W55" i="23"/>
  <c r="W54" i="23"/>
  <c r="W53" i="23"/>
  <c r="W52" i="23"/>
  <c r="W51" i="23"/>
  <c r="W50" i="23"/>
  <c r="W49" i="23"/>
  <c r="W48" i="23"/>
  <c r="W47" i="23"/>
  <c r="W46" i="23"/>
  <c r="W45" i="23"/>
  <c r="W44" i="23"/>
  <c r="W43" i="23"/>
  <c r="W42" i="23"/>
  <c r="W41" i="23"/>
  <c r="W40" i="23"/>
  <c r="W39" i="23"/>
  <c r="W38" i="23"/>
  <c r="W37" i="23"/>
  <c r="W36" i="23"/>
  <c r="W35" i="23"/>
  <c r="W25" i="17"/>
  <c r="W24" i="17"/>
  <c r="W23" i="17"/>
  <c r="W22" i="17"/>
  <c r="W21" i="17"/>
  <c r="W20" i="17"/>
  <c r="W19" i="17"/>
  <c r="W18" i="17"/>
  <c r="W17" i="17"/>
  <c r="W16" i="17"/>
  <c r="W15" i="17"/>
  <c r="W14" i="17"/>
  <c r="W27" i="18"/>
  <c r="W26" i="18"/>
  <c r="W25" i="18"/>
  <c r="W24" i="18"/>
  <c r="W23" i="18"/>
  <c r="W22" i="18"/>
  <c r="W21" i="18"/>
  <c r="W20" i="18"/>
  <c r="W19" i="18"/>
  <c r="W18" i="18"/>
  <c r="W17" i="18"/>
  <c r="W16" i="18"/>
  <c r="W15" i="18"/>
  <c r="W14" i="18"/>
  <c r="W30" i="19"/>
  <c r="W29" i="19"/>
  <c r="W28" i="19"/>
  <c r="W27" i="19"/>
  <c r="W26" i="19"/>
  <c r="W25" i="19"/>
  <c r="W24" i="19"/>
  <c r="W23" i="19"/>
  <c r="W22" i="19"/>
  <c r="W21" i="19"/>
  <c r="W20" i="19"/>
  <c r="W19" i="19"/>
  <c r="W18" i="19"/>
  <c r="W17" i="19"/>
  <c r="W16" i="19"/>
  <c r="W15" i="19"/>
  <c r="W14" i="19"/>
  <c r="W32" i="20"/>
  <c r="W31" i="20"/>
  <c r="W30" i="20"/>
  <c r="W29" i="20"/>
  <c r="W28" i="20"/>
  <c r="W27" i="20"/>
  <c r="W26" i="20"/>
  <c r="W25" i="20"/>
  <c r="W24" i="20"/>
  <c r="W23" i="20"/>
  <c r="W22" i="20"/>
  <c r="W21" i="20"/>
  <c r="W20" i="20"/>
  <c r="W19" i="20"/>
  <c r="W18" i="20"/>
  <c r="W17" i="20"/>
  <c r="W16" i="20"/>
  <c r="W15" i="20"/>
  <c r="W14" i="20"/>
  <c r="W34" i="21"/>
  <c r="W33" i="21"/>
  <c r="W32" i="21"/>
  <c r="W31" i="21"/>
  <c r="W30" i="21"/>
  <c r="W29" i="21"/>
  <c r="W28" i="21"/>
  <c r="W27" i="21"/>
  <c r="W26" i="21"/>
  <c r="W25" i="21"/>
  <c r="W24" i="21"/>
  <c r="W23" i="21"/>
  <c r="W22" i="21"/>
  <c r="W21" i="21"/>
  <c r="W20" i="21"/>
  <c r="W19" i="21"/>
  <c r="W18" i="21"/>
  <c r="W17" i="21"/>
  <c r="W16" i="21"/>
  <c r="W15" i="21"/>
  <c r="W14" i="21"/>
  <c r="W23" i="4"/>
  <c r="W22" i="4"/>
  <c r="W21" i="4"/>
  <c r="W20" i="4"/>
  <c r="W19" i="4"/>
  <c r="W18" i="4"/>
  <c r="W17" i="4"/>
  <c r="W16" i="4"/>
  <c r="W15" i="4"/>
  <c r="W14" i="4"/>
  <c r="W34" i="23"/>
  <c r="W33" i="23"/>
  <c r="W32" i="23"/>
  <c r="W31" i="23"/>
  <c r="W30" i="23"/>
  <c r="W29" i="23"/>
  <c r="W28" i="23"/>
  <c r="W27" i="23"/>
  <c r="W26" i="23"/>
  <c r="W25" i="23"/>
  <c r="W24" i="23"/>
  <c r="W23" i="23"/>
  <c r="W22" i="23"/>
  <c r="W21" i="23"/>
  <c r="W20" i="23"/>
  <c r="W19" i="23"/>
  <c r="W18" i="23"/>
  <c r="W17" i="23"/>
  <c r="W16" i="23"/>
  <c r="W15" i="23"/>
  <c r="W14" i="23"/>
  <c r="W18" i="24"/>
  <c r="W17" i="24"/>
  <c r="W16" i="24"/>
  <c r="W15" i="24"/>
  <c r="W14" i="24"/>
  <c r="W35" i="29"/>
  <c r="W34" i="29"/>
  <c r="W33" i="29"/>
  <c r="W32" i="29"/>
  <c r="W31" i="29"/>
  <c r="W30" i="29"/>
  <c r="W29" i="29"/>
  <c r="W28" i="29"/>
  <c r="W27" i="29"/>
  <c r="W26" i="29"/>
  <c r="W25" i="29"/>
  <c r="W24" i="29"/>
  <c r="W23" i="29"/>
  <c r="W22" i="29"/>
  <c r="W21" i="29"/>
  <c r="W20" i="29"/>
  <c r="W19" i="29"/>
  <c r="W18" i="29"/>
  <c r="W17" i="29"/>
  <c r="W16" i="29"/>
  <c r="W14" i="29"/>
  <c r="W21" i="31"/>
  <c r="W20" i="31"/>
  <c r="W19" i="31"/>
  <c r="W18" i="31"/>
  <c r="W17" i="31"/>
  <c r="W16" i="31"/>
  <c r="W15" i="31"/>
  <c r="W14" i="31"/>
  <c r="W16" i="32"/>
  <c r="W15" i="32"/>
  <c r="W14" i="32"/>
  <c r="W31" i="33"/>
  <c r="W30" i="33"/>
  <c r="W29" i="33"/>
  <c r="W28" i="33"/>
  <c r="W27" i="33"/>
  <c r="W26" i="33"/>
  <c r="W25" i="33"/>
  <c r="W24" i="33"/>
  <c r="W23" i="33"/>
  <c r="W22" i="33"/>
  <c r="W21" i="33"/>
  <c r="W20" i="33"/>
  <c r="W19" i="33"/>
  <c r="W18" i="33"/>
  <c r="W17" i="33"/>
  <c r="W16" i="33"/>
  <c r="W15" i="33"/>
  <c r="W14" i="33"/>
  <c r="W34" i="35"/>
  <c r="W33" i="35"/>
  <c r="W32" i="35"/>
  <c r="W31" i="35"/>
  <c r="W30" i="35"/>
  <c r="W29" i="35"/>
  <c r="W28" i="35"/>
  <c r="W27" i="35"/>
  <c r="W26" i="35"/>
  <c r="W25" i="35"/>
  <c r="W24" i="35"/>
  <c r="W23" i="35"/>
  <c r="W22" i="35"/>
  <c r="W21" i="35"/>
  <c r="W20" i="35"/>
  <c r="W19" i="35"/>
  <c r="W18" i="35"/>
  <c r="W17" i="35"/>
  <c r="W16" i="35"/>
  <c r="W15" i="35"/>
  <c r="W14" i="35"/>
  <c r="W20" i="36"/>
  <c r="W19" i="36"/>
  <c r="W18" i="36"/>
  <c r="W17" i="36"/>
  <c r="W16" i="36"/>
  <c r="W15" i="36"/>
  <c r="W14" i="36"/>
  <c r="W27" i="38"/>
  <c r="W26" i="38"/>
  <c r="W25" i="38"/>
  <c r="W24" i="38"/>
  <c r="W23" i="38"/>
  <c r="W22" i="38"/>
  <c r="W21" i="38"/>
  <c r="W20" i="38"/>
  <c r="W19" i="38"/>
  <c r="W18" i="38"/>
  <c r="W17" i="38"/>
  <c r="W16" i="38"/>
  <c r="W15" i="38"/>
  <c r="W14" i="38"/>
  <c r="W22" i="40"/>
  <c r="W21" i="40"/>
  <c r="W20" i="40"/>
  <c r="W19" i="40"/>
  <c r="W18" i="40"/>
  <c r="W17" i="40"/>
  <c r="W16" i="40"/>
  <c r="W15" i="40"/>
  <c r="W14" i="40"/>
  <c r="W22" i="42"/>
  <c r="W21" i="42"/>
  <c r="W20" i="42"/>
  <c r="W19" i="42"/>
  <c r="W18" i="42"/>
  <c r="W17" i="42"/>
  <c r="W16" i="42"/>
  <c r="W15" i="42"/>
  <c r="W14" i="42"/>
  <c r="W29" i="44"/>
  <c r="W28" i="44"/>
  <c r="W27" i="44"/>
  <c r="W26" i="44"/>
  <c r="W25" i="44"/>
  <c r="W24" i="44"/>
  <c r="W23" i="44"/>
  <c r="W22" i="44"/>
  <c r="W21" i="44"/>
  <c r="W20" i="44"/>
  <c r="W19" i="44"/>
  <c r="W18" i="44"/>
  <c r="W17" i="44"/>
  <c r="W16" i="44"/>
  <c r="W15" i="44"/>
  <c r="W14" i="44"/>
  <c r="W20" i="47"/>
  <c r="W19" i="47"/>
  <c r="W18" i="47"/>
  <c r="W17" i="47"/>
  <c r="W16" i="47"/>
  <c r="W15" i="47"/>
  <c r="W14" i="47"/>
  <c r="W17" i="34"/>
  <c r="W16" i="34"/>
  <c r="W15" i="34"/>
  <c r="W14" i="34"/>
  <c r="W27" i="53"/>
  <c r="W25" i="53"/>
  <c r="W24" i="53"/>
  <c r="W23" i="53"/>
  <c r="W22" i="53"/>
  <c r="W21" i="53"/>
  <c r="W20" i="53"/>
  <c r="W19" i="53"/>
  <c r="W18" i="53"/>
  <c r="W17" i="53"/>
  <c r="W16" i="53"/>
  <c r="W15" i="53"/>
  <c r="W14" i="53"/>
  <c r="W23" i="52"/>
  <c r="W22" i="52"/>
  <c r="W21" i="52"/>
  <c r="W20" i="52"/>
  <c r="W19" i="52"/>
  <c r="W18" i="52"/>
  <c r="W17" i="52"/>
  <c r="W16" i="52"/>
  <c r="W15" i="52"/>
  <c r="W14" i="52"/>
  <c r="W17" i="37"/>
  <c r="W16" i="37"/>
  <c r="W15" i="37"/>
  <c r="W14" i="37"/>
  <c r="W33" i="51"/>
  <c r="W32" i="51"/>
  <c r="W31" i="51"/>
  <c r="W30" i="51"/>
  <c r="W29" i="51"/>
  <c r="W28" i="51"/>
  <c r="W27" i="51"/>
  <c r="W26" i="51"/>
  <c r="W25" i="51"/>
  <c r="W24" i="51"/>
  <c r="W23" i="51"/>
  <c r="W22" i="51"/>
  <c r="W21" i="51"/>
  <c r="W20" i="51"/>
  <c r="W19" i="51"/>
  <c r="W18" i="51"/>
  <c r="W17" i="51"/>
  <c r="W16" i="51"/>
  <c r="W15" i="51"/>
  <c r="W14" i="51"/>
  <c r="W22" i="54"/>
  <c r="W21" i="54"/>
  <c r="W20" i="54"/>
  <c r="W19" i="54"/>
  <c r="W18" i="54"/>
  <c r="W17" i="54"/>
  <c r="W16" i="54"/>
  <c r="W15" i="54"/>
  <c r="W14" i="54"/>
  <c r="W33" i="50"/>
  <c r="W32" i="50"/>
  <c r="W31" i="50"/>
  <c r="W30" i="50"/>
  <c r="W29" i="50"/>
  <c r="W28" i="50"/>
  <c r="W27" i="50"/>
  <c r="W26" i="50"/>
  <c r="W25" i="50"/>
  <c r="W24" i="50"/>
  <c r="W23" i="50"/>
  <c r="W22" i="50"/>
  <c r="W21" i="50"/>
  <c r="W20" i="50"/>
  <c r="W19" i="50"/>
  <c r="W18" i="50"/>
  <c r="W17" i="50"/>
  <c r="W16" i="50"/>
  <c r="W15" i="50"/>
  <c r="W14" i="50"/>
  <c r="H44" i="51"/>
  <c r="AD44" i="51" s="1"/>
  <c r="H16" i="51"/>
  <c r="AD16" i="51" s="1"/>
  <c r="H15" i="51"/>
  <c r="AD15" i="51" s="1"/>
  <c r="H14" i="51"/>
  <c r="AD14" i="51" s="1"/>
  <c r="V43" i="51"/>
  <c r="H43" i="51"/>
  <c r="AD43" i="51" s="1"/>
  <c r="B43" i="51"/>
  <c r="S43" i="51" s="1"/>
  <c r="V42" i="51"/>
  <c r="H42" i="51"/>
  <c r="AD42" i="51" s="1"/>
  <c r="U42" i="51"/>
  <c r="B42" i="51"/>
  <c r="S42" i="51"/>
  <c r="V41" i="51"/>
  <c r="H41" i="51"/>
  <c r="AD41" i="51" s="1"/>
  <c r="B41" i="51"/>
  <c r="S41" i="51"/>
  <c r="V40" i="51"/>
  <c r="H40" i="51"/>
  <c r="AD40" i="51" s="1"/>
  <c r="U40" i="51"/>
  <c r="B40" i="51"/>
  <c r="S40" i="51" s="1"/>
  <c r="V39" i="51"/>
  <c r="H39" i="51"/>
  <c r="AD39" i="51" s="1"/>
  <c r="B39" i="51"/>
  <c r="S39" i="51" s="1"/>
  <c r="V38" i="51"/>
  <c r="U38" i="51"/>
  <c r="T38" i="51"/>
  <c r="H38" i="51"/>
  <c r="AD38" i="51" s="1"/>
  <c r="B38" i="51"/>
  <c r="S38" i="51" s="1"/>
  <c r="V37" i="51"/>
  <c r="H37" i="51"/>
  <c r="AD37" i="51" s="1"/>
  <c r="B37" i="51"/>
  <c r="S37" i="51" s="1"/>
  <c r="V36" i="51"/>
  <c r="H36" i="51"/>
  <c r="AD36" i="51" s="1"/>
  <c r="U36" i="51"/>
  <c r="B36" i="51"/>
  <c r="S36" i="51"/>
  <c r="V35" i="51"/>
  <c r="H35" i="51"/>
  <c r="AD35" i="51" s="1"/>
  <c r="B35" i="51"/>
  <c r="S35" i="51" s="1"/>
  <c r="V34" i="51"/>
  <c r="H34" i="51"/>
  <c r="AD34" i="51" s="1"/>
  <c r="U34" i="51"/>
  <c r="B34" i="51"/>
  <c r="S34" i="51" s="1"/>
  <c r="V33" i="51"/>
  <c r="H33" i="51"/>
  <c r="AD33" i="51" s="1"/>
  <c r="B33" i="51"/>
  <c r="S33" i="51"/>
  <c r="V32" i="51"/>
  <c r="U32" i="51"/>
  <c r="I32" i="51"/>
  <c r="H32" i="51"/>
  <c r="AD32" i="51" s="1"/>
  <c r="B32" i="51"/>
  <c r="S32" i="51" s="1"/>
  <c r="V31" i="51"/>
  <c r="H31" i="51"/>
  <c r="AD31" i="51" s="1"/>
  <c r="B31" i="51"/>
  <c r="S31" i="51"/>
  <c r="V30" i="51"/>
  <c r="H30" i="51"/>
  <c r="AD30" i="51" s="1"/>
  <c r="B30" i="51"/>
  <c r="S30" i="51"/>
  <c r="V29" i="51"/>
  <c r="H29" i="51"/>
  <c r="AD29" i="51" s="1"/>
  <c r="B29" i="51"/>
  <c r="S29" i="51" s="1"/>
  <c r="V28" i="51"/>
  <c r="H28" i="51"/>
  <c r="AD28" i="51" s="1"/>
  <c r="U28" i="51"/>
  <c r="B28" i="51"/>
  <c r="S28" i="51" s="1"/>
  <c r="V27" i="51"/>
  <c r="H27" i="51"/>
  <c r="AD27" i="51" s="1"/>
  <c r="B27" i="51"/>
  <c r="S27" i="51" s="1"/>
  <c r="V26" i="51"/>
  <c r="H26" i="51"/>
  <c r="AD26" i="51" s="1"/>
  <c r="B26" i="51"/>
  <c r="S26" i="51" s="1"/>
  <c r="V25" i="51"/>
  <c r="H25" i="51"/>
  <c r="AD25" i="51" s="1"/>
  <c r="B25" i="51"/>
  <c r="S25" i="51" s="1"/>
  <c r="V24" i="51"/>
  <c r="H24" i="51"/>
  <c r="AD24" i="51" s="1"/>
  <c r="B24" i="51"/>
  <c r="S24" i="51" s="1"/>
  <c r="V23" i="51"/>
  <c r="H23" i="51"/>
  <c r="AD23" i="51" s="1"/>
  <c r="B23" i="51"/>
  <c r="S23" i="51"/>
  <c r="V22" i="51"/>
  <c r="T22" i="51"/>
  <c r="H22" i="51"/>
  <c r="AD22" i="51" s="1"/>
  <c r="U22" i="51"/>
  <c r="B22" i="51"/>
  <c r="S22" i="51" s="1"/>
  <c r="V21" i="51"/>
  <c r="H21" i="51"/>
  <c r="AD21" i="51" s="1"/>
  <c r="B21" i="51"/>
  <c r="S21" i="51"/>
  <c r="V20" i="51"/>
  <c r="U20" i="51"/>
  <c r="H20" i="51"/>
  <c r="AD20" i="51" s="1"/>
  <c r="T20" i="51"/>
  <c r="B20" i="51"/>
  <c r="S20" i="51"/>
  <c r="B27" i="50"/>
  <c r="S27" i="50" s="1"/>
  <c r="H27" i="50"/>
  <c r="AD27" i="50" s="1"/>
  <c r="U27" i="50"/>
  <c r="V27" i="50"/>
  <c r="B28" i="50"/>
  <c r="S28" i="50" s="1"/>
  <c r="H28" i="50"/>
  <c r="AD28" i="50" s="1"/>
  <c r="T28" i="50"/>
  <c r="U28" i="50"/>
  <c r="V28" i="50"/>
  <c r="B29" i="50"/>
  <c r="S29" i="50"/>
  <c r="H29" i="50"/>
  <c r="AD29" i="50" s="1"/>
  <c r="I29" i="50"/>
  <c r="V29" i="50"/>
  <c r="B30" i="50"/>
  <c r="S30" i="50" s="1"/>
  <c r="H30" i="50"/>
  <c r="AD30" i="50" s="1"/>
  <c r="U30" i="50"/>
  <c r="V30" i="50"/>
  <c r="B31" i="50"/>
  <c r="H31" i="50"/>
  <c r="AD31" i="50" s="1"/>
  <c r="S31" i="50"/>
  <c r="U31" i="50"/>
  <c r="V31" i="50"/>
  <c r="B32" i="50"/>
  <c r="S32" i="50"/>
  <c r="H32" i="50"/>
  <c r="AD32" i="50" s="1"/>
  <c r="T32" i="50"/>
  <c r="U32" i="50"/>
  <c r="V32" i="50"/>
  <c r="H33" i="50"/>
  <c r="AD33" i="50" s="1"/>
  <c r="I33" i="50"/>
  <c r="B33" i="50"/>
  <c r="H14" i="50"/>
  <c r="AD14" i="50" s="1"/>
  <c r="I14" i="50"/>
  <c r="U26" i="51"/>
  <c r="I40" i="51"/>
  <c r="U29" i="50"/>
  <c r="I20" i="51"/>
  <c r="T34" i="51"/>
  <c r="I36" i="51"/>
  <c r="U41" i="51"/>
  <c r="I41" i="51"/>
  <c r="T43" i="51"/>
  <c r="U39" i="51"/>
  <c r="U43" i="51"/>
  <c r="U35" i="51"/>
  <c r="T29" i="51"/>
  <c r="I31" i="51"/>
  <c r="I35" i="51"/>
  <c r="U29" i="51"/>
  <c r="U33" i="51"/>
  <c r="U37" i="51"/>
  <c r="U31" i="51"/>
  <c r="U23" i="51"/>
  <c r="U21" i="51"/>
  <c r="I22" i="51"/>
  <c r="U25" i="51"/>
  <c r="I31" i="50"/>
  <c r="I27" i="50"/>
  <c r="V26" i="50"/>
  <c r="H26" i="50"/>
  <c r="AD26" i="50" s="1"/>
  <c r="U26" i="50"/>
  <c r="B26" i="50"/>
  <c r="S26" i="50" s="1"/>
  <c r="V25" i="50"/>
  <c r="H25" i="50"/>
  <c r="AD25" i="50" s="1"/>
  <c r="I25" i="50"/>
  <c r="B25" i="50"/>
  <c r="S25" i="50"/>
  <c r="V24" i="50"/>
  <c r="H24" i="50"/>
  <c r="AD24" i="50" s="1"/>
  <c r="U24" i="50"/>
  <c r="B24" i="50"/>
  <c r="S24" i="50" s="1"/>
  <c r="V23" i="50"/>
  <c r="H23" i="50"/>
  <c r="AD23" i="50" s="1"/>
  <c r="T23" i="50"/>
  <c r="B23" i="50"/>
  <c r="S23" i="50"/>
  <c r="V22" i="50"/>
  <c r="H22" i="50"/>
  <c r="AD22" i="50" s="1"/>
  <c r="B22" i="50"/>
  <c r="S22" i="50" s="1"/>
  <c r="V21" i="50"/>
  <c r="H21" i="50"/>
  <c r="AD21" i="50" s="1"/>
  <c r="B21" i="50"/>
  <c r="S21" i="50"/>
  <c r="I26" i="50"/>
  <c r="U23" i="50"/>
  <c r="I23" i="50"/>
  <c r="T25" i="50"/>
  <c r="U21" i="50"/>
  <c r="U25" i="50"/>
  <c r="V19" i="29"/>
  <c r="U19" i="29"/>
  <c r="H19" i="29"/>
  <c r="I19" i="29"/>
  <c r="B19" i="29"/>
  <c r="S19" i="29"/>
  <c r="T19" i="29"/>
  <c r="H18" i="52"/>
  <c r="I18" i="52"/>
  <c r="H17" i="52"/>
  <c r="I17" i="52"/>
  <c r="H16" i="52"/>
  <c r="I16" i="52"/>
  <c r="H20" i="52"/>
  <c r="I20" i="52"/>
  <c r="V31" i="33"/>
  <c r="V30" i="33"/>
  <c r="V29" i="33"/>
  <c r="V28" i="33"/>
  <c r="V27" i="33"/>
  <c r="V26" i="33"/>
  <c r="V25" i="33"/>
  <c r="V24" i="33"/>
  <c r="V23" i="33"/>
  <c r="V22" i="33"/>
  <c r="V21" i="33"/>
  <c r="V20" i="33"/>
  <c r="V19" i="33"/>
  <c r="V18" i="33"/>
  <c r="V17" i="33"/>
  <c r="V16" i="33"/>
  <c r="V15" i="33"/>
  <c r="V14" i="33"/>
  <c r="U14" i="33"/>
  <c r="P12" i="33"/>
  <c r="Q3" i="33"/>
  <c r="P2" i="33"/>
  <c r="V16" i="32"/>
  <c r="V15" i="32"/>
  <c r="U15" i="32"/>
  <c r="S15" i="32"/>
  <c r="V14" i="32"/>
  <c r="U14" i="32"/>
  <c r="P12" i="32"/>
  <c r="Q3" i="32"/>
  <c r="P2" i="32"/>
  <c r="AQ37" i="25"/>
  <c r="A37" i="25"/>
  <c r="V22" i="54"/>
  <c r="H22" i="54"/>
  <c r="U22" i="54"/>
  <c r="B22" i="54"/>
  <c r="S22" i="54"/>
  <c r="V21" i="54"/>
  <c r="H21" i="54"/>
  <c r="T21" i="54"/>
  <c r="B21" i="54"/>
  <c r="S21" i="54"/>
  <c r="V20" i="54"/>
  <c r="H20" i="54"/>
  <c r="U20" i="54"/>
  <c r="B20" i="54"/>
  <c r="S20" i="54"/>
  <c r="V15" i="54"/>
  <c r="H15" i="54"/>
  <c r="U15" i="54"/>
  <c r="B15" i="54"/>
  <c r="S15" i="54"/>
  <c r="V14" i="54"/>
  <c r="H14" i="54"/>
  <c r="T14" i="54"/>
  <c r="B14" i="54"/>
  <c r="S14" i="54"/>
  <c r="V18" i="54"/>
  <c r="U18" i="54"/>
  <c r="H18" i="54"/>
  <c r="T18" i="54"/>
  <c r="B18" i="54"/>
  <c r="S18" i="54"/>
  <c r="V19" i="54"/>
  <c r="U19" i="54"/>
  <c r="H19" i="54"/>
  <c r="T19" i="54"/>
  <c r="B19" i="54"/>
  <c r="S19" i="54"/>
  <c r="V17" i="54"/>
  <c r="U17" i="54"/>
  <c r="H17" i="54"/>
  <c r="T17" i="54"/>
  <c r="B17" i="54"/>
  <c r="S17" i="54"/>
  <c r="V16" i="54"/>
  <c r="U16" i="54"/>
  <c r="H16" i="54"/>
  <c r="T16" i="54"/>
  <c r="B16" i="54"/>
  <c r="S16" i="54"/>
  <c r="P12" i="54"/>
  <c r="D9" i="54"/>
  <c r="Q3" i="54"/>
  <c r="P2" i="54"/>
  <c r="I18" i="54"/>
  <c r="T20" i="54"/>
  <c r="I17" i="54"/>
  <c r="I15" i="54"/>
  <c r="I19" i="54"/>
  <c r="I20" i="54"/>
  <c r="U14" i="54"/>
  <c r="U21" i="54"/>
  <c r="I22" i="54"/>
  <c r="I16" i="54"/>
  <c r="I14" i="54"/>
  <c r="T15" i="54"/>
  <c r="I21" i="54"/>
  <c r="T22" i="54"/>
  <c r="V17" i="37"/>
  <c r="V16" i="37"/>
  <c r="U16" i="37"/>
  <c r="V15" i="37"/>
  <c r="U15" i="37"/>
  <c r="V14" i="37"/>
  <c r="P12" i="37"/>
  <c r="Q3" i="37"/>
  <c r="P2" i="37"/>
  <c r="BH30" i="53"/>
  <c r="BG30" i="53"/>
  <c r="BF30" i="53"/>
  <c r="BE30" i="53"/>
  <c r="BD30" i="53"/>
  <c r="BC30" i="53"/>
  <c r="BB30" i="53"/>
  <c r="BA30" i="53"/>
  <c r="AZ30" i="53"/>
  <c r="AY30" i="53"/>
  <c r="AX30" i="53"/>
  <c r="AW30" i="53"/>
  <c r="BH23" i="53"/>
  <c r="BG23" i="53"/>
  <c r="BF23" i="53"/>
  <c r="BE23" i="53"/>
  <c r="BE22" i="53"/>
  <c r="BD23" i="53"/>
  <c r="BC23" i="53"/>
  <c r="BC22" i="53"/>
  <c r="BB23" i="53"/>
  <c r="BA23" i="53"/>
  <c r="AZ23" i="53"/>
  <c r="AY23" i="53"/>
  <c r="AY22" i="53"/>
  <c r="AX23" i="53"/>
  <c r="AX22" i="53"/>
  <c r="AW23" i="53"/>
  <c r="AW22" i="53"/>
  <c r="BH22" i="53"/>
  <c r="BG22" i="53"/>
  <c r="BF22" i="53"/>
  <c r="BD22" i="53"/>
  <c r="BB22" i="53"/>
  <c r="BA22" i="53"/>
  <c r="AZ22" i="53"/>
  <c r="H25" i="53"/>
  <c r="I25" i="53"/>
  <c r="H24" i="53"/>
  <c r="T24" i="53"/>
  <c r="H23" i="53"/>
  <c r="I23" i="53"/>
  <c r="H22" i="53"/>
  <c r="I22" i="53"/>
  <c r="H21" i="53"/>
  <c r="I21" i="53"/>
  <c r="H20" i="53"/>
  <c r="T20" i="53"/>
  <c r="H19" i="53"/>
  <c r="U19" i="53"/>
  <c r="H18" i="53"/>
  <c r="I18" i="53"/>
  <c r="H17" i="53"/>
  <c r="I17" i="53"/>
  <c r="H16" i="53"/>
  <c r="I16" i="53"/>
  <c r="H15" i="53"/>
  <c r="U15" i="53"/>
  <c r="V25" i="53"/>
  <c r="B25" i="53"/>
  <c r="S25" i="53"/>
  <c r="V24" i="53"/>
  <c r="B24" i="53"/>
  <c r="S24" i="53"/>
  <c r="V23" i="53"/>
  <c r="B23" i="53"/>
  <c r="S23" i="53"/>
  <c r="V22" i="53"/>
  <c r="B22" i="53"/>
  <c r="S22" i="53"/>
  <c r="H27" i="53"/>
  <c r="U27" i="53"/>
  <c r="H14" i="53"/>
  <c r="I14" i="53"/>
  <c r="V27" i="53"/>
  <c r="B27" i="53"/>
  <c r="S27" i="53"/>
  <c r="V21" i="53"/>
  <c r="B21" i="53"/>
  <c r="S21" i="53"/>
  <c r="V20" i="53"/>
  <c r="B20" i="53"/>
  <c r="S20" i="53"/>
  <c r="V19" i="53"/>
  <c r="B19" i="53"/>
  <c r="S19" i="53"/>
  <c r="V18" i="53"/>
  <c r="B18" i="53"/>
  <c r="S18" i="53"/>
  <c r="V17" i="53"/>
  <c r="B17" i="53"/>
  <c r="S17" i="53"/>
  <c r="V16" i="53"/>
  <c r="B16" i="53"/>
  <c r="S16" i="53"/>
  <c r="V15" i="53"/>
  <c r="B15" i="53"/>
  <c r="S15" i="53"/>
  <c r="V14" i="53"/>
  <c r="U14" i="53"/>
  <c r="B14" i="53"/>
  <c r="S14" i="53"/>
  <c r="P12" i="53"/>
  <c r="D9" i="53"/>
  <c r="Q3" i="53"/>
  <c r="P2" i="53"/>
  <c r="A7" i="25"/>
  <c r="A8" i="25"/>
  <c r="A9" i="25"/>
  <c r="A10" i="25"/>
  <c r="A13" i="25"/>
  <c r="A20" i="25"/>
  <c r="A21" i="25"/>
  <c r="A22" i="25"/>
  <c r="A23" i="25"/>
  <c r="A24" i="25"/>
  <c r="A25" i="25"/>
  <c r="A26" i="25"/>
  <c r="A27" i="25"/>
  <c r="A28" i="25"/>
  <c r="A29" i="25"/>
  <c r="A30" i="25"/>
  <c r="A31" i="25"/>
  <c r="A32" i="25"/>
  <c r="A33" i="25"/>
  <c r="A34" i="25"/>
  <c r="A35" i="25"/>
  <c r="A38" i="25"/>
  <c r="A39" i="25"/>
  <c r="A70" i="25"/>
  <c r="A71" i="25"/>
  <c r="A72" i="25"/>
  <c r="A75" i="25"/>
  <c r="A76" i="25"/>
  <c r="A77" i="25"/>
  <c r="A36" i="25"/>
  <c r="A78" i="25"/>
  <c r="A79" i="25"/>
  <c r="A80" i="25"/>
  <c r="A81" i="25"/>
  <c r="A6" i="25"/>
  <c r="V22" i="52"/>
  <c r="T22" i="52"/>
  <c r="H22" i="52"/>
  <c r="I22" i="52"/>
  <c r="B22" i="52"/>
  <c r="S22" i="52"/>
  <c r="T16" i="53"/>
  <c r="I27" i="53"/>
  <c r="U23" i="53"/>
  <c r="T17" i="53"/>
  <c r="U25" i="53"/>
  <c r="I15" i="53"/>
  <c r="I19" i="53"/>
  <c r="I20" i="53"/>
  <c r="I24" i="53"/>
  <c r="T23" i="53"/>
  <c r="U24" i="53"/>
  <c r="T15" i="53"/>
  <c r="T22" i="53"/>
  <c r="U22" i="53"/>
  <c r="T25" i="53"/>
  <c r="U16" i="53"/>
  <c r="T19" i="53"/>
  <c r="T27" i="53"/>
  <c r="T18" i="53"/>
  <c r="T21" i="53"/>
  <c r="T14" i="53"/>
  <c r="U18" i="53"/>
  <c r="U21" i="53"/>
  <c r="U17" i="53"/>
  <c r="U20" i="53"/>
  <c r="U22" i="52"/>
  <c r="V23" i="52"/>
  <c r="H23" i="52"/>
  <c r="I23" i="52"/>
  <c r="B23" i="52"/>
  <c r="S23" i="52"/>
  <c r="V21" i="52"/>
  <c r="H21" i="52"/>
  <c r="U21" i="52"/>
  <c r="B21" i="52"/>
  <c r="S21" i="52"/>
  <c r="V20" i="52"/>
  <c r="T20" i="52"/>
  <c r="B20" i="52"/>
  <c r="S20" i="52"/>
  <c r="V19" i="52"/>
  <c r="T19" i="52"/>
  <c r="U19" i="52"/>
  <c r="B19" i="52"/>
  <c r="S19" i="52"/>
  <c r="V18" i="52"/>
  <c r="B18" i="52"/>
  <c r="S18" i="52"/>
  <c r="V17" i="52"/>
  <c r="T17" i="52"/>
  <c r="U17" i="52"/>
  <c r="B17" i="52"/>
  <c r="S17" i="52"/>
  <c r="V16" i="52"/>
  <c r="U16" i="52"/>
  <c r="T16" i="52"/>
  <c r="B16" i="52"/>
  <c r="S16" i="52"/>
  <c r="V15" i="52"/>
  <c r="U15" i="52"/>
  <c r="H15" i="52"/>
  <c r="T15" i="52"/>
  <c r="B15" i="52"/>
  <c r="S15" i="52"/>
  <c r="V14" i="52"/>
  <c r="U14" i="52"/>
  <c r="H14" i="52"/>
  <c r="I14" i="52"/>
  <c r="B14" i="52"/>
  <c r="S14" i="52"/>
  <c r="P12" i="52"/>
  <c r="D9" i="52"/>
  <c r="Q3" i="52"/>
  <c r="P2" i="52"/>
  <c r="I15" i="52"/>
  <c r="I21" i="52"/>
  <c r="U20" i="52"/>
  <c r="T14" i="52"/>
  <c r="T18" i="52"/>
  <c r="T23" i="52"/>
  <c r="U18" i="52"/>
  <c r="T21" i="52"/>
  <c r="U23" i="52"/>
  <c r="V44" i="51"/>
  <c r="U44" i="51"/>
  <c r="B44" i="51"/>
  <c r="S44" i="51" s="1"/>
  <c r="V19" i="51"/>
  <c r="H19" i="51"/>
  <c r="AD19" i="51" s="1"/>
  <c r="B19" i="51"/>
  <c r="S19" i="51" s="1"/>
  <c r="V18" i="51"/>
  <c r="H18" i="51"/>
  <c r="AD18" i="51" s="1"/>
  <c r="B18" i="51"/>
  <c r="S18" i="51" s="1"/>
  <c r="V17" i="51"/>
  <c r="H17" i="51"/>
  <c r="AD17" i="51" s="1"/>
  <c r="U17" i="51"/>
  <c r="B17" i="51"/>
  <c r="S17" i="51"/>
  <c r="V16" i="51"/>
  <c r="T16" i="51"/>
  <c r="B16" i="51"/>
  <c r="S16" i="51"/>
  <c r="V15" i="51"/>
  <c r="B15" i="51"/>
  <c r="S15" i="51"/>
  <c r="V14" i="51"/>
  <c r="U14" i="51"/>
  <c r="B14" i="51"/>
  <c r="S14" i="51" s="1"/>
  <c r="P12" i="51"/>
  <c r="D9" i="51"/>
  <c r="Q3" i="51"/>
  <c r="P2" i="51"/>
  <c r="V20" i="50"/>
  <c r="H20" i="50"/>
  <c r="AD20" i="50" s="1"/>
  <c r="B20" i="50"/>
  <c r="S20" i="50" s="1"/>
  <c r="V33" i="50"/>
  <c r="U33" i="50"/>
  <c r="S33" i="50"/>
  <c r="V19" i="50"/>
  <c r="H19" i="50"/>
  <c r="AD19" i="50" s="1"/>
  <c r="B19" i="50"/>
  <c r="S19" i="50" s="1"/>
  <c r="V18" i="50"/>
  <c r="H18" i="50"/>
  <c r="AD18" i="50" s="1"/>
  <c r="U18" i="50"/>
  <c r="B18" i="50"/>
  <c r="S18" i="50"/>
  <c r="V17" i="50"/>
  <c r="H17" i="50"/>
  <c r="AD17" i="50" s="1"/>
  <c r="U17" i="50"/>
  <c r="B17" i="50"/>
  <c r="S17" i="50" s="1"/>
  <c r="V16" i="50"/>
  <c r="H16" i="50"/>
  <c r="AD16" i="50" s="1"/>
  <c r="U16" i="50"/>
  <c r="B16" i="50"/>
  <c r="S16" i="50"/>
  <c r="V15" i="50"/>
  <c r="U15" i="50"/>
  <c r="H15" i="50"/>
  <c r="AD15" i="50" s="1"/>
  <c r="T15" i="50"/>
  <c r="B15" i="50"/>
  <c r="S15" i="50"/>
  <c r="V14" i="50"/>
  <c r="U14" i="50"/>
  <c r="T14" i="50"/>
  <c r="B14" i="50"/>
  <c r="S14" i="50" s="1"/>
  <c r="P12" i="50"/>
  <c r="D9" i="50"/>
  <c r="Q3" i="50"/>
  <c r="P2" i="50"/>
  <c r="AQ81" i="25"/>
  <c r="AQ80" i="25"/>
  <c r="AQ79" i="25"/>
  <c r="AQ78" i="25"/>
  <c r="AQ36" i="25"/>
  <c r="AQ77" i="25"/>
  <c r="AQ76" i="25"/>
  <c r="AQ71" i="25"/>
  <c r="AQ72" i="25"/>
  <c r="AQ38" i="25"/>
  <c r="AQ34" i="25"/>
  <c r="AQ35" i="25"/>
  <c r="T14" i="51"/>
  <c r="U15" i="51"/>
  <c r="T15" i="51"/>
  <c r="I17" i="51"/>
  <c r="U16" i="51"/>
  <c r="U19" i="51"/>
  <c r="U18" i="51"/>
  <c r="T44" i="51"/>
  <c r="I16" i="50"/>
  <c r="T18" i="50"/>
  <c r="T20" i="50"/>
  <c r="U20" i="50"/>
  <c r="U19" i="50"/>
  <c r="I15" i="50"/>
  <c r="I19" i="50"/>
  <c r="T33" i="50"/>
  <c r="V17" i="29"/>
  <c r="U17" i="29"/>
  <c r="H17" i="29"/>
  <c r="I17" i="29"/>
  <c r="B17" i="29"/>
  <c r="S17" i="29"/>
  <c r="T17" i="29"/>
  <c r="B45" i="29"/>
  <c r="B43" i="29"/>
  <c r="W20" i="5"/>
  <c r="V20" i="5"/>
  <c r="U20" i="5"/>
  <c r="T20" i="5"/>
  <c r="S20" i="5"/>
  <c r="W19" i="5"/>
  <c r="V19" i="5"/>
  <c r="U19" i="5"/>
  <c r="S19" i="5"/>
  <c r="P12" i="5"/>
  <c r="Q3" i="5"/>
  <c r="P2" i="5"/>
  <c r="W31" i="6"/>
  <c r="V31" i="6"/>
  <c r="U31" i="6"/>
  <c r="W30" i="6"/>
  <c r="V30" i="6"/>
  <c r="U30" i="6"/>
  <c r="W29" i="6"/>
  <c r="V29" i="6"/>
  <c r="U29" i="6"/>
  <c r="W28" i="6"/>
  <c r="V28" i="6"/>
  <c r="U28" i="6"/>
  <c r="W27" i="6"/>
  <c r="V27" i="6"/>
  <c r="U27" i="6"/>
  <c r="W26" i="6"/>
  <c r="V26" i="6"/>
  <c r="U26" i="6"/>
  <c r="W25" i="6"/>
  <c r="V25" i="6"/>
  <c r="U25" i="6"/>
  <c r="W24" i="6"/>
  <c r="V24" i="6"/>
  <c r="U24" i="6"/>
  <c r="W23" i="6"/>
  <c r="V23" i="6"/>
  <c r="U23" i="6"/>
  <c r="W22" i="6"/>
  <c r="V22" i="6"/>
  <c r="U22" i="6"/>
  <c r="W21" i="6"/>
  <c r="V21" i="6"/>
  <c r="U21" i="6"/>
  <c r="W20" i="6"/>
  <c r="V20" i="6"/>
  <c r="U20" i="6"/>
  <c r="W19" i="6"/>
  <c r="V19" i="6"/>
  <c r="U19" i="6"/>
  <c r="W18" i="6"/>
  <c r="V18" i="6"/>
  <c r="U18" i="6"/>
  <c r="W17" i="6"/>
  <c r="V17" i="6"/>
  <c r="U17" i="6"/>
  <c r="W16" i="6"/>
  <c r="V16" i="6"/>
  <c r="U16" i="6"/>
  <c r="W15" i="6"/>
  <c r="V15" i="6"/>
  <c r="U15" i="6"/>
  <c r="W14" i="6"/>
  <c r="V14" i="6"/>
  <c r="U14" i="6"/>
  <c r="P12" i="6"/>
  <c r="Q3" i="6"/>
  <c r="P2" i="6"/>
  <c r="W36" i="7"/>
  <c r="V36" i="7"/>
  <c r="U36" i="7"/>
  <c r="W35" i="7"/>
  <c r="V35" i="7"/>
  <c r="U35" i="7"/>
  <c r="W34" i="7"/>
  <c r="V34" i="7"/>
  <c r="U34" i="7"/>
  <c r="W33" i="7"/>
  <c r="V33" i="7"/>
  <c r="U33" i="7"/>
  <c r="W32" i="7"/>
  <c r="V32" i="7"/>
  <c r="U32" i="7"/>
  <c r="W31" i="7"/>
  <c r="V31" i="7"/>
  <c r="U31" i="7"/>
  <c r="W30" i="7"/>
  <c r="V30" i="7"/>
  <c r="U30" i="7"/>
  <c r="W29" i="7"/>
  <c r="V29" i="7"/>
  <c r="U29" i="7"/>
  <c r="W28" i="7"/>
  <c r="V28" i="7"/>
  <c r="U28" i="7"/>
  <c r="W27" i="7"/>
  <c r="V27" i="7"/>
  <c r="U27" i="7"/>
  <c r="W26" i="7"/>
  <c r="V26" i="7"/>
  <c r="U26" i="7"/>
  <c r="W25" i="7"/>
  <c r="V25" i="7"/>
  <c r="U25" i="7"/>
  <c r="W24" i="7"/>
  <c r="V24" i="7"/>
  <c r="U24" i="7"/>
  <c r="W23" i="7"/>
  <c r="V23" i="7"/>
  <c r="U23" i="7"/>
  <c r="W22" i="7"/>
  <c r="V22" i="7"/>
  <c r="U22" i="7"/>
  <c r="W21" i="7"/>
  <c r="V21" i="7"/>
  <c r="U21" i="7"/>
  <c r="W20" i="7"/>
  <c r="V20" i="7"/>
  <c r="U20" i="7"/>
  <c r="W19" i="7"/>
  <c r="V19" i="7"/>
  <c r="U19" i="7"/>
  <c r="W18" i="7"/>
  <c r="V18" i="7"/>
  <c r="U18" i="7"/>
  <c r="W17" i="7"/>
  <c r="V17" i="7"/>
  <c r="U17" i="7"/>
  <c r="W16" i="7"/>
  <c r="V16" i="7"/>
  <c r="U16" i="7"/>
  <c r="W15" i="7"/>
  <c r="V15" i="7"/>
  <c r="U15" i="7"/>
  <c r="W14" i="7"/>
  <c r="V14" i="7"/>
  <c r="U14" i="7"/>
  <c r="P12" i="7"/>
  <c r="Q3" i="7"/>
  <c r="P2" i="7"/>
  <c r="W60" i="8"/>
  <c r="V60" i="8"/>
  <c r="U60" i="8"/>
  <c r="T60" i="8"/>
  <c r="W59" i="8"/>
  <c r="V59" i="8"/>
  <c r="U59" i="8"/>
  <c r="W58" i="8"/>
  <c r="V58" i="8"/>
  <c r="U58" i="8"/>
  <c r="W57" i="8"/>
  <c r="V57" i="8"/>
  <c r="U57" i="8"/>
  <c r="W56" i="8"/>
  <c r="V56" i="8"/>
  <c r="U56" i="8"/>
  <c r="T56" i="8"/>
  <c r="W55" i="8"/>
  <c r="V55" i="8"/>
  <c r="U55" i="8"/>
  <c r="W54" i="8"/>
  <c r="V54" i="8"/>
  <c r="U54" i="8"/>
  <c r="T54" i="8"/>
  <c r="W53" i="8"/>
  <c r="V53" i="8"/>
  <c r="U53" i="8"/>
  <c r="T53" i="8"/>
  <c r="W52" i="8"/>
  <c r="V52" i="8"/>
  <c r="U52" i="8"/>
  <c r="T52" i="8"/>
  <c r="W51" i="8"/>
  <c r="V51" i="8"/>
  <c r="U51" i="8"/>
  <c r="W50" i="8"/>
  <c r="V50" i="8"/>
  <c r="U50" i="8"/>
  <c r="W49" i="8"/>
  <c r="V49" i="8"/>
  <c r="U49" i="8"/>
  <c r="W48" i="8"/>
  <c r="V48" i="8"/>
  <c r="U48" i="8"/>
  <c r="W47" i="8"/>
  <c r="V47" i="8"/>
  <c r="U47" i="8"/>
  <c r="W46" i="8"/>
  <c r="V46" i="8"/>
  <c r="U46" i="8"/>
  <c r="W45" i="8"/>
  <c r="V45" i="8"/>
  <c r="U45" i="8"/>
  <c r="W44" i="8"/>
  <c r="V44" i="8"/>
  <c r="U44" i="8"/>
  <c r="W43" i="8"/>
  <c r="V43" i="8"/>
  <c r="U43" i="8"/>
  <c r="W42" i="8"/>
  <c r="V42" i="8"/>
  <c r="U42" i="8"/>
  <c r="W41" i="8"/>
  <c r="V41" i="8"/>
  <c r="U41" i="8"/>
  <c r="W40" i="8"/>
  <c r="V40" i="8"/>
  <c r="U40" i="8"/>
  <c r="W39" i="8"/>
  <c r="V39" i="8"/>
  <c r="U39" i="8"/>
  <c r="W38" i="8"/>
  <c r="V38" i="8"/>
  <c r="U38" i="8"/>
  <c r="W37" i="8"/>
  <c r="V37" i="8"/>
  <c r="U37" i="8"/>
  <c r="W36" i="8"/>
  <c r="V36" i="8"/>
  <c r="U36" i="8"/>
  <c r="W35" i="8"/>
  <c r="V35" i="8"/>
  <c r="U35" i="8"/>
  <c r="W34" i="8"/>
  <c r="V34" i="8"/>
  <c r="U34" i="8"/>
  <c r="W33" i="8"/>
  <c r="V33" i="8"/>
  <c r="U33" i="8"/>
  <c r="W32" i="8"/>
  <c r="V32" i="8"/>
  <c r="U32" i="8"/>
  <c r="W31" i="8"/>
  <c r="V31" i="8"/>
  <c r="U31" i="8"/>
  <c r="W30" i="8"/>
  <c r="V30" i="8"/>
  <c r="U30" i="8"/>
  <c r="W29" i="8"/>
  <c r="V29" i="8"/>
  <c r="U29" i="8"/>
  <c r="W28" i="8"/>
  <c r="V28" i="8"/>
  <c r="U28" i="8"/>
  <c r="W27" i="8"/>
  <c r="V27" i="8"/>
  <c r="U27" i="8"/>
  <c r="W26" i="8"/>
  <c r="V26" i="8"/>
  <c r="U26" i="8"/>
  <c r="W25" i="8"/>
  <c r="V25" i="8"/>
  <c r="U25" i="8"/>
  <c r="W24" i="8"/>
  <c r="V24" i="8"/>
  <c r="U24" i="8"/>
  <c r="W22" i="8"/>
  <c r="V22" i="8"/>
  <c r="U22" i="8"/>
  <c r="W21" i="8"/>
  <c r="V21" i="8"/>
  <c r="U21" i="8"/>
  <c r="W20" i="8"/>
  <c r="V20" i="8"/>
  <c r="U20" i="8"/>
  <c r="W19" i="8"/>
  <c r="V19" i="8"/>
  <c r="U19" i="8"/>
  <c r="W18" i="8"/>
  <c r="V18" i="8"/>
  <c r="W17" i="8"/>
  <c r="V17" i="8"/>
  <c r="U17" i="8"/>
  <c r="W16" i="8"/>
  <c r="V16" i="8"/>
  <c r="U16" i="8"/>
  <c r="B60" i="8"/>
  <c r="S60" i="8"/>
  <c r="B59" i="8"/>
  <c r="S59" i="8"/>
  <c r="B58" i="8"/>
  <c r="S58" i="8"/>
  <c r="B57" i="8"/>
  <c r="S57" i="8"/>
  <c r="B56" i="8"/>
  <c r="S56" i="8"/>
  <c r="B55" i="8"/>
  <c r="S55" i="8"/>
  <c r="B54" i="8"/>
  <c r="S54" i="8"/>
  <c r="B53" i="8"/>
  <c r="S53" i="8"/>
  <c r="B52" i="8"/>
  <c r="S52" i="8"/>
  <c r="B51" i="8"/>
  <c r="S51" i="8"/>
  <c r="B50" i="8"/>
  <c r="S50" i="8"/>
  <c r="B49" i="8"/>
  <c r="S49" i="8"/>
  <c r="B48" i="8"/>
  <c r="S48" i="8"/>
  <c r="B47" i="8"/>
  <c r="S47" i="8"/>
  <c r="B46" i="8"/>
  <c r="S46" i="8"/>
  <c r="B45" i="8"/>
  <c r="S45" i="8"/>
  <c r="B44" i="8"/>
  <c r="S44" i="8"/>
  <c r="B43" i="8"/>
  <c r="S43" i="8"/>
  <c r="B42" i="8"/>
  <c r="S42" i="8"/>
  <c r="B41" i="8"/>
  <c r="S41" i="8"/>
  <c r="B40" i="8"/>
  <c r="S40" i="8"/>
  <c r="B39" i="8"/>
  <c r="S39" i="8"/>
  <c r="B38" i="8"/>
  <c r="S38" i="8"/>
  <c r="B37" i="8"/>
  <c r="S37" i="8"/>
  <c r="B36" i="8"/>
  <c r="S36" i="8"/>
  <c r="B35" i="8"/>
  <c r="S35" i="8"/>
  <c r="B34" i="8"/>
  <c r="S34" i="8"/>
  <c r="B33" i="8"/>
  <c r="S33" i="8"/>
  <c r="B32" i="8"/>
  <c r="S32" i="8"/>
  <c r="B31" i="8"/>
  <c r="S31" i="8"/>
  <c r="B30" i="8"/>
  <c r="S30" i="8"/>
  <c r="B29" i="8"/>
  <c r="S29" i="8"/>
  <c r="B28" i="8"/>
  <c r="S28" i="8"/>
  <c r="B27" i="8"/>
  <c r="S27" i="8"/>
  <c r="B26" i="8"/>
  <c r="S26" i="8"/>
  <c r="B25" i="8"/>
  <c r="S25" i="8"/>
  <c r="B24" i="8"/>
  <c r="S24" i="8"/>
  <c r="B22" i="8"/>
  <c r="S22" i="8"/>
  <c r="B21" i="8"/>
  <c r="S21" i="8"/>
  <c r="B20" i="8"/>
  <c r="S20" i="8"/>
  <c r="B19" i="8"/>
  <c r="S19" i="8"/>
  <c r="B18" i="8"/>
  <c r="S18" i="8"/>
  <c r="B17" i="8"/>
  <c r="S17" i="8"/>
  <c r="B16" i="8"/>
  <c r="S16" i="8"/>
  <c r="B15" i="8"/>
  <c r="S15" i="8"/>
  <c r="B23" i="8"/>
  <c r="S23" i="8"/>
  <c r="B14" i="8"/>
  <c r="S14" i="8"/>
  <c r="W15" i="8"/>
  <c r="V15" i="8"/>
  <c r="U15" i="8"/>
  <c r="W23" i="8"/>
  <c r="V23" i="8"/>
  <c r="U23" i="8"/>
  <c r="W14" i="8"/>
  <c r="V14" i="8"/>
  <c r="U14" i="8"/>
  <c r="P12" i="8"/>
  <c r="Q3" i="8"/>
  <c r="P2" i="8"/>
  <c r="B16" i="28"/>
  <c r="S16" i="28"/>
  <c r="B15" i="28"/>
  <c r="B14" i="28"/>
  <c r="W16" i="28"/>
  <c r="V16" i="28"/>
  <c r="U16" i="28"/>
  <c r="W15" i="28"/>
  <c r="V15" i="28"/>
  <c r="U15" i="28"/>
  <c r="S15" i="28"/>
  <c r="W14" i="28"/>
  <c r="V14" i="28"/>
  <c r="U14" i="28"/>
  <c r="T14" i="28"/>
  <c r="S14" i="28"/>
  <c r="P12" i="28"/>
  <c r="Q3" i="28"/>
  <c r="P2" i="28"/>
  <c r="W20" i="10"/>
  <c r="V20" i="10"/>
  <c r="U20" i="10"/>
  <c r="W19" i="10"/>
  <c r="V19" i="10"/>
  <c r="U19" i="10"/>
  <c r="T19" i="10"/>
  <c r="W18" i="10"/>
  <c r="V18" i="10"/>
  <c r="U18" i="10"/>
  <c r="T18" i="10"/>
  <c r="W17" i="10"/>
  <c r="V17" i="10"/>
  <c r="U17" i="10"/>
  <c r="T17" i="10"/>
  <c r="W16" i="10"/>
  <c r="V16" i="10"/>
  <c r="U16" i="10"/>
  <c r="T16" i="10"/>
  <c r="W15" i="10"/>
  <c r="V15" i="10"/>
  <c r="U15" i="10"/>
  <c r="W14" i="10"/>
  <c r="V14" i="10"/>
  <c r="U14" i="10"/>
  <c r="T14" i="10"/>
  <c r="P12" i="10"/>
  <c r="Q3" i="10"/>
  <c r="P2" i="10"/>
  <c r="U17" i="34"/>
  <c r="T17" i="34"/>
  <c r="S17" i="34"/>
  <c r="U16" i="34"/>
  <c r="U15" i="34"/>
  <c r="U14" i="34"/>
  <c r="P12" i="34"/>
  <c r="Q3" i="34"/>
  <c r="P2" i="34"/>
  <c r="U14" i="47"/>
  <c r="P12" i="47"/>
  <c r="Q3" i="47"/>
  <c r="P2" i="47"/>
  <c r="U21" i="48"/>
  <c r="T21" i="48"/>
  <c r="U16" i="48"/>
  <c r="T16" i="48"/>
  <c r="U15" i="48"/>
  <c r="T15" i="48"/>
  <c r="U14" i="48"/>
  <c r="P12" i="48"/>
  <c r="Q3" i="48"/>
  <c r="P2" i="48"/>
  <c r="V29" i="44"/>
  <c r="V28" i="44"/>
  <c r="V27" i="44"/>
  <c r="V26" i="44"/>
  <c r="V25" i="44"/>
  <c r="V24" i="44"/>
  <c r="V23" i="44"/>
  <c r="U23" i="44"/>
  <c r="V22" i="44"/>
  <c r="U22" i="44"/>
  <c r="V21" i="44"/>
  <c r="U21" i="44"/>
  <c r="V20" i="44"/>
  <c r="U20" i="44"/>
  <c r="V19" i="44"/>
  <c r="U19" i="44"/>
  <c r="V18" i="44"/>
  <c r="U18" i="44"/>
  <c r="V17" i="44"/>
  <c r="U17" i="44"/>
  <c r="V16" i="44"/>
  <c r="U16" i="44"/>
  <c r="V15" i="44"/>
  <c r="U15" i="44"/>
  <c r="V14" i="44"/>
  <c r="U14" i="44"/>
  <c r="P12" i="44"/>
  <c r="Q3" i="44"/>
  <c r="P2" i="44"/>
  <c r="V22" i="42"/>
  <c r="V21" i="42"/>
  <c r="V20" i="42"/>
  <c r="V19" i="42"/>
  <c r="V18" i="42"/>
  <c r="V17" i="42"/>
  <c r="U17" i="42"/>
  <c r="V16" i="42"/>
  <c r="U16" i="42"/>
  <c r="V15" i="42"/>
  <c r="U15" i="42"/>
  <c r="S15" i="42"/>
  <c r="V14" i="42"/>
  <c r="U14" i="42"/>
  <c r="P12" i="42"/>
  <c r="Q3" i="42"/>
  <c r="P2" i="42"/>
  <c r="V22" i="40"/>
  <c r="V21" i="40"/>
  <c r="V20" i="40"/>
  <c r="V19" i="40"/>
  <c r="V18" i="40"/>
  <c r="V17" i="40"/>
  <c r="U17" i="40"/>
  <c r="V16" i="40"/>
  <c r="U16" i="40"/>
  <c r="V15" i="40"/>
  <c r="U15" i="40"/>
  <c r="V14" i="40"/>
  <c r="U14" i="40"/>
  <c r="P12" i="40"/>
  <c r="Q3" i="40"/>
  <c r="P2" i="40"/>
  <c r="V27" i="38"/>
  <c r="V26" i="38"/>
  <c r="V25" i="38"/>
  <c r="V24" i="38"/>
  <c r="V23" i="38"/>
  <c r="V22" i="38"/>
  <c r="U22" i="38"/>
  <c r="V21" i="38"/>
  <c r="U21" i="38"/>
  <c r="V20" i="38"/>
  <c r="U20" i="38"/>
  <c r="V19" i="38"/>
  <c r="U19" i="38"/>
  <c r="V18" i="38"/>
  <c r="U18" i="38"/>
  <c r="V17" i="38"/>
  <c r="U17" i="38"/>
  <c r="V16" i="38"/>
  <c r="U16" i="38"/>
  <c r="V15" i="38"/>
  <c r="U15" i="38"/>
  <c r="V14" i="38"/>
  <c r="U14" i="38"/>
  <c r="P12" i="38"/>
  <c r="Q3" i="38"/>
  <c r="P2" i="38"/>
  <c r="V20" i="36"/>
  <c r="V19" i="36"/>
  <c r="V18" i="36"/>
  <c r="V17" i="36"/>
  <c r="V16" i="36"/>
  <c r="V15" i="36"/>
  <c r="U15" i="36"/>
  <c r="V14" i="36"/>
  <c r="U14" i="36"/>
  <c r="P12" i="36"/>
  <c r="Q3" i="36"/>
  <c r="P2" i="36"/>
  <c r="V39" i="35"/>
  <c r="V38" i="35"/>
  <c r="V37" i="35"/>
  <c r="V36" i="35"/>
  <c r="V35" i="35"/>
  <c r="V34" i="35"/>
  <c r="U34" i="35"/>
  <c r="V33" i="35"/>
  <c r="V32" i="35"/>
  <c r="U32" i="35"/>
  <c r="V31" i="35"/>
  <c r="U31" i="35"/>
  <c r="V30" i="35"/>
  <c r="U30" i="35"/>
  <c r="V29" i="35"/>
  <c r="U29" i="35"/>
  <c r="V28" i="35"/>
  <c r="U28" i="35"/>
  <c r="V27" i="35"/>
  <c r="U27" i="35"/>
  <c r="V26" i="35"/>
  <c r="U26" i="35"/>
  <c r="V25" i="35"/>
  <c r="U25" i="35"/>
  <c r="V24" i="35"/>
  <c r="U24" i="35"/>
  <c r="V23" i="35"/>
  <c r="U23" i="35"/>
  <c r="V22" i="35"/>
  <c r="U22" i="35"/>
  <c r="V21" i="35"/>
  <c r="U21" i="35"/>
  <c r="V20" i="35"/>
  <c r="U20" i="35"/>
  <c r="V19" i="35"/>
  <c r="U19" i="35"/>
  <c r="V18" i="35"/>
  <c r="U18" i="35"/>
  <c r="V17" i="35"/>
  <c r="U17" i="35"/>
  <c r="V16" i="35"/>
  <c r="U16" i="35"/>
  <c r="V15" i="35"/>
  <c r="U15" i="35"/>
  <c r="V14" i="35"/>
  <c r="U14" i="35"/>
  <c r="P12" i="35"/>
  <c r="Q3" i="35"/>
  <c r="P2" i="35"/>
  <c r="V21" i="31"/>
  <c r="V20" i="31"/>
  <c r="V19" i="31"/>
  <c r="V18" i="31"/>
  <c r="V17" i="31"/>
  <c r="U17" i="31"/>
  <c r="V16" i="31"/>
  <c r="U16" i="31"/>
  <c r="V15" i="31"/>
  <c r="U15" i="31"/>
  <c r="V14" i="31"/>
  <c r="U14" i="31"/>
  <c r="P12" i="31"/>
  <c r="Q3" i="31"/>
  <c r="P2" i="31"/>
  <c r="V45" i="29"/>
  <c r="S45" i="29"/>
  <c r="V43" i="29"/>
  <c r="S43" i="29"/>
  <c r="V41" i="29"/>
  <c r="V40" i="29"/>
  <c r="V39" i="29"/>
  <c r="V38" i="29"/>
  <c r="V37" i="29"/>
  <c r="V36" i="29"/>
  <c r="V35" i="29"/>
  <c r="V34" i="29"/>
  <c r="V33" i="29"/>
  <c r="V32" i="29"/>
  <c r="V31" i="29"/>
  <c r="V30" i="29"/>
  <c r="V29" i="29"/>
  <c r="V28" i="29"/>
  <c r="V27" i="29"/>
  <c r="V26" i="29"/>
  <c r="U26" i="29"/>
  <c r="V25" i="29"/>
  <c r="U25" i="29"/>
  <c r="V24" i="29"/>
  <c r="U24" i="29"/>
  <c r="V23" i="29"/>
  <c r="U23" i="29"/>
  <c r="V22" i="29"/>
  <c r="U22" i="29"/>
  <c r="V21" i="29"/>
  <c r="U21" i="29"/>
  <c r="V20" i="29"/>
  <c r="U20" i="29"/>
  <c r="V18" i="29"/>
  <c r="U18" i="29"/>
  <c r="V16" i="29"/>
  <c r="U16" i="29"/>
  <c r="V14" i="29"/>
  <c r="U14" i="29"/>
  <c r="P12" i="29"/>
  <c r="Q3" i="29"/>
  <c r="P2" i="29"/>
  <c r="V18" i="24"/>
  <c r="U18" i="24"/>
  <c r="V17" i="24"/>
  <c r="U17" i="24"/>
  <c r="S17" i="24"/>
  <c r="V16" i="24"/>
  <c r="U16" i="24"/>
  <c r="S16" i="24"/>
  <c r="V15" i="24"/>
  <c r="U15" i="24"/>
  <c r="S15" i="24"/>
  <c r="V14" i="24"/>
  <c r="U14" i="24"/>
  <c r="P12" i="24"/>
  <c r="Q3" i="24"/>
  <c r="P2" i="24"/>
  <c r="V56" i="23"/>
  <c r="U56" i="23"/>
  <c r="T56" i="23"/>
  <c r="V55" i="23"/>
  <c r="U55" i="23"/>
  <c r="T55" i="23"/>
  <c r="V54" i="23"/>
  <c r="U54" i="23"/>
  <c r="T54" i="23"/>
  <c r="V53" i="23"/>
  <c r="V52" i="23"/>
  <c r="V51" i="23"/>
  <c r="V50" i="23"/>
  <c r="U50" i="23"/>
  <c r="T50" i="23"/>
  <c r="V49" i="23"/>
  <c r="U49" i="23"/>
  <c r="T49" i="23"/>
  <c r="V48" i="23"/>
  <c r="U48" i="23"/>
  <c r="T48" i="23"/>
  <c r="V47" i="23"/>
  <c r="V46" i="23"/>
  <c r="V45" i="23"/>
  <c r="V44" i="23"/>
  <c r="V43" i="23"/>
  <c r="V42" i="23"/>
  <c r="V41" i="23"/>
  <c r="V40" i="23"/>
  <c r="V39" i="23"/>
  <c r="V38" i="23"/>
  <c r="V37" i="23"/>
  <c r="U37" i="23"/>
  <c r="T37" i="23"/>
  <c r="V36" i="23"/>
  <c r="V35" i="23"/>
  <c r="V34" i="23"/>
  <c r="V33" i="23"/>
  <c r="V32" i="23"/>
  <c r="V31" i="23"/>
  <c r="U31" i="23"/>
  <c r="T31" i="23"/>
  <c r="V30" i="23"/>
  <c r="U30" i="23"/>
  <c r="T30" i="23"/>
  <c r="V29" i="23"/>
  <c r="U29" i="23"/>
  <c r="T29" i="23"/>
  <c r="V28" i="23"/>
  <c r="U28" i="23"/>
  <c r="T28" i="23"/>
  <c r="V27" i="23"/>
  <c r="U27" i="23"/>
  <c r="T27" i="23"/>
  <c r="V26" i="23"/>
  <c r="U26" i="23"/>
  <c r="T26" i="23"/>
  <c r="V25" i="23"/>
  <c r="U25" i="23"/>
  <c r="T25" i="23"/>
  <c r="V24" i="23"/>
  <c r="U24" i="23"/>
  <c r="T24" i="23"/>
  <c r="V23" i="23"/>
  <c r="U23" i="23"/>
  <c r="T23" i="23"/>
  <c r="V22" i="23"/>
  <c r="U22" i="23"/>
  <c r="T22" i="23"/>
  <c r="V21" i="23"/>
  <c r="V20" i="23"/>
  <c r="V19" i="23"/>
  <c r="U19" i="23"/>
  <c r="T19" i="23"/>
  <c r="V18" i="23"/>
  <c r="U18" i="23"/>
  <c r="T18" i="23"/>
  <c r="V17" i="23"/>
  <c r="U17" i="23"/>
  <c r="T17" i="23"/>
  <c r="V16" i="23"/>
  <c r="U16" i="23"/>
  <c r="T16" i="23"/>
  <c r="V15" i="23"/>
  <c r="U15" i="23"/>
  <c r="V14" i="23"/>
  <c r="U14" i="23"/>
  <c r="T14" i="23"/>
  <c r="P12" i="23"/>
  <c r="Q3" i="23"/>
  <c r="P2" i="23"/>
  <c r="V23" i="4"/>
  <c r="U23" i="4"/>
  <c r="T23" i="4"/>
  <c r="V22" i="4"/>
  <c r="U22" i="4"/>
  <c r="T22" i="4"/>
  <c r="V21" i="4"/>
  <c r="U21" i="4"/>
  <c r="T21" i="4"/>
  <c r="V20" i="4"/>
  <c r="U20" i="4"/>
  <c r="T20" i="4"/>
  <c r="V19" i="4"/>
  <c r="U19" i="4"/>
  <c r="T19" i="4"/>
  <c r="V18" i="4"/>
  <c r="U18" i="4"/>
  <c r="T18" i="4"/>
  <c r="V17" i="4"/>
  <c r="U17" i="4"/>
  <c r="T17" i="4"/>
  <c r="V16" i="4"/>
  <c r="U16" i="4"/>
  <c r="T16" i="4"/>
  <c r="V15" i="4"/>
  <c r="U15" i="4"/>
  <c r="T15" i="4"/>
  <c r="V14" i="4"/>
  <c r="U14" i="4"/>
  <c r="T14" i="4"/>
  <c r="P12" i="4"/>
  <c r="Q3" i="4"/>
  <c r="P2" i="4"/>
  <c r="V34" i="21"/>
  <c r="U34" i="21"/>
  <c r="T34" i="21"/>
  <c r="V33" i="21"/>
  <c r="U33" i="21"/>
  <c r="T33" i="21"/>
  <c r="V32" i="21"/>
  <c r="U32" i="21"/>
  <c r="T32" i="21"/>
  <c r="V31" i="21"/>
  <c r="U31" i="21"/>
  <c r="T31" i="21"/>
  <c r="V30" i="21"/>
  <c r="U30" i="21"/>
  <c r="T30" i="21"/>
  <c r="V29" i="21"/>
  <c r="U29" i="21"/>
  <c r="T29" i="21"/>
  <c r="V28" i="21"/>
  <c r="U28" i="21"/>
  <c r="T28" i="21"/>
  <c r="V27" i="21"/>
  <c r="U27" i="21"/>
  <c r="V26" i="21"/>
  <c r="U26" i="21"/>
  <c r="T26" i="21"/>
  <c r="V25" i="21"/>
  <c r="U25" i="21"/>
  <c r="T25" i="21"/>
  <c r="V24" i="21"/>
  <c r="U24" i="21"/>
  <c r="T24" i="21"/>
  <c r="V23" i="21"/>
  <c r="U23" i="21"/>
  <c r="V22" i="21"/>
  <c r="U22" i="21"/>
  <c r="T22" i="21"/>
  <c r="V21" i="21"/>
  <c r="U21" i="21"/>
  <c r="T21" i="21"/>
  <c r="V20" i="21"/>
  <c r="U20" i="21"/>
  <c r="T20" i="21"/>
  <c r="V19" i="21"/>
  <c r="U19" i="21"/>
  <c r="V18" i="21"/>
  <c r="U18" i="21"/>
  <c r="T18" i="21"/>
  <c r="V17" i="21"/>
  <c r="U17" i="21"/>
  <c r="T17" i="21"/>
  <c r="V16" i="21"/>
  <c r="U16" i="21"/>
  <c r="T16" i="21"/>
  <c r="V15" i="21"/>
  <c r="U15" i="21"/>
  <c r="T15" i="21"/>
  <c r="V14" i="21"/>
  <c r="U14" i="21"/>
  <c r="T14" i="21"/>
  <c r="P12" i="21"/>
  <c r="Q3" i="21"/>
  <c r="P2" i="21"/>
  <c r="V32" i="20"/>
  <c r="U32" i="20"/>
  <c r="T32" i="20"/>
  <c r="V31" i="20"/>
  <c r="U31" i="20"/>
  <c r="T31" i="20"/>
  <c r="V30" i="20"/>
  <c r="U30" i="20"/>
  <c r="T30" i="20"/>
  <c r="V29" i="20"/>
  <c r="U29" i="20"/>
  <c r="T29" i="20"/>
  <c r="V28" i="20"/>
  <c r="U28" i="20"/>
  <c r="T28" i="20"/>
  <c r="V27" i="20"/>
  <c r="U27" i="20"/>
  <c r="T27" i="20"/>
  <c r="V26" i="20"/>
  <c r="U26" i="20"/>
  <c r="T26" i="20"/>
  <c r="V25" i="20"/>
  <c r="U25" i="20"/>
  <c r="T25" i="20"/>
  <c r="V24" i="20"/>
  <c r="U24" i="20"/>
  <c r="T24" i="20"/>
  <c r="V23" i="20"/>
  <c r="U23" i="20"/>
  <c r="T23" i="20"/>
  <c r="V22" i="20"/>
  <c r="U22" i="20"/>
  <c r="T22" i="20"/>
  <c r="V21" i="20"/>
  <c r="U21" i="20"/>
  <c r="T21" i="20"/>
  <c r="V20" i="20"/>
  <c r="U20" i="20"/>
  <c r="T20" i="20"/>
  <c r="V19" i="20"/>
  <c r="U19" i="20"/>
  <c r="T19" i="20"/>
  <c r="V18" i="20"/>
  <c r="U18" i="20"/>
  <c r="T18" i="20"/>
  <c r="V17" i="20"/>
  <c r="U17" i="20"/>
  <c r="T17" i="20"/>
  <c r="V16" i="20"/>
  <c r="U16" i="20"/>
  <c r="T16" i="20"/>
  <c r="V15" i="20"/>
  <c r="U15" i="20"/>
  <c r="T15" i="20"/>
  <c r="V14" i="20"/>
  <c r="U14" i="20"/>
  <c r="T14" i="20"/>
  <c r="P12" i="20"/>
  <c r="Q3" i="20"/>
  <c r="P2" i="20"/>
  <c r="V30" i="19"/>
  <c r="U30" i="19"/>
  <c r="T30" i="19"/>
  <c r="V29" i="19"/>
  <c r="U29" i="19"/>
  <c r="T29" i="19"/>
  <c r="V28" i="19"/>
  <c r="U28" i="19"/>
  <c r="T28" i="19"/>
  <c r="V27" i="19"/>
  <c r="U27" i="19"/>
  <c r="T27" i="19"/>
  <c r="V26" i="19"/>
  <c r="U26" i="19"/>
  <c r="T26" i="19"/>
  <c r="V25" i="19"/>
  <c r="U25" i="19"/>
  <c r="T25" i="19"/>
  <c r="V24" i="19"/>
  <c r="U24" i="19"/>
  <c r="V23" i="19"/>
  <c r="U23" i="19"/>
  <c r="V22" i="19"/>
  <c r="U22" i="19"/>
  <c r="T22" i="19"/>
  <c r="V21" i="19"/>
  <c r="U21" i="19"/>
  <c r="T21" i="19"/>
  <c r="V20" i="19"/>
  <c r="U20" i="19"/>
  <c r="T20" i="19"/>
  <c r="V19" i="19"/>
  <c r="U19" i="19"/>
  <c r="V18" i="19"/>
  <c r="U18" i="19"/>
  <c r="T18" i="19"/>
  <c r="V17" i="19"/>
  <c r="U17" i="19"/>
  <c r="T17" i="19"/>
  <c r="V16" i="19"/>
  <c r="U16" i="19"/>
  <c r="V15" i="19"/>
  <c r="U15" i="19"/>
  <c r="T15" i="19"/>
  <c r="V14" i="19"/>
  <c r="U14" i="19"/>
  <c r="T14" i="19"/>
  <c r="P12" i="19"/>
  <c r="Q3" i="19"/>
  <c r="P2" i="19"/>
  <c r="V27" i="18"/>
  <c r="U27" i="18"/>
  <c r="T27" i="18"/>
  <c r="V26" i="18"/>
  <c r="U26" i="18"/>
  <c r="T26" i="18"/>
  <c r="V25" i="18"/>
  <c r="U25" i="18"/>
  <c r="T25" i="18"/>
  <c r="V24" i="18"/>
  <c r="U24" i="18"/>
  <c r="T24" i="18"/>
  <c r="V23" i="18"/>
  <c r="U23" i="18"/>
  <c r="T23" i="18"/>
  <c r="V22" i="18"/>
  <c r="U22" i="18"/>
  <c r="T22" i="18"/>
  <c r="V21" i="18"/>
  <c r="U21" i="18"/>
  <c r="T21" i="18"/>
  <c r="V20" i="18"/>
  <c r="U20" i="18"/>
  <c r="T20" i="18"/>
  <c r="V19" i="18"/>
  <c r="U19" i="18"/>
  <c r="T19" i="18"/>
  <c r="V18" i="18"/>
  <c r="U18" i="18"/>
  <c r="T18" i="18"/>
  <c r="V17" i="18"/>
  <c r="U17" i="18"/>
  <c r="T17" i="18"/>
  <c r="V16" i="18"/>
  <c r="U16" i="18"/>
  <c r="T16" i="18"/>
  <c r="V15" i="18"/>
  <c r="U15" i="18"/>
  <c r="T15" i="18"/>
  <c r="V14" i="18"/>
  <c r="U14" i="18"/>
  <c r="T14" i="18"/>
  <c r="P12" i="18"/>
  <c r="Q3" i="18"/>
  <c r="P2" i="18"/>
  <c r="V25" i="17"/>
  <c r="U25" i="17"/>
  <c r="T25" i="17"/>
  <c r="V24" i="17"/>
  <c r="U24" i="17"/>
  <c r="T24" i="17"/>
  <c r="V23" i="17"/>
  <c r="U23" i="17"/>
  <c r="T23" i="17"/>
  <c r="V22" i="17"/>
  <c r="U22" i="17"/>
  <c r="T22" i="17"/>
  <c r="V21" i="17"/>
  <c r="U21" i="17"/>
  <c r="T21" i="17"/>
  <c r="V20" i="17"/>
  <c r="U20" i="17"/>
  <c r="T20" i="17"/>
  <c r="V19" i="17"/>
  <c r="U19" i="17"/>
  <c r="T19" i="17"/>
  <c r="V18" i="17"/>
  <c r="U18" i="17"/>
  <c r="V17" i="17"/>
  <c r="U17" i="17"/>
  <c r="T17" i="17"/>
  <c r="V16" i="17"/>
  <c r="U16" i="17"/>
  <c r="T16" i="17"/>
  <c r="V15" i="17"/>
  <c r="U15" i="17"/>
  <c r="T15" i="17"/>
  <c r="V14" i="17"/>
  <c r="U14" i="17"/>
  <c r="T14" i="17"/>
  <c r="P12" i="17"/>
  <c r="Q3" i="17"/>
  <c r="P2" i="17"/>
  <c r="W23" i="16"/>
  <c r="V23" i="16"/>
  <c r="U23" i="16"/>
  <c r="T23" i="16"/>
  <c r="W22" i="16"/>
  <c r="V22" i="16"/>
  <c r="U22" i="16"/>
  <c r="T22" i="16"/>
  <c r="W21" i="16"/>
  <c r="V21" i="16"/>
  <c r="U21" i="16"/>
  <c r="T21" i="16"/>
  <c r="W20" i="16"/>
  <c r="V20" i="16"/>
  <c r="U20" i="16"/>
  <c r="T20" i="16"/>
  <c r="W19" i="16"/>
  <c r="V19" i="16"/>
  <c r="U19" i="16"/>
  <c r="T19" i="16"/>
  <c r="W18" i="16"/>
  <c r="V18" i="16"/>
  <c r="U18" i="16"/>
  <c r="T18" i="16"/>
  <c r="W17" i="16"/>
  <c r="V17" i="16"/>
  <c r="U17" i="16"/>
  <c r="T17" i="16"/>
  <c r="W16" i="16"/>
  <c r="V16" i="16"/>
  <c r="U16" i="16"/>
  <c r="T16" i="16"/>
  <c r="W15" i="16"/>
  <c r="V15" i="16"/>
  <c r="U15" i="16"/>
  <c r="T15" i="16"/>
  <c r="W14" i="16"/>
  <c r="V14" i="16"/>
  <c r="U14" i="16"/>
  <c r="T14" i="16"/>
  <c r="P12" i="16"/>
  <c r="Q3" i="16"/>
  <c r="P2" i="16"/>
  <c r="W23" i="14"/>
  <c r="V23" i="14"/>
  <c r="U23" i="14"/>
  <c r="T23" i="14"/>
  <c r="W22" i="14"/>
  <c r="V22" i="14"/>
  <c r="U22" i="14"/>
  <c r="T22" i="14"/>
  <c r="W21" i="14"/>
  <c r="V21" i="14"/>
  <c r="U21" i="14"/>
  <c r="T21" i="14"/>
  <c r="W20" i="14"/>
  <c r="V20" i="14"/>
  <c r="U20" i="14"/>
  <c r="T20" i="14"/>
  <c r="W19" i="14"/>
  <c r="V19" i="14"/>
  <c r="U19" i="14"/>
  <c r="T19" i="14"/>
  <c r="W18" i="14"/>
  <c r="V18" i="14"/>
  <c r="U18" i="14"/>
  <c r="T18" i="14"/>
  <c r="W17" i="14"/>
  <c r="V17" i="14"/>
  <c r="U17" i="14"/>
  <c r="T17" i="14"/>
  <c r="W16" i="14"/>
  <c r="V16" i="14"/>
  <c r="U16" i="14"/>
  <c r="T16" i="14"/>
  <c r="W15" i="14"/>
  <c r="V15" i="14"/>
  <c r="U15" i="14"/>
  <c r="T15" i="14"/>
  <c r="W14" i="14"/>
  <c r="V14" i="14"/>
  <c r="U14" i="14"/>
  <c r="T14" i="14"/>
  <c r="P12" i="14"/>
  <c r="Q3" i="14"/>
  <c r="P2" i="14"/>
  <c r="W29" i="13"/>
  <c r="V29" i="13"/>
  <c r="U29" i="13"/>
  <c r="T29" i="13"/>
  <c r="W28" i="13"/>
  <c r="V28" i="13"/>
  <c r="U28" i="13"/>
  <c r="T28" i="13"/>
  <c r="W27" i="13"/>
  <c r="V27" i="13"/>
  <c r="U27" i="13"/>
  <c r="T27" i="13"/>
  <c r="W26" i="13"/>
  <c r="V26" i="13"/>
  <c r="U26" i="13"/>
  <c r="T26" i="13"/>
  <c r="W25" i="13"/>
  <c r="V25" i="13"/>
  <c r="U25" i="13"/>
  <c r="T25" i="13"/>
  <c r="W24" i="13"/>
  <c r="V24" i="13"/>
  <c r="U24" i="13"/>
  <c r="T24" i="13"/>
  <c r="W23" i="13"/>
  <c r="V23" i="13"/>
  <c r="U23" i="13"/>
  <c r="T23" i="13"/>
  <c r="W22" i="13"/>
  <c r="V22" i="13"/>
  <c r="U22" i="13"/>
  <c r="T22" i="13"/>
  <c r="W21" i="13"/>
  <c r="V21" i="13"/>
  <c r="U21" i="13"/>
  <c r="T21" i="13"/>
  <c r="W20" i="13"/>
  <c r="V20" i="13"/>
  <c r="U20" i="13"/>
  <c r="T20" i="13"/>
  <c r="W19" i="13"/>
  <c r="V19" i="13"/>
  <c r="U19" i="13"/>
  <c r="T19" i="13"/>
  <c r="W18" i="13"/>
  <c r="V18" i="13"/>
  <c r="U18" i="13"/>
  <c r="T18" i="13"/>
  <c r="W17" i="13"/>
  <c r="V17" i="13"/>
  <c r="U17" i="13"/>
  <c r="T17" i="13"/>
  <c r="W16" i="13"/>
  <c r="V16" i="13"/>
  <c r="U16" i="13"/>
  <c r="T16" i="13"/>
  <c r="W15" i="13"/>
  <c r="V15" i="13"/>
  <c r="U15" i="13"/>
  <c r="W14" i="13"/>
  <c r="V14" i="13"/>
  <c r="U14" i="13"/>
  <c r="T14" i="13"/>
  <c r="P12" i="13"/>
  <c r="Q3" i="13"/>
  <c r="P2" i="13"/>
  <c r="W27" i="12"/>
  <c r="V27" i="12"/>
  <c r="U27" i="12"/>
  <c r="T27" i="12"/>
  <c r="W26" i="12"/>
  <c r="V26" i="12"/>
  <c r="U26" i="12"/>
  <c r="T26" i="12"/>
  <c r="W25" i="12"/>
  <c r="V25" i="12"/>
  <c r="U25" i="12"/>
  <c r="T25" i="12"/>
  <c r="P12" i="12"/>
  <c r="Q3" i="12"/>
  <c r="P2" i="12"/>
  <c r="W24" i="12"/>
  <c r="V24" i="12"/>
  <c r="U24" i="12"/>
  <c r="T24" i="12"/>
  <c r="W23" i="12"/>
  <c r="V23" i="12"/>
  <c r="U23" i="12"/>
  <c r="T23" i="12"/>
  <c r="W22" i="12"/>
  <c r="V22" i="12"/>
  <c r="U22" i="12"/>
  <c r="T22" i="12"/>
  <c r="W21" i="12"/>
  <c r="V21" i="12"/>
  <c r="U21" i="12"/>
  <c r="T21" i="12"/>
  <c r="W20" i="12"/>
  <c r="V20" i="12"/>
  <c r="U20" i="12"/>
  <c r="T20" i="12"/>
  <c r="W19" i="12"/>
  <c r="V19" i="12"/>
  <c r="U19" i="12"/>
  <c r="T19" i="12"/>
  <c r="W18" i="12"/>
  <c r="V18" i="12"/>
  <c r="U18" i="12"/>
  <c r="T18" i="12"/>
  <c r="W17" i="12"/>
  <c r="V17" i="12"/>
  <c r="U17" i="12"/>
  <c r="T17" i="12"/>
  <c r="W16" i="12"/>
  <c r="V16" i="12"/>
  <c r="U16" i="12"/>
  <c r="T16" i="12"/>
  <c r="W15" i="12"/>
  <c r="V15" i="12"/>
  <c r="U15" i="12"/>
  <c r="W14" i="12"/>
  <c r="V14" i="12"/>
  <c r="U14" i="12"/>
  <c r="T14" i="12"/>
  <c r="U25" i="11"/>
  <c r="U24" i="11"/>
  <c r="U23" i="11"/>
  <c r="U22" i="11"/>
  <c r="U21" i="11"/>
  <c r="U20" i="11"/>
  <c r="U19" i="11"/>
  <c r="U18" i="11"/>
  <c r="U17" i="11"/>
  <c r="U16" i="11"/>
  <c r="U15" i="11"/>
  <c r="U14" i="11"/>
  <c r="Q3" i="11"/>
  <c r="P12" i="11"/>
  <c r="P2" i="11"/>
  <c r="W25" i="11"/>
  <c r="V25" i="11"/>
  <c r="T25" i="11"/>
  <c r="W24" i="11"/>
  <c r="V24" i="11"/>
  <c r="T24" i="11"/>
  <c r="W23" i="11"/>
  <c r="V23" i="11"/>
  <c r="T23" i="11"/>
  <c r="W22" i="11"/>
  <c r="V22" i="11"/>
  <c r="T22" i="11"/>
  <c r="W21" i="11"/>
  <c r="V21" i="11"/>
  <c r="T21" i="11"/>
  <c r="W20" i="11"/>
  <c r="V20" i="11"/>
  <c r="T20" i="11"/>
  <c r="W19" i="11"/>
  <c r="V19" i="11"/>
  <c r="T19" i="11"/>
  <c r="W18" i="11"/>
  <c r="V18" i="11"/>
  <c r="T18" i="11"/>
  <c r="W17" i="11"/>
  <c r="V17" i="11"/>
  <c r="T17" i="11"/>
  <c r="W16" i="11"/>
  <c r="V16" i="11"/>
  <c r="T16" i="11"/>
  <c r="W15" i="11"/>
  <c r="V15" i="11"/>
  <c r="W14" i="11"/>
  <c r="V14" i="11"/>
  <c r="T14" i="11"/>
  <c r="AQ75" i="25"/>
  <c r="AQ70" i="25"/>
  <c r="AQ39" i="25"/>
  <c r="AQ33" i="25"/>
  <c r="AQ32" i="25"/>
  <c r="AQ31" i="25"/>
  <c r="AQ30" i="25"/>
  <c r="AQ29" i="25"/>
  <c r="AQ28" i="25"/>
  <c r="AQ27" i="25"/>
  <c r="AQ26" i="25"/>
  <c r="AQ25" i="25"/>
  <c r="AQ24" i="25"/>
  <c r="AQ23" i="25"/>
  <c r="AQ22" i="25"/>
  <c r="AQ21" i="25"/>
  <c r="B16" i="48"/>
  <c r="S16" i="48"/>
  <c r="B15" i="48"/>
  <c r="S15" i="48"/>
  <c r="H14" i="48"/>
  <c r="T14" i="48"/>
  <c r="B14" i="48"/>
  <c r="S14" i="48"/>
  <c r="I14" i="48"/>
  <c r="H27" i="44"/>
  <c r="B27" i="44"/>
  <c r="S27" i="44"/>
  <c r="H26" i="44"/>
  <c r="B26" i="44"/>
  <c r="S26" i="44"/>
  <c r="D9" i="44"/>
  <c r="H20" i="42"/>
  <c r="B20" i="42"/>
  <c r="S20" i="42"/>
  <c r="H19" i="42"/>
  <c r="I19" i="42"/>
  <c r="B19" i="42"/>
  <c r="S19" i="42"/>
  <c r="D9" i="42"/>
  <c r="D9" i="40"/>
  <c r="H17" i="40"/>
  <c r="B17" i="40"/>
  <c r="S17" i="40"/>
  <c r="H20" i="40"/>
  <c r="B20" i="40"/>
  <c r="S20" i="40"/>
  <c r="H25" i="38"/>
  <c r="B25" i="38"/>
  <c r="S25" i="38"/>
  <c r="D9" i="35"/>
  <c r="D9" i="36"/>
  <c r="H20" i="38"/>
  <c r="B20" i="38"/>
  <c r="S20" i="38"/>
  <c r="H18" i="36"/>
  <c r="B18" i="36"/>
  <c r="S18" i="36"/>
  <c r="H17" i="36"/>
  <c r="B17" i="36"/>
  <c r="S17" i="36"/>
  <c r="B14" i="36"/>
  <c r="S14" i="36"/>
  <c r="B15" i="36"/>
  <c r="S15" i="36"/>
  <c r="B16" i="36"/>
  <c r="S16" i="36"/>
  <c r="B19" i="36"/>
  <c r="S19" i="36"/>
  <c r="B20" i="36"/>
  <c r="S20" i="36"/>
  <c r="H37" i="35"/>
  <c r="B37" i="35"/>
  <c r="S37" i="35"/>
  <c r="B15" i="34"/>
  <c r="S15" i="34"/>
  <c r="H16" i="34"/>
  <c r="B16" i="34"/>
  <c r="S16" i="34"/>
  <c r="H19" i="31"/>
  <c r="B19" i="31"/>
  <c r="S19" i="31"/>
  <c r="I20" i="40"/>
  <c r="U20" i="40"/>
  <c r="T20" i="40"/>
  <c r="I26" i="44"/>
  <c r="U26" i="44"/>
  <c r="T26" i="44"/>
  <c r="I19" i="31"/>
  <c r="T19" i="31"/>
  <c r="U19" i="31"/>
  <c r="I17" i="36"/>
  <c r="U17" i="36"/>
  <c r="T17" i="36"/>
  <c r="I20" i="38"/>
  <c r="T20" i="38"/>
  <c r="I25" i="38"/>
  <c r="U25" i="38"/>
  <c r="T25" i="38"/>
  <c r="I17" i="40"/>
  <c r="T17" i="40"/>
  <c r="I27" i="44"/>
  <c r="U27" i="44"/>
  <c r="T27" i="44"/>
  <c r="I37" i="35"/>
  <c r="T37" i="35"/>
  <c r="U37" i="35"/>
  <c r="I18" i="36"/>
  <c r="U18" i="36"/>
  <c r="T18" i="36"/>
  <c r="I20" i="42"/>
  <c r="T20" i="42"/>
  <c r="U20" i="42"/>
  <c r="T19" i="42"/>
  <c r="U19" i="42"/>
  <c r="I16" i="34"/>
  <c r="T16" i="34"/>
  <c r="H39" i="29"/>
  <c r="B39" i="29"/>
  <c r="S39" i="29"/>
  <c r="H40" i="29"/>
  <c r="B40" i="29"/>
  <c r="S40" i="29"/>
  <c r="H20" i="47"/>
  <c r="B20" i="47"/>
  <c r="S20" i="47"/>
  <c r="H19" i="47"/>
  <c r="I19" i="47"/>
  <c r="B19" i="47"/>
  <c r="S19" i="47"/>
  <c r="H18" i="47"/>
  <c r="B18" i="47"/>
  <c r="S18" i="47"/>
  <c r="H17" i="47"/>
  <c r="I17" i="47"/>
  <c r="B17" i="47"/>
  <c r="S17" i="47"/>
  <c r="H16" i="47"/>
  <c r="B16" i="47"/>
  <c r="S16" i="47"/>
  <c r="H15" i="47"/>
  <c r="I15" i="47"/>
  <c r="B15" i="47"/>
  <c r="S15" i="47"/>
  <c r="H14" i="47"/>
  <c r="B14" i="47"/>
  <c r="S14" i="47"/>
  <c r="D9" i="47"/>
  <c r="H29" i="44"/>
  <c r="B29" i="44"/>
  <c r="S29" i="44"/>
  <c r="H25" i="44"/>
  <c r="B25" i="44"/>
  <c r="S25" i="44"/>
  <c r="H28" i="44"/>
  <c r="B28" i="44"/>
  <c r="S28" i="44"/>
  <c r="H24" i="44"/>
  <c r="B24" i="44"/>
  <c r="S24" i="44"/>
  <c r="H23" i="44"/>
  <c r="B23" i="44"/>
  <c r="S23" i="44"/>
  <c r="H22" i="44"/>
  <c r="B22" i="44"/>
  <c r="S22" i="44"/>
  <c r="I21" i="44"/>
  <c r="H21" i="44"/>
  <c r="T21" i="44"/>
  <c r="B21" i="44"/>
  <c r="S21" i="44"/>
  <c r="H20" i="44"/>
  <c r="B20" i="44"/>
  <c r="S20" i="44"/>
  <c r="H19" i="44"/>
  <c r="B19" i="44"/>
  <c r="S19" i="44"/>
  <c r="H18" i="44"/>
  <c r="B18" i="44"/>
  <c r="S18" i="44"/>
  <c r="H17" i="44"/>
  <c r="B17" i="44"/>
  <c r="S17" i="44"/>
  <c r="H16" i="44"/>
  <c r="B16" i="44"/>
  <c r="S16" i="44"/>
  <c r="H15" i="44"/>
  <c r="B15" i="44"/>
  <c r="S15" i="44"/>
  <c r="H14" i="44"/>
  <c r="B14" i="44"/>
  <c r="S14" i="44"/>
  <c r="H22" i="42"/>
  <c r="B22" i="42"/>
  <c r="S22" i="42"/>
  <c r="H21" i="42"/>
  <c r="B21" i="42"/>
  <c r="S21" i="42"/>
  <c r="H18" i="42"/>
  <c r="B18" i="42"/>
  <c r="S18" i="42"/>
  <c r="H17" i="42"/>
  <c r="B17" i="42"/>
  <c r="S17" i="42"/>
  <c r="H16" i="42"/>
  <c r="B16" i="42"/>
  <c r="S16" i="42"/>
  <c r="H15" i="42"/>
  <c r="H14" i="42"/>
  <c r="B14" i="42"/>
  <c r="S14" i="42"/>
  <c r="H22" i="40"/>
  <c r="B22" i="40"/>
  <c r="S22" i="40"/>
  <c r="H21" i="40"/>
  <c r="B21" i="40"/>
  <c r="S21" i="40"/>
  <c r="H19" i="40"/>
  <c r="B19" i="40"/>
  <c r="S19" i="40"/>
  <c r="H18" i="40"/>
  <c r="B18" i="40"/>
  <c r="S18" i="40"/>
  <c r="H16" i="40"/>
  <c r="B16" i="40"/>
  <c r="S16" i="40"/>
  <c r="H15" i="40"/>
  <c r="B15" i="40"/>
  <c r="S15" i="40"/>
  <c r="H14" i="40"/>
  <c r="B14" i="40"/>
  <c r="S14" i="40"/>
  <c r="H27" i="38"/>
  <c r="B27" i="38"/>
  <c r="S27" i="38"/>
  <c r="H26" i="38"/>
  <c r="B26" i="38"/>
  <c r="S26" i="38"/>
  <c r="H24" i="38"/>
  <c r="B24" i="38"/>
  <c r="S24" i="38"/>
  <c r="H23" i="38"/>
  <c r="B23" i="38"/>
  <c r="S23" i="38"/>
  <c r="H22" i="38"/>
  <c r="B22" i="38"/>
  <c r="S22" i="38"/>
  <c r="H21" i="38"/>
  <c r="B21" i="38"/>
  <c r="S21" i="38"/>
  <c r="H19" i="38"/>
  <c r="B19" i="38"/>
  <c r="S19" i="38"/>
  <c r="H18" i="38"/>
  <c r="T18" i="38"/>
  <c r="B18" i="38"/>
  <c r="S18" i="38"/>
  <c r="H17" i="38"/>
  <c r="B17" i="38"/>
  <c r="S17" i="38"/>
  <c r="H16" i="38"/>
  <c r="B16" i="38"/>
  <c r="S16" i="38"/>
  <c r="H15" i="38"/>
  <c r="B15" i="38"/>
  <c r="S15" i="38"/>
  <c r="I14" i="38"/>
  <c r="H14" i="38"/>
  <c r="T14" i="38"/>
  <c r="B14" i="38"/>
  <c r="S14" i="38"/>
  <c r="H17" i="37"/>
  <c r="B17" i="37"/>
  <c r="S17" i="37"/>
  <c r="H16" i="37"/>
  <c r="B16" i="37"/>
  <c r="S16" i="37"/>
  <c r="H15" i="37"/>
  <c r="B15" i="37"/>
  <c r="S15" i="37"/>
  <c r="H14" i="37"/>
  <c r="B14" i="37"/>
  <c r="S14" i="37"/>
  <c r="H20" i="36"/>
  <c r="I19" i="36"/>
  <c r="H19" i="36"/>
  <c r="H16" i="36"/>
  <c r="H15" i="36"/>
  <c r="H14" i="36"/>
  <c r="H39" i="35"/>
  <c r="B39" i="35"/>
  <c r="S39" i="35"/>
  <c r="H38" i="35"/>
  <c r="B38" i="35"/>
  <c r="S38" i="35"/>
  <c r="H36" i="35"/>
  <c r="B36" i="35"/>
  <c r="S36" i="35"/>
  <c r="H35" i="35"/>
  <c r="B35" i="35"/>
  <c r="S35" i="35"/>
  <c r="H34" i="35"/>
  <c r="B34" i="35"/>
  <c r="S34" i="35"/>
  <c r="H33" i="35"/>
  <c r="B33" i="35"/>
  <c r="S33" i="35"/>
  <c r="H32" i="35"/>
  <c r="B32" i="35"/>
  <c r="S32" i="35"/>
  <c r="H31" i="35"/>
  <c r="B31" i="35"/>
  <c r="S31" i="35"/>
  <c r="I30" i="35"/>
  <c r="H30" i="35"/>
  <c r="T30" i="35"/>
  <c r="B30" i="35"/>
  <c r="S30" i="35"/>
  <c r="H29" i="35"/>
  <c r="B29" i="35"/>
  <c r="S29" i="35"/>
  <c r="H28" i="35"/>
  <c r="B28" i="35"/>
  <c r="S28" i="35"/>
  <c r="H27" i="35"/>
  <c r="B27" i="35"/>
  <c r="S27" i="35"/>
  <c r="H26" i="35"/>
  <c r="B26" i="35"/>
  <c r="S26" i="35"/>
  <c r="H25" i="35"/>
  <c r="B25" i="35"/>
  <c r="S25" i="35"/>
  <c r="H24" i="35"/>
  <c r="B24" i="35"/>
  <c r="S24" i="35"/>
  <c r="H23" i="35"/>
  <c r="B23" i="35"/>
  <c r="S23" i="35"/>
  <c r="H22" i="35"/>
  <c r="B22" i="35"/>
  <c r="S22" i="35"/>
  <c r="H21" i="35"/>
  <c r="B21" i="35"/>
  <c r="S21" i="35"/>
  <c r="H20" i="35"/>
  <c r="B20" i="35"/>
  <c r="S20" i="35"/>
  <c r="H19" i="35"/>
  <c r="B19" i="35"/>
  <c r="S19" i="35"/>
  <c r="H18" i="35"/>
  <c r="B18" i="35"/>
  <c r="S18" i="35"/>
  <c r="H17" i="35"/>
  <c r="B17" i="35"/>
  <c r="S17" i="35"/>
  <c r="H16" i="35"/>
  <c r="B16" i="35"/>
  <c r="S16" i="35"/>
  <c r="I15" i="35"/>
  <c r="H15" i="35"/>
  <c r="T15" i="35"/>
  <c r="B15" i="35"/>
  <c r="S15" i="35"/>
  <c r="H14" i="35"/>
  <c r="B14" i="35"/>
  <c r="S14" i="35"/>
  <c r="H15" i="34"/>
  <c r="H14" i="34"/>
  <c r="B14" i="34"/>
  <c r="S14" i="34"/>
  <c r="D9" i="34"/>
  <c r="H31" i="33"/>
  <c r="B31" i="33"/>
  <c r="S31" i="33"/>
  <c r="H30" i="33"/>
  <c r="B30" i="33"/>
  <c r="S30" i="33"/>
  <c r="H29" i="33"/>
  <c r="B29" i="33"/>
  <c r="S29" i="33"/>
  <c r="H28" i="33"/>
  <c r="B28" i="33"/>
  <c r="S28" i="33"/>
  <c r="H27" i="33"/>
  <c r="B27" i="33"/>
  <c r="S27" i="33"/>
  <c r="H26" i="33"/>
  <c r="I26" i="33"/>
  <c r="B26" i="33"/>
  <c r="S26" i="33"/>
  <c r="H25" i="33"/>
  <c r="B25" i="33"/>
  <c r="S25" i="33"/>
  <c r="H24" i="33"/>
  <c r="B24" i="33"/>
  <c r="S24" i="33"/>
  <c r="H23" i="33"/>
  <c r="B23" i="33"/>
  <c r="S23" i="33"/>
  <c r="H22" i="33"/>
  <c r="B22" i="33"/>
  <c r="S22" i="33"/>
  <c r="H21" i="33"/>
  <c r="B21" i="33"/>
  <c r="S21" i="33"/>
  <c r="H20" i="33"/>
  <c r="B20" i="33"/>
  <c r="S20" i="33"/>
  <c r="H19" i="33"/>
  <c r="B19" i="33"/>
  <c r="S19" i="33"/>
  <c r="H18" i="33"/>
  <c r="B18" i="33"/>
  <c r="S18" i="33"/>
  <c r="H17" i="33"/>
  <c r="B17" i="33"/>
  <c r="S17" i="33"/>
  <c r="H16" i="33"/>
  <c r="I16" i="33"/>
  <c r="B16" i="33"/>
  <c r="S16" i="33"/>
  <c r="H15" i="33"/>
  <c r="B15" i="33"/>
  <c r="S15" i="33"/>
  <c r="H14" i="33"/>
  <c r="B14" i="33"/>
  <c r="S14" i="33"/>
  <c r="D9" i="33"/>
  <c r="H16" i="32"/>
  <c r="B16" i="32"/>
  <c r="S16" i="32"/>
  <c r="H15" i="32"/>
  <c r="H14" i="32"/>
  <c r="B14" i="32"/>
  <c r="S14" i="32"/>
  <c r="D9" i="32"/>
  <c r="H21" i="31"/>
  <c r="B21" i="31"/>
  <c r="S21" i="31"/>
  <c r="H20" i="31"/>
  <c r="B20" i="31"/>
  <c r="S20" i="31"/>
  <c r="H18" i="31"/>
  <c r="B18" i="31"/>
  <c r="S18" i="31"/>
  <c r="H17" i="31"/>
  <c r="B17" i="31"/>
  <c r="S17" i="31"/>
  <c r="H16" i="31"/>
  <c r="B16" i="31"/>
  <c r="S16" i="31"/>
  <c r="H15" i="31"/>
  <c r="T15" i="31"/>
  <c r="B15" i="31"/>
  <c r="S15" i="31"/>
  <c r="H14" i="31"/>
  <c r="B14" i="31"/>
  <c r="S14" i="31"/>
  <c r="D9" i="31"/>
  <c r="H45" i="29"/>
  <c r="H41" i="29"/>
  <c r="B41" i="29"/>
  <c r="S41" i="29"/>
  <c r="H38" i="29"/>
  <c r="B38" i="29"/>
  <c r="S38" i="29"/>
  <c r="H37" i="29"/>
  <c r="B37" i="29"/>
  <c r="S37" i="29"/>
  <c r="H36" i="29"/>
  <c r="B36" i="29"/>
  <c r="S36" i="29"/>
  <c r="H35" i="29"/>
  <c r="B35" i="29"/>
  <c r="S35" i="29"/>
  <c r="H34" i="29"/>
  <c r="B34" i="29"/>
  <c r="S34" i="29"/>
  <c r="H33" i="29"/>
  <c r="B33" i="29"/>
  <c r="S33" i="29"/>
  <c r="H32" i="29"/>
  <c r="B32" i="29"/>
  <c r="S32" i="29"/>
  <c r="H31" i="29"/>
  <c r="B31" i="29"/>
  <c r="S31" i="29"/>
  <c r="H30" i="29"/>
  <c r="B30" i="29"/>
  <c r="S30" i="29"/>
  <c r="H29" i="29"/>
  <c r="B29" i="29"/>
  <c r="S29" i="29"/>
  <c r="H28" i="29"/>
  <c r="B28" i="29"/>
  <c r="S28" i="29"/>
  <c r="H27" i="29"/>
  <c r="B27" i="29"/>
  <c r="S27" i="29"/>
  <c r="H26" i="29"/>
  <c r="B26" i="29"/>
  <c r="S26" i="29"/>
  <c r="H25" i="29"/>
  <c r="B25" i="29"/>
  <c r="S25" i="29"/>
  <c r="H24" i="29"/>
  <c r="B24" i="29"/>
  <c r="S24" i="29"/>
  <c r="H23" i="29"/>
  <c r="B23" i="29"/>
  <c r="S23" i="29"/>
  <c r="H22" i="29"/>
  <c r="B22" i="29"/>
  <c r="S22" i="29"/>
  <c r="H21" i="29"/>
  <c r="B21" i="29"/>
  <c r="S21" i="29"/>
  <c r="H20" i="29"/>
  <c r="B20" i="29"/>
  <c r="S20" i="29"/>
  <c r="H18" i="29"/>
  <c r="B18" i="29"/>
  <c r="S18" i="29"/>
  <c r="H16" i="29"/>
  <c r="T16" i="29"/>
  <c r="B16" i="29"/>
  <c r="S16" i="29"/>
  <c r="H14" i="29"/>
  <c r="B14" i="29"/>
  <c r="S14" i="29"/>
  <c r="D9" i="29"/>
  <c r="I15" i="31"/>
  <c r="I18" i="38"/>
  <c r="I17" i="31"/>
  <c r="T17" i="31"/>
  <c r="I31" i="35"/>
  <c r="T31" i="35"/>
  <c r="I35" i="35"/>
  <c r="T35" i="35"/>
  <c r="U35" i="35"/>
  <c r="I20" i="36"/>
  <c r="U20" i="36"/>
  <c r="T20" i="36"/>
  <c r="I23" i="38"/>
  <c r="U23" i="38"/>
  <c r="T23" i="38"/>
  <c r="I14" i="40"/>
  <c r="T14" i="40"/>
  <c r="I22" i="40"/>
  <c r="U22" i="40"/>
  <c r="T22" i="40"/>
  <c r="I22" i="44"/>
  <c r="T22" i="44"/>
  <c r="I25" i="44"/>
  <c r="U25" i="44"/>
  <c r="T25" i="44"/>
  <c r="I14" i="31"/>
  <c r="T14" i="31"/>
  <c r="I16" i="35"/>
  <c r="T16" i="35"/>
  <c r="I18" i="35"/>
  <c r="T18" i="35"/>
  <c r="I20" i="35"/>
  <c r="T20" i="35"/>
  <c r="I22" i="35"/>
  <c r="T22" i="35"/>
  <c r="I24" i="35"/>
  <c r="T24" i="35"/>
  <c r="I26" i="35"/>
  <c r="T26" i="35"/>
  <c r="I28" i="35"/>
  <c r="T28" i="35"/>
  <c r="I16" i="36"/>
  <c r="U16" i="36"/>
  <c r="T16" i="36"/>
  <c r="I15" i="38"/>
  <c r="T15" i="38"/>
  <c r="I17" i="38"/>
  <c r="T17" i="38"/>
  <c r="I15" i="44"/>
  <c r="T15" i="44"/>
  <c r="I17" i="44"/>
  <c r="T17" i="44"/>
  <c r="I19" i="44"/>
  <c r="T19" i="44"/>
  <c r="I14" i="47"/>
  <c r="T14" i="47"/>
  <c r="U19" i="47"/>
  <c r="T19" i="47"/>
  <c r="I33" i="35"/>
  <c r="T33" i="35"/>
  <c r="U33" i="35"/>
  <c r="I38" i="35"/>
  <c r="T38" i="35"/>
  <c r="U38" i="35"/>
  <c r="I21" i="38"/>
  <c r="T21" i="38"/>
  <c r="I26" i="38"/>
  <c r="U26" i="38"/>
  <c r="T26" i="38"/>
  <c r="I19" i="40"/>
  <c r="T19" i="40"/>
  <c r="U19" i="40"/>
  <c r="I24" i="44"/>
  <c r="U24" i="44"/>
  <c r="T24" i="44"/>
  <c r="U17" i="47"/>
  <c r="T17" i="47"/>
  <c r="I20" i="47"/>
  <c r="T20" i="47"/>
  <c r="U20" i="47"/>
  <c r="I16" i="31"/>
  <c r="T16" i="31"/>
  <c r="I18" i="31"/>
  <c r="T18" i="31"/>
  <c r="U18" i="31"/>
  <c r="I21" i="31"/>
  <c r="T21" i="31"/>
  <c r="U21" i="31"/>
  <c r="I32" i="35"/>
  <c r="T32" i="35"/>
  <c r="I34" i="35"/>
  <c r="T34" i="35"/>
  <c r="I36" i="35"/>
  <c r="T36" i="35"/>
  <c r="U36" i="35"/>
  <c r="I39" i="35"/>
  <c r="T39" i="35"/>
  <c r="U39" i="35"/>
  <c r="U19" i="36"/>
  <c r="T19" i="36"/>
  <c r="I19" i="38"/>
  <c r="T19" i="38"/>
  <c r="I22" i="38"/>
  <c r="T22" i="38"/>
  <c r="I24" i="38"/>
  <c r="U24" i="38"/>
  <c r="T24" i="38"/>
  <c r="I27" i="38"/>
  <c r="U27" i="38"/>
  <c r="T27" i="38"/>
  <c r="I15" i="40"/>
  <c r="T15" i="40"/>
  <c r="I18" i="40"/>
  <c r="U18" i="40"/>
  <c r="T18" i="40"/>
  <c r="I21" i="40"/>
  <c r="U21" i="40"/>
  <c r="T21" i="40"/>
  <c r="I23" i="44"/>
  <c r="T23" i="44"/>
  <c r="I28" i="44"/>
  <c r="U28" i="44"/>
  <c r="T28" i="44"/>
  <c r="I29" i="44"/>
  <c r="U29" i="44"/>
  <c r="T29" i="44"/>
  <c r="I16" i="47"/>
  <c r="T16" i="47"/>
  <c r="U16" i="47"/>
  <c r="I20" i="31"/>
  <c r="T20" i="31"/>
  <c r="U20" i="31"/>
  <c r="I14" i="35"/>
  <c r="T14" i="35"/>
  <c r="I15" i="36"/>
  <c r="T15" i="36"/>
  <c r="I16" i="40"/>
  <c r="T16" i="40"/>
  <c r="I17" i="35"/>
  <c r="T17" i="35"/>
  <c r="I19" i="35"/>
  <c r="T19" i="35"/>
  <c r="I21" i="35"/>
  <c r="T21" i="35"/>
  <c r="I23" i="35"/>
  <c r="T23" i="35"/>
  <c r="I25" i="35"/>
  <c r="T25" i="35"/>
  <c r="I27" i="35"/>
  <c r="T27" i="35"/>
  <c r="I29" i="35"/>
  <c r="T29" i="35"/>
  <c r="I14" i="36"/>
  <c r="T14" i="36"/>
  <c r="I16" i="38"/>
  <c r="T16" i="38"/>
  <c r="I14" i="44"/>
  <c r="T14" i="44"/>
  <c r="I16" i="44"/>
  <c r="T16" i="44"/>
  <c r="I18" i="44"/>
  <c r="T18" i="44"/>
  <c r="I20" i="44"/>
  <c r="T20" i="44"/>
  <c r="U15" i="47"/>
  <c r="T15" i="47"/>
  <c r="I18" i="47"/>
  <c r="U18" i="47"/>
  <c r="T18" i="47"/>
  <c r="I22" i="42"/>
  <c r="T22" i="42"/>
  <c r="U22" i="42"/>
  <c r="I14" i="42"/>
  <c r="T14" i="42"/>
  <c r="I16" i="42"/>
  <c r="T16" i="42"/>
  <c r="I17" i="42"/>
  <c r="T17" i="42"/>
  <c r="I21" i="42"/>
  <c r="U21" i="42"/>
  <c r="T21" i="42"/>
  <c r="I18" i="42"/>
  <c r="U18" i="42"/>
  <c r="T18" i="42"/>
  <c r="I15" i="42"/>
  <c r="T15" i="42"/>
  <c r="U20" i="33"/>
  <c r="T20" i="33"/>
  <c r="I14" i="33"/>
  <c r="T14" i="33"/>
  <c r="U16" i="33"/>
  <c r="T16" i="33"/>
  <c r="I19" i="33"/>
  <c r="U19" i="33"/>
  <c r="T19" i="33"/>
  <c r="I28" i="33"/>
  <c r="U28" i="33"/>
  <c r="T28" i="33"/>
  <c r="I30" i="33"/>
  <c r="U30" i="33"/>
  <c r="T30" i="33"/>
  <c r="U18" i="33"/>
  <c r="T18" i="33"/>
  <c r="I21" i="33"/>
  <c r="U21" i="33"/>
  <c r="T21" i="33"/>
  <c r="I23" i="33"/>
  <c r="U23" i="33"/>
  <c r="T23" i="33"/>
  <c r="I25" i="33"/>
  <c r="U25" i="33"/>
  <c r="T25" i="33"/>
  <c r="I15" i="33"/>
  <c r="U15" i="33"/>
  <c r="T15" i="33"/>
  <c r="I18" i="33"/>
  <c r="I27" i="33"/>
  <c r="U27" i="33"/>
  <c r="T27" i="33"/>
  <c r="I29" i="33"/>
  <c r="U29" i="33"/>
  <c r="T29" i="33"/>
  <c r="I31" i="33"/>
  <c r="U31" i="33"/>
  <c r="T31" i="33"/>
  <c r="I17" i="33"/>
  <c r="U17" i="33"/>
  <c r="T17" i="33"/>
  <c r="I20" i="33"/>
  <c r="I22" i="33"/>
  <c r="U22" i="33"/>
  <c r="T22" i="33"/>
  <c r="I24" i="33"/>
  <c r="U24" i="33"/>
  <c r="T24" i="33"/>
  <c r="U26" i="33"/>
  <c r="T26" i="33"/>
  <c r="I16" i="32"/>
  <c r="U16" i="32"/>
  <c r="T16" i="32"/>
  <c r="I14" i="32"/>
  <c r="T14" i="32"/>
  <c r="I15" i="32"/>
  <c r="T15" i="32"/>
  <c r="I15" i="37"/>
  <c r="T15" i="37"/>
  <c r="I17" i="37"/>
  <c r="U17" i="37"/>
  <c r="T17" i="37"/>
  <c r="I14" i="37"/>
  <c r="T14" i="37"/>
  <c r="U14" i="37"/>
  <c r="I16" i="37"/>
  <c r="T16" i="37"/>
  <c r="I40" i="29"/>
  <c r="U40" i="29"/>
  <c r="T40" i="29"/>
  <c r="I14" i="29"/>
  <c r="T14" i="29"/>
  <c r="I16" i="29"/>
  <c r="I20" i="29"/>
  <c r="T20" i="29"/>
  <c r="I22" i="29"/>
  <c r="T22" i="29"/>
  <c r="I24" i="29"/>
  <c r="T24" i="29"/>
  <c r="I28" i="29"/>
  <c r="T28" i="29"/>
  <c r="U28" i="29"/>
  <c r="I30" i="29"/>
  <c r="T30" i="29"/>
  <c r="U30" i="29"/>
  <c r="I32" i="29"/>
  <c r="T32" i="29"/>
  <c r="U32" i="29"/>
  <c r="I34" i="29"/>
  <c r="T34" i="29"/>
  <c r="U34" i="29"/>
  <c r="I36" i="29"/>
  <c r="T36" i="29"/>
  <c r="U36" i="29"/>
  <c r="I38" i="29"/>
  <c r="T38" i="29"/>
  <c r="U38" i="29"/>
  <c r="I41" i="29"/>
  <c r="T41" i="29"/>
  <c r="U41" i="29"/>
  <c r="I39" i="29"/>
  <c r="T39" i="29"/>
  <c r="U39" i="29"/>
  <c r="I26" i="29"/>
  <c r="T26" i="29"/>
  <c r="I18" i="29"/>
  <c r="T18" i="29"/>
  <c r="I21" i="29"/>
  <c r="T21" i="29"/>
  <c r="I23" i="29"/>
  <c r="T23" i="29"/>
  <c r="T43" i="29"/>
  <c r="U43" i="29"/>
  <c r="I25" i="29"/>
  <c r="T25" i="29"/>
  <c r="I27" i="29"/>
  <c r="T27" i="29"/>
  <c r="U27" i="29"/>
  <c r="I29" i="29"/>
  <c r="T29" i="29"/>
  <c r="U29" i="29"/>
  <c r="I31" i="29"/>
  <c r="T31" i="29"/>
  <c r="U31" i="29"/>
  <c r="I33" i="29"/>
  <c r="T33" i="29"/>
  <c r="U33" i="29"/>
  <c r="I35" i="29"/>
  <c r="T35" i="29"/>
  <c r="U35" i="29"/>
  <c r="I37" i="29"/>
  <c r="T37" i="29"/>
  <c r="U37" i="29"/>
  <c r="I45" i="29"/>
  <c r="T45" i="29"/>
  <c r="U45" i="29"/>
  <c r="I14" i="34"/>
  <c r="T14" i="34"/>
  <c r="I15" i="34"/>
  <c r="T15" i="34"/>
  <c r="B44" i="23"/>
  <c r="S44" i="23"/>
  <c r="B56" i="23"/>
  <c r="S56" i="23"/>
  <c r="B55" i="23"/>
  <c r="S55" i="23"/>
  <c r="B54" i="23"/>
  <c r="S54" i="23"/>
  <c r="B53" i="23"/>
  <c r="S53" i="23"/>
  <c r="B52" i="23"/>
  <c r="S52" i="23"/>
  <c r="B51" i="23"/>
  <c r="S51" i="23"/>
  <c r="B50" i="23"/>
  <c r="S50" i="23"/>
  <c r="B49" i="23"/>
  <c r="S49" i="23"/>
  <c r="B48" i="23"/>
  <c r="S48" i="23"/>
  <c r="B47" i="23"/>
  <c r="S47" i="23"/>
  <c r="B46" i="23"/>
  <c r="S46" i="23"/>
  <c r="B45" i="23"/>
  <c r="S45" i="23"/>
  <c r="B43" i="23"/>
  <c r="S43" i="23"/>
  <c r="B42" i="23"/>
  <c r="S42" i="23"/>
  <c r="B41" i="23"/>
  <c r="S41" i="23"/>
  <c r="B40" i="23"/>
  <c r="S40" i="23"/>
  <c r="B39" i="23"/>
  <c r="S39" i="23"/>
  <c r="B38" i="23"/>
  <c r="S38" i="23"/>
  <c r="B37" i="23"/>
  <c r="S37" i="23"/>
  <c r="B36" i="23"/>
  <c r="S36" i="23"/>
  <c r="B35" i="23"/>
  <c r="S35" i="23"/>
  <c r="B34" i="23"/>
  <c r="S34" i="23"/>
  <c r="B33" i="23"/>
  <c r="S33" i="23"/>
  <c r="B32" i="23"/>
  <c r="S32" i="23"/>
  <c r="B31" i="23"/>
  <c r="S31" i="23"/>
  <c r="B30" i="23"/>
  <c r="S30" i="23"/>
  <c r="B29" i="23"/>
  <c r="S29" i="23"/>
  <c r="B28" i="23"/>
  <c r="S28" i="23"/>
  <c r="B27" i="23"/>
  <c r="S27" i="23"/>
  <c r="B26" i="23"/>
  <c r="S26" i="23"/>
  <c r="B25" i="23"/>
  <c r="S25" i="23"/>
  <c r="B24" i="23"/>
  <c r="S24" i="23"/>
  <c r="B23" i="23"/>
  <c r="S23" i="23"/>
  <c r="B22" i="23"/>
  <c r="S22" i="23"/>
  <c r="B21" i="23"/>
  <c r="S21" i="23"/>
  <c r="B20" i="23"/>
  <c r="S20" i="23"/>
  <c r="H15" i="23"/>
  <c r="B15" i="23"/>
  <c r="S15" i="23"/>
  <c r="B19" i="23"/>
  <c r="S19" i="23"/>
  <c r="B18" i="23"/>
  <c r="S18" i="23"/>
  <c r="B17" i="23"/>
  <c r="S17" i="23"/>
  <c r="B16" i="23"/>
  <c r="S16" i="23"/>
  <c r="B14" i="23"/>
  <c r="S14" i="23"/>
  <c r="T43" i="23"/>
  <c r="U43" i="23"/>
  <c r="T20" i="23"/>
  <c r="U20" i="23"/>
  <c r="T32" i="23"/>
  <c r="U32" i="23"/>
  <c r="T34" i="23"/>
  <c r="U34" i="23"/>
  <c r="T36" i="23"/>
  <c r="U36" i="23"/>
  <c r="T38" i="23"/>
  <c r="U38" i="23"/>
  <c r="T40" i="23"/>
  <c r="U40" i="23"/>
  <c r="T44" i="23"/>
  <c r="U44" i="23"/>
  <c r="T46" i="23"/>
  <c r="U46" i="23"/>
  <c r="T52" i="23"/>
  <c r="U52" i="23"/>
  <c r="T42" i="23"/>
  <c r="U42" i="23"/>
  <c r="I15" i="23"/>
  <c r="T15" i="23"/>
  <c r="T21" i="23"/>
  <c r="U21" i="23"/>
  <c r="T33" i="23"/>
  <c r="U33" i="23"/>
  <c r="T35" i="23"/>
  <c r="U35" i="23"/>
  <c r="T39" i="23"/>
  <c r="U39" i="23"/>
  <c r="T41" i="23"/>
  <c r="U41" i="23"/>
  <c r="T45" i="23"/>
  <c r="U45" i="23"/>
  <c r="T47" i="23"/>
  <c r="U47" i="23"/>
  <c r="T51" i="23"/>
  <c r="U51" i="23"/>
  <c r="T53" i="23"/>
  <c r="U53" i="23"/>
  <c r="B15" i="4"/>
  <c r="S15" i="4"/>
  <c r="B14" i="4"/>
  <c r="S14" i="4"/>
  <c r="B15" i="21"/>
  <c r="S15" i="21"/>
  <c r="B14" i="21"/>
  <c r="S14" i="21"/>
  <c r="B15" i="20"/>
  <c r="S15" i="20"/>
  <c r="B14" i="20"/>
  <c r="S14" i="20"/>
  <c r="B15" i="19"/>
  <c r="S15" i="19"/>
  <c r="B14" i="19"/>
  <c r="S14" i="19"/>
  <c r="B15" i="18"/>
  <c r="S15" i="18"/>
  <c r="B14" i="18"/>
  <c r="S14" i="18"/>
  <c r="B15" i="17"/>
  <c r="S15" i="17"/>
  <c r="B14" i="17"/>
  <c r="S14" i="17"/>
  <c r="B15" i="16"/>
  <c r="S15" i="16"/>
  <c r="B14" i="16"/>
  <c r="S14" i="16"/>
  <c r="B15" i="14"/>
  <c r="S15" i="14"/>
  <c r="B14" i="14"/>
  <c r="S14" i="14"/>
  <c r="B15" i="13"/>
  <c r="S15" i="13"/>
  <c r="B14" i="13"/>
  <c r="S14" i="13"/>
  <c r="B15" i="12"/>
  <c r="S15" i="12"/>
  <c r="B14" i="12"/>
  <c r="S14" i="12"/>
  <c r="B15" i="11"/>
  <c r="S15" i="11"/>
  <c r="B14" i="11"/>
  <c r="S14" i="11"/>
  <c r="T15" i="13"/>
  <c r="T15" i="11"/>
  <c r="T15" i="12"/>
  <c r="T16" i="28"/>
  <c r="T15" i="28"/>
  <c r="D9" i="28"/>
  <c r="AQ10" i="25"/>
  <c r="AQ13" i="25"/>
  <c r="AQ9" i="25"/>
  <c r="AQ8" i="25"/>
  <c r="AQ20" i="25"/>
  <c r="AQ7" i="25"/>
  <c r="AQ6" i="25"/>
  <c r="H18" i="24"/>
  <c r="B18" i="24"/>
  <c r="S18" i="24"/>
  <c r="H17" i="24"/>
  <c r="H16" i="24"/>
  <c r="H15" i="24"/>
  <c r="H14" i="24"/>
  <c r="B14" i="24"/>
  <c r="S14" i="24"/>
  <c r="I15" i="24"/>
  <c r="T15" i="24"/>
  <c r="I16" i="24"/>
  <c r="T16" i="24"/>
  <c r="I17" i="24"/>
  <c r="T17" i="24"/>
  <c r="I14" i="24"/>
  <c r="T14" i="24"/>
  <c r="I18" i="24"/>
  <c r="T18" i="24"/>
  <c r="B34" i="21"/>
  <c r="S34" i="21"/>
  <c r="B33" i="21"/>
  <c r="S33" i="21"/>
  <c r="B32" i="21"/>
  <c r="S32" i="21"/>
  <c r="B31" i="21"/>
  <c r="S31" i="21"/>
  <c r="B30" i="21"/>
  <c r="S30" i="21"/>
  <c r="B29" i="21"/>
  <c r="S29" i="21"/>
  <c r="B28" i="21"/>
  <c r="S28" i="21"/>
  <c r="B27" i="21"/>
  <c r="S27" i="21"/>
  <c r="B26" i="21"/>
  <c r="S26" i="21"/>
  <c r="B25" i="21"/>
  <c r="S25" i="21"/>
  <c r="B24" i="21"/>
  <c r="S24" i="21"/>
  <c r="B23" i="21"/>
  <c r="S23" i="21"/>
  <c r="B22" i="21"/>
  <c r="S22" i="21"/>
  <c r="B21" i="21"/>
  <c r="S21" i="21"/>
  <c r="B20" i="21"/>
  <c r="S20" i="21"/>
  <c r="B19" i="21"/>
  <c r="S19" i="21"/>
  <c r="B18" i="21"/>
  <c r="S18" i="21"/>
  <c r="B17" i="21"/>
  <c r="S17" i="21"/>
  <c r="B16" i="21"/>
  <c r="S16" i="21"/>
  <c r="B32" i="20"/>
  <c r="S32" i="20"/>
  <c r="B31" i="20"/>
  <c r="S31" i="20"/>
  <c r="B30" i="20"/>
  <c r="S30" i="20"/>
  <c r="B29" i="20"/>
  <c r="S29" i="20"/>
  <c r="B28" i="20"/>
  <c r="S28" i="20"/>
  <c r="B27" i="20"/>
  <c r="S27" i="20"/>
  <c r="B26" i="20"/>
  <c r="S26" i="20"/>
  <c r="B25" i="20"/>
  <c r="S25" i="20"/>
  <c r="B24" i="20"/>
  <c r="S24" i="20"/>
  <c r="B23" i="20"/>
  <c r="S23" i="20"/>
  <c r="B22" i="20"/>
  <c r="S22" i="20"/>
  <c r="B21" i="20"/>
  <c r="S21" i="20"/>
  <c r="B20" i="20"/>
  <c r="S20" i="20"/>
  <c r="B19" i="20"/>
  <c r="S19" i="20"/>
  <c r="B18" i="20"/>
  <c r="S18" i="20"/>
  <c r="B17" i="20"/>
  <c r="S17" i="20"/>
  <c r="B16" i="20"/>
  <c r="S16" i="20"/>
  <c r="B30" i="19"/>
  <c r="S30" i="19"/>
  <c r="B29" i="19"/>
  <c r="S29" i="19"/>
  <c r="B28" i="19"/>
  <c r="S28" i="19"/>
  <c r="B27" i="19"/>
  <c r="S27" i="19"/>
  <c r="B26" i="19"/>
  <c r="S26" i="19"/>
  <c r="B25" i="19"/>
  <c r="S25" i="19"/>
  <c r="B24" i="19"/>
  <c r="S24" i="19"/>
  <c r="B23" i="19"/>
  <c r="S23" i="19"/>
  <c r="B22" i="19"/>
  <c r="S22" i="19"/>
  <c r="B21" i="19"/>
  <c r="S21" i="19"/>
  <c r="B20" i="19"/>
  <c r="S20" i="19"/>
  <c r="B19" i="19"/>
  <c r="S19" i="19"/>
  <c r="B18" i="19"/>
  <c r="S18" i="19"/>
  <c r="B17" i="19"/>
  <c r="S17" i="19"/>
  <c r="B16" i="19"/>
  <c r="S16" i="19"/>
  <c r="B27" i="18"/>
  <c r="S27" i="18"/>
  <c r="B26" i="18"/>
  <c r="S26" i="18"/>
  <c r="B25" i="18"/>
  <c r="S25" i="18"/>
  <c r="B24" i="18"/>
  <c r="S24" i="18"/>
  <c r="B23" i="18"/>
  <c r="S23" i="18"/>
  <c r="B22" i="18"/>
  <c r="S22" i="18"/>
  <c r="B21" i="18"/>
  <c r="S21" i="18"/>
  <c r="B20" i="18"/>
  <c r="S20" i="18"/>
  <c r="B19" i="18"/>
  <c r="S19" i="18"/>
  <c r="B18" i="18"/>
  <c r="S18" i="18"/>
  <c r="B17" i="18"/>
  <c r="S17" i="18"/>
  <c r="B16" i="18"/>
  <c r="S16" i="18"/>
  <c r="B25" i="17"/>
  <c r="S25" i="17"/>
  <c r="B24" i="17"/>
  <c r="S24" i="17"/>
  <c r="B23" i="17"/>
  <c r="S23" i="17"/>
  <c r="B22" i="17"/>
  <c r="S22" i="17"/>
  <c r="B21" i="17"/>
  <c r="S21" i="17"/>
  <c r="B20" i="17"/>
  <c r="S20" i="17"/>
  <c r="B19" i="17"/>
  <c r="S19" i="17"/>
  <c r="B18" i="17"/>
  <c r="S18" i="17"/>
  <c r="B17" i="17"/>
  <c r="S17" i="17"/>
  <c r="B16" i="17"/>
  <c r="S16" i="17"/>
  <c r="B23" i="16"/>
  <c r="S23" i="16"/>
  <c r="B22" i="16"/>
  <c r="S22" i="16"/>
  <c r="B21" i="16"/>
  <c r="S21" i="16"/>
  <c r="B20" i="16"/>
  <c r="S20" i="16"/>
  <c r="B19" i="16"/>
  <c r="S19" i="16"/>
  <c r="B18" i="16"/>
  <c r="S18" i="16"/>
  <c r="B17" i="16"/>
  <c r="S17" i="16"/>
  <c r="B16" i="16"/>
  <c r="S16" i="16"/>
  <c r="B23" i="14"/>
  <c r="S23" i="14"/>
  <c r="B22" i="14"/>
  <c r="S22" i="14"/>
  <c r="B21" i="14"/>
  <c r="S21" i="14"/>
  <c r="B20" i="14"/>
  <c r="S20" i="14"/>
  <c r="B19" i="14"/>
  <c r="S19" i="14"/>
  <c r="B18" i="14"/>
  <c r="S18" i="14"/>
  <c r="B17" i="14"/>
  <c r="S17" i="14"/>
  <c r="B16" i="14"/>
  <c r="S16" i="14"/>
  <c r="B29" i="13"/>
  <c r="S29" i="13"/>
  <c r="B28" i="13"/>
  <c r="S28" i="13"/>
  <c r="B27" i="13"/>
  <c r="S27" i="13"/>
  <c r="B26" i="13"/>
  <c r="S26" i="13"/>
  <c r="B25" i="13"/>
  <c r="S25" i="13"/>
  <c r="B24" i="13"/>
  <c r="S24" i="13"/>
  <c r="B23" i="13"/>
  <c r="S23" i="13"/>
  <c r="B22" i="13"/>
  <c r="S22" i="13"/>
  <c r="B21" i="13"/>
  <c r="S21" i="13"/>
  <c r="B20" i="13"/>
  <c r="S20" i="13"/>
  <c r="B19" i="13"/>
  <c r="S19" i="13"/>
  <c r="B18" i="13"/>
  <c r="S18" i="13"/>
  <c r="B17" i="13"/>
  <c r="S17" i="13"/>
  <c r="B16" i="13"/>
  <c r="S16" i="13"/>
  <c r="B27" i="12"/>
  <c r="S27" i="12"/>
  <c r="B26" i="12"/>
  <c r="S26" i="12"/>
  <c r="B25" i="12"/>
  <c r="S25" i="12"/>
  <c r="B24" i="12"/>
  <c r="S24" i="12"/>
  <c r="B23" i="12"/>
  <c r="S23" i="12"/>
  <c r="B22" i="12"/>
  <c r="S22" i="12"/>
  <c r="B21" i="12"/>
  <c r="S21" i="12"/>
  <c r="B20" i="12"/>
  <c r="S20" i="12"/>
  <c r="B19" i="12"/>
  <c r="S19" i="12"/>
  <c r="B18" i="12"/>
  <c r="S18" i="12"/>
  <c r="B17" i="12"/>
  <c r="S17" i="12"/>
  <c r="B16" i="12"/>
  <c r="S16" i="12"/>
  <c r="B25" i="11"/>
  <c r="S25" i="11"/>
  <c r="B24" i="11"/>
  <c r="S24" i="11"/>
  <c r="B23" i="11"/>
  <c r="S23" i="11"/>
  <c r="B22" i="11"/>
  <c r="S22" i="11"/>
  <c r="B21" i="11"/>
  <c r="S21" i="11"/>
  <c r="B20" i="11"/>
  <c r="S20" i="11"/>
  <c r="B19" i="11"/>
  <c r="S19" i="11"/>
  <c r="B18" i="11"/>
  <c r="S18" i="11"/>
  <c r="B17" i="11"/>
  <c r="S17" i="11"/>
  <c r="B16" i="11"/>
  <c r="S16" i="11"/>
  <c r="S14" i="10"/>
  <c r="B15" i="10"/>
  <c r="S15" i="10"/>
  <c r="B16" i="10"/>
  <c r="S16" i="10"/>
  <c r="B17" i="10"/>
  <c r="S17" i="10"/>
  <c r="B18" i="10"/>
  <c r="S18" i="10"/>
  <c r="B19" i="10"/>
  <c r="S19" i="10"/>
  <c r="B20" i="10"/>
  <c r="S20" i="10"/>
  <c r="T15" i="10"/>
  <c r="T20" i="10"/>
  <c r="H59" i="8"/>
  <c r="T31" i="8"/>
  <c r="D9" i="8"/>
  <c r="T14" i="8"/>
  <c r="T25" i="8"/>
  <c r="T36" i="8"/>
  <c r="T44" i="8"/>
  <c r="T55" i="8"/>
  <c r="T23" i="8"/>
  <c r="U18" i="8"/>
  <c r="T18" i="8"/>
  <c r="T22" i="8"/>
  <c r="T26" i="8"/>
  <c r="T30" i="8"/>
  <c r="T33" i="8"/>
  <c r="T37" i="8"/>
  <c r="T41" i="8"/>
  <c r="T45" i="8"/>
  <c r="T49" i="8"/>
  <c r="T57" i="8"/>
  <c r="T21" i="8"/>
  <c r="T29" i="8"/>
  <c r="T40" i="8"/>
  <c r="T15" i="8"/>
  <c r="T19" i="8"/>
  <c r="T27" i="8"/>
  <c r="T34" i="8"/>
  <c r="T38" i="8"/>
  <c r="T42" i="8"/>
  <c r="T46" i="8"/>
  <c r="T50" i="8"/>
  <c r="T58" i="8"/>
  <c r="T17" i="8"/>
  <c r="T32" i="8"/>
  <c r="T48" i="8"/>
  <c r="T16" i="8"/>
  <c r="T20" i="8"/>
  <c r="T24" i="8"/>
  <c r="T28" i="8"/>
  <c r="T35" i="8"/>
  <c r="T39" i="8"/>
  <c r="T43" i="8"/>
  <c r="T47" i="8"/>
  <c r="T51" i="8"/>
  <c r="I59" i="8"/>
  <c r="T59" i="8"/>
  <c r="H36" i="7"/>
  <c r="T36" i="7" s="1"/>
  <c r="B36" i="7"/>
  <c r="S36" i="7" s="1"/>
  <c r="H35" i="7"/>
  <c r="B35" i="7"/>
  <c r="S35" i="7"/>
  <c r="H34" i="7"/>
  <c r="B34" i="7"/>
  <c r="S34" i="7"/>
  <c r="H33" i="7"/>
  <c r="B33" i="7"/>
  <c r="S33" i="7"/>
  <c r="H32" i="7"/>
  <c r="B32" i="7"/>
  <c r="S32" i="7"/>
  <c r="H31" i="7"/>
  <c r="B31" i="7"/>
  <c r="S31" i="7"/>
  <c r="H30" i="7"/>
  <c r="B30" i="7"/>
  <c r="S30" i="7"/>
  <c r="H29" i="7"/>
  <c r="B29" i="7"/>
  <c r="S29" i="7"/>
  <c r="H28" i="7"/>
  <c r="B28" i="7"/>
  <c r="S28" i="7"/>
  <c r="H27" i="7"/>
  <c r="B27" i="7"/>
  <c r="S27" i="7"/>
  <c r="H26" i="7"/>
  <c r="B26" i="7"/>
  <c r="S26" i="7"/>
  <c r="H25" i="7"/>
  <c r="B25" i="7"/>
  <c r="S25" i="7"/>
  <c r="H24" i="7"/>
  <c r="B24" i="7"/>
  <c r="S24" i="7"/>
  <c r="H23" i="7"/>
  <c r="B23" i="7"/>
  <c r="S23" i="7"/>
  <c r="H22" i="7"/>
  <c r="B22" i="7"/>
  <c r="S22" i="7"/>
  <c r="H21" i="7"/>
  <c r="B21" i="7"/>
  <c r="S21" i="7"/>
  <c r="H20" i="7"/>
  <c r="T20" i="7"/>
  <c r="B20" i="7"/>
  <c r="S20" i="7"/>
  <c r="H19" i="7"/>
  <c r="B19" i="7"/>
  <c r="S19" i="7"/>
  <c r="H18" i="7"/>
  <c r="B18" i="7"/>
  <c r="S18" i="7"/>
  <c r="H17" i="7"/>
  <c r="B17" i="7"/>
  <c r="S17" i="7"/>
  <c r="H16" i="7"/>
  <c r="B16" i="7"/>
  <c r="S16" i="7"/>
  <c r="H15" i="7"/>
  <c r="B15" i="7"/>
  <c r="S15" i="7"/>
  <c r="S14" i="7"/>
  <c r="I15" i="7"/>
  <c r="T15" i="7"/>
  <c r="I17" i="7"/>
  <c r="T17" i="7"/>
  <c r="I19" i="7"/>
  <c r="T19" i="7"/>
  <c r="I21" i="7"/>
  <c r="T21" i="7"/>
  <c r="I23" i="7"/>
  <c r="T23" i="7"/>
  <c r="I25" i="7"/>
  <c r="T25" i="7"/>
  <c r="I27" i="7"/>
  <c r="T27" i="7"/>
  <c r="I29" i="7"/>
  <c r="T29" i="7"/>
  <c r="I31" i="7"/>
  <c r="T31" i="7"/>
  <c r="I33" i="7"/>
  <c r="T33" i="7"/>
  <c r="I35" i="7"/>
  <c r="T35" i="7"/>
  <c r="T14" i="7"/>
  <c r="I16" i="7"/>
  <c r="T16" i="7"/>
  <c r="I18" i="7"/>
  <c r="T18" i="7"/>
  <c r="I20" i="7"/>
  <c r="I22" i="7"/>
  <c r="T22" i="7"/>
  <c r="I24" i="7"/>
  <c r="T24" i="7"/>
  <c r="I26" i="7"/>
  <c r="T26" i="7"/>
  <c r="I28" i="7"/>
  <c r="T28" i="7"/>
  <c r="I30" i="7"/>
  <c r="T30" i="7"/>
  <c r="I32" i="7"/>
  <c r="T32" i="7"/>
  <c r="I34" i="7"/>
  <c r="T34" i="7"/>
  <c r="H31" i="6"/>
  <c r="T31" i="6" s="1"/>
  <c r="B31" i="6"/>
  <c r="S31" i="6" s="1"/>
  <c r="H30" i="6"/>
  <c r="B30" i="6"/>
  <c r="S30" i="6" s="1"/>
  <c r="H29" i="6"/>
  <c r="B29" i="6"/>
  <c r="S29" i="6" s="1"/>
  <c r="H28" i="6"/>
  <c r="I28" i="6" s="1"/>
  <c r="B28" i="6"/>
  <c r="S28" i="6" s="1"/>
  <c r="H27" i="6"/>
  <c r="B27" i="6"/>
  <c r="S27" i="6" s="1"/>
  <c r="H26" i="6"/>
  <c r="B26" i="6"/>
  <c r="S26" i="6" s="1"/>
  <c r="H25" i="6"/>
  <c r="B25" i="6"/>
  <c r="S25" i="6" s="1"/>
  <c r="H24" i="6"/>
  <c r="B24" i="6"/>
  <c r="S24" i="6" s="1"/>
  <c r="H23" i="6"/>
  <c r="T23" i="6" s="1"/>
  <c r="B23" i="6"/>
  <c r="S23" i="6" s="1"/>
  <c r="H22" i="6"/>
  <c r="B22" i="6"/>
  <c r="S22" i="6"/>
  <c r="H21" i="6"/>
  <c r="B21" i="6"/>
  <c r="S21" i="6" s="1"/>
  <c r="H20" i="6"/>
  <c r="T20" i="6" s="1"/>
  <c r="B20" i="6"/>
  <c r="S20" i="6" s="1"/>
  <c r="H19" i="6"/>
  <c r="B19" i="6"/>
  <c r="S19" i="6" s="1"/>
  <c r="H18" i="6"/>
  <c r="B18" i="6"/>
  <c r="S18" i="6" s="1"/>
  <c r="H17" i="6"/>
  <c r="B17" i="6"/>
  <c r="S17" i="6" s="1"/>
  <c r="H16" i="6"/>
  <c r="I16" i="6" s="1"/>
  <c r="B16" i="6"/>
  <c r="S16" i="6" s="1"/>
  <c r="H15" i="6"/>
  <c r="B15" i="6"/>
  <c r="S15" i="6" s="1"/>
  <c r="H14" i="6"/>
  <c r="B14" i="6"/>
  <c r="S14" i="6" s="1"/>
  <c r="I19" i="6"/>
  <c r="T19" i="6"/>
  <c r="I27" i="6"/>
  <c r="T27" i="6"/>
  <c r="I17" i="6"/>
  <c r="T17" i="6"/>
  <c r="I23" i="6"/>
  <c r="I29" i="6"/>
  <c r="T29" i="6"/>
  <c r="I14" i="6"/>
  <c r="T14" i="6"/>
  <c r="I18" i="6"/>
  <c r="T18" i="6"/>
  <c r="I22" i="6"/>
  <c r="T22" i="6"/>
  <c r="I24" i="6"/>
  <c r="T24" i="6"/>
  <c r="I26" i="6"/>
  <c r="T26" i="6"/>
  <c r="I30" i="6"/>
  <c r="T30" i="6"/>
  <c r="I15" i="6"/>
  <c r="T15" i="6"/>
  <c r="I21" i="6"/>
  <c r="T21" i="6"/>
  <c r="I25" i="6"/>
  <c r="T25" i="6"/>
  <c r="I31" i="6"/>
  <c r="T16" i="6"/>
  <c r="I20" i="6"/>
  <c r="B23" i="4"/>
  <c r="S23" i="4"/>
  <c r="B22" i="4"/>
  <c r="S22" i="4"/>
  <c r="B21" i="4"/>
  <c r="S21" i="4"/>
  <c r="B20" i="4"/>
  <c r="S20" i="4"/>
  <c r="B19" i="4"/>
  <c r="S19" i="4"/>
  <c r="B18" i="4"/>
  <c r="S18" i="4"/>
  <c r="B17" i="4"/>
  <c r="S17" i="4"/>
  <c r="B16" i="4"/>
  <c r="S16" i="4"/>
  <c r="AD113" i="25"/>
  <c r="AD22" i="25"/>
  <c r="AD117" i="25"/>
  <c r="AD71" i="25"/>
  <c r="AD165" i="25"/>
  <c r="AD39" i="25"/>
  <c r="AD17" i="25"/>
  <c r="AD34" i="25"/>
  <c r="AD100" i="25"/>
  <c r="AD172" i="25"/>
  <c r="AD15" i="25"/>
  <c r="AD30" i="25"/>
  <c r="AD121" i="25"/>
  <c r="AD86" i="25"/>
  <c r="AD28" i="25"/>
  <c r="AD101" i="25"/>
  <c r="AD87" i="25"/>
  <c r="AD24" i="25"/>
  <c r="AD12" i="25"/>
  <c r="AD168" i="25"/>
  <c r="AD92" i="25"/>
  <c r="AD154" i="25"/>
  <c r="AD73" i="25"/>
  <c r="AD79" i="25"/>
  <c r="AD36" i="25"/>
  <c r="AD120" i="25"/>
  <c r="AD115" i="25"/>
  <c r="AD170" i="25"/>
  <c r="AD106" i="25"/>
  <c r="AD78" i="25"/>
  <c r="AD96" i="25"/>
  <c r="AD84" i="25"/>
  <c r="AD139" i="25"/>
  <c r="AD10" i="25"/>
  <c r="AD33" i="25"/>
  <c r="AD91" i="25"/>
  <c r="AD7" i="25"/>
  <c r="AD125" i="25"/>
  <c r="AD97" i="25"/>
  <c r="AD85" i="25"/>
  <c r="AD27" i="25"/>
  <c r="AD123" i="25"/>
  <c r="AD173" i="25"/>
  <c r="AD155" i="25"/>
  <c r="AD136" i="25"/>
  <c r="AD153" i="25"/>
  <c r="AD77" i="25"/>
  <c r="AD99" i="25"/>
  <c r="AD109" i="25"/>
  <c r="AD103" i="25"/>
  <c r="AD133" i="25"/>
  <c r="AD21" i="25"/>
  <c r="AD174" i="25"/>
  <c r="AD135" i="25"/>
  <c r="AD151" i="25"/>
  <c r="AD134" i="25"/>
  <c r="AD29" i="25"/>
  <c r="AD75" i="25"/>
  <c r="AD124" i="25"/>
  <c r="AD90" i="25"/>
  <c r="AD127" i="25"/>
  <c r="AD8" i="25"/>
  <c r="AD148" i="25"/>
  <c r="AD20" i="25"/>
  <c r="AD145" i="25"/>
  <c r="AD144" i="25"/>
  <c r="AD169" i="25"/>
  <c r="AD161" i="25"/>
  <c r="AD140" i="25"/>
  <c r="AD167" i="25"/>
  <c r="AD119" i="25"/>
  <c r="AD81" i="25"/>
  <c r="AD93" i="25"/>
  <c r="AD88" i="25"/>
  <c r="AD98" i="25"/>
  <c r="AD74" i="25"/>
  <c r="AD110" i="25"/>
  <c r="AD141" i="25"/>
  <c r="AD18" i="25"/>
  <c r="AD146" i="25"/>
  <c r="AD118" i="25"/>
  <c r="AD147" i="25"/>
  <c r="AD163" i="25"/>
  <c r="AD137" i="25"/>
  <c r="AD142" i="25"/>
  <c r="AD16" i="25"/>
  <c r="AD128" i="25"/>
  <c r="AD102" i="25"/>
  <c r="AD111" i="25"/>
  <c r="AD38" i="25"/>
  <c r="AD143" i="25"/>
  <c r="AD80" i="25"/>
  <c r="AD37" i="25"/>
  <c r="AD132" i="25"/>
  <c r="AD149" i="25"/>
  <c r="AD152" i="25"/>
  <c r="AD72" i="25"/>
  <c r="AD31" i="25"/>
  <c r="AD156" i="25"/>
  <c r="AD138" i="25"/>
  <c r="AD94" i="25"/>
  <c r="AD166" i="25"/>
  <c r="AD6" i="25"/>
  <c r="AD126" i="25"/>
  <c r="AD26" i="25"/>
  <c r="AD95" i="25"/>
  <c r="AD122" i="25"/>
  <c r="AD130" i="25"/>
  <c r="AD150" i="25"/>
  <c r="AD131" i="25"/>
  <c r="AD70" i="25"/>
  <c r="AD105" i="25"/>
  <c r="AD116" i="25"/>
  <c r="AD23" i="25"/>
  <c r="AD157" i="25"/>
  <c r="AD32" i="25"/>
  <c r="AD14" i="25"/>
  <c r="AD171" i="25"/>
  <c r="AD76" i="25"/>
  <c r="AD89" i="25"/>
  <c r="AD129" i="25"/>
  <c r="AD108" i="25"/>
  <c r="AD35" i="25"/>
  <c r="AD25" i="25"/>
  <c r="AD158" i="25"/>
  <c r="AD9" i="25"/>
  <c r="AD11" i="25"/>
  <c r="AD104" i="25"/>
  <c r="AD164" i="25"/>
  <c r="AD107" i="25"/>
  <c r="AD112" i="25"/>
  <c r="AD13" i="25"/>
  <c r="AD114" i="25"/>
  <c r="AD162" i="25"/>
  <c r="D6" i="6" l="1"/>
  <c r="D6" i="173"/>
  <c r="D5" i="173"/>
  <c r="D4" i="173"/>
  <c r="D6" i="172"/>
  <c r="D5" i="172"/>
  <c r="D4" i="172"/>
  <c r="AD15" i="71"/>
  <c r="T15" i="71"/>
  <c r="I16" i="71"/>
  <c r="U16" i="71"/>
  <c r="AD14" i="71"/>
  <c r="T14" i="71"/>
  <c r="D6" i="171"/>
  <c r="D5" i="171"/>
  <c r="D4" i="171"/>
  <c r="D6" i="170"/>
  <c r="D5" i="170"/>
  <c r="D4" i="170"/>
  <c r="D5" i="169"/>
  <c r="D6" i="169"/>
  <c r="D4" i="169"/>
  <c r="T33" i="51"/>
  <c r="I33" i="51"/>
  <c r="I25" i="51"/>
  <c r="I21" i="51"/>
  <c r="I22" i="50"/>
  <c r="T37" i="51"/>
  <c r="I30" i="51"/>
  <c r="I28" i="51"/>
  <c r="I26" i="51"/>
  <c r="T25" i="51"/>
  <c r="T24" i="51"/>
  <c r="I24" i="51"/>
  <c r="T21" i="51"/>
  <c r="I19" i="51"/>
  <c r="T19" i="51"/>
  <c r="T30" i="50"/>
  <c r="T24" i="50"/>
  <c r="I24" i="50"/>
  <c r="I30" i="50"/>
  <c r="T22" i="50"/>
  <c r="U22" i="50"/>
  <c r="T29" i="50"/>
  <c r="I32" i="50"/>
  <c r="T31" i="50"/>
  <c r="T27" i="50"/>
  <c r="T16" i="50"/>
  <c r="I18" i="50"/>
  <c r="T19" i="50"/>
  <c r="I20" i="50"/>
  <c r="T21" i="50"/>
  <c r="I28" i="50"/>
  <c r="I17" i="50"/>
  <c r="I21" i="50"/>
  <c r="T17" i="50"/>
  <c r="T26" i="50"/>
  <c r="I27" i="51"/>
  <c r="T30" i="51"/>
  <c r="T27" i="51"/>
  <c r="U30" i="51"/>
  <c r="I34" i="51"/>
  <c r="I16" i="51"/>
  <c r="T17" i="51"/>
  <c r="U27" i="51"/>
  <c r="T28" i="51"/>
  <c r="U24" i="51"/>
  <c r="I29" i="51"/>
  <c r="I44" i="51"/>
  <c r="T18" i="51"/>
  <c r="I18" i="51"/>
  <c r="I23" i="51"/>
  <c r="T26" i="51"/>
  <c r="T32" i="51"/>
  <c r="T35" i="51"/>
  <c r="I14" i="51"/>
  <c r="T23" i="51"/>
  <c r="T31" i="51"/>
  <c r="I15" i="51"/>
  <c r="I39" i="51"/>
  <c r="T36" i="51"/>
  <c r="T39" i="51"/>
  <c r="I38" i="51"/>
  <c r="T41" i="51"/>
  <c r="I43" i="51"/>
  <c r="T40" i="51"/>
  <c r="I37" i="51"/>
  <c r="T42" i="51"/>
  <c r="I42" i="51"/>
  <c r="D5" i="6"/>
  <c r="D5" i="161"/>
  <c r="D6" i="164"/>
  <c r="D4" i="166"/>
  <c r="D6" i="160"/>
  <c r="D5" i="160"/>
  <c r="D6" i="165"/>
  <c r="D4" i="162"/>
  <c r="D6" i="168"/>
  <c r="D4" i="161"/>
  <c r="D5" i="164"/>
  <c r="D4" i="164"/>
  <c r="D5" i="162"/>
  <c r="D6" i="167"/>
  <c r="D5" i="168"/>
  <c r="D6" i="162"/>
  <c r="D5" i="165"/>
  <c r="D4" i="168"/>
  <c r="D5" i="167"/>
  <c r="D6" i="163"/>
  <c r="D4" i="165"/>
  <c r="D4" i="167"/>
  <c r="D5" i="163"/>
  <c r="D6" i="166"/>
  <c r="D6" i="161"/>
  <c r="D4" i="163"/>
  <c r="D5" i="166"/>
  <c r="D4" i="160"/>
  <c r="D4" i="159"/>
  <c r="D5" i="159"/>
  <c r="D6" i="159"/>
  <c r="D5" i="73"/>
  <c r="D6" i="138"/>
  <c r="D6" i="122"/>
  <c r="D4" i="8"/>
  <c r="D5" i="71"/>
  <c r="D4" i="34"/>
  <c r="D6" i="28"/>
  <c r="D4" i="5"/>
  <c r="D4" i="23"/>
  <c r="D5" i="33"/>
  <c r="D4" i="75"/>
  <c r="D6" i="50"/>
  <c r="D4" i="90"/>
  <c r="D5" i="124"/>
  <c r="D4" i="47"/>
  <c r="D5" i="55"/>
  <c r="D5" i="84"/>
  <c r="D5" i="99"/>
  <c r="D6" i="153"/>
  <c r="D5" i="44"/>
  <c r="D5" i="58"/>
  <c r="D4" i="96"/>
  <c r="D6" i="101"/>
  <c r="D4" i="152"/>
  <c r="D4" i="50"/>
  <c r="D5" i="5"/>
  <c r="D5" i="66"/>
  <c r="D5" i="86"/>
  <c r="D5" i="100"/>
  <c r="D4" i="158"/>
  <c r="D4" i="154"/>
  <c r="D4" i="61"/>
  <c r="D6" i="93"/>
  <c r="D6" i="105"/>
  <c r="D4" i="143"/>
  <c r="D4" i="44"/>
  <c r="D6" i="5"/>
  <c r="D5" i="64"/>
  <c r="D4" i="80"/>
  <c r="D6" i="112"/>
  <c r="D6" i="16"/>
  <c r="D5" i="34"/>
  <c r="D5" i="68"/>
  <c r="D5" i="92"/>
  <c r="I20" i="5"/>
  <c r="AD20" i="5"/>
  <c r="D4" i="10"/>
  <c r="D6" i="51"/>
  <c r="D5" i="19"/>
  <c r="D6" i="75"/>
  <c r="D5" i="129"/>
  <c r="D6" i="38"/>
  <c r="D6" i="23"/>
  <c r="D6" i="7"/>
  <c r="D6" i="31"/>
  <c r="D5" i="18"/>
  <c r="D6" i="40"/>
  <c r="D5" i="54"/>
  <c r="D6" i="62"/>
  <c r="D5" i="69"/>
  <c r="D4" i="63"/>
  <c r="D6" i="74"/>
  <c r="D4" i="79"/>
  <c r="D6" i="89"/>
  <c r="D6" i="76"/>
  <c r="D4" i="89"/>
  <c r="D6" i="96"/>
  <c r="D5" i="82"/>
  <c r="D6" i="99"/>
  <c r="D4" i="82"/>
  <c r="D4" i="94"/>
  <c r="D5" i="109"/>
  <c r="D6" i="106"/>
  <c r="D5" i="102"/>
  <c r="D6" i="108"/>
  <c r="D4" i="127"/>
  <c r="D5" i="120"/>
  <c r="D6" i="132"/>
  <c r="D6" i="136"/>
  <c r="D4" i="149"/>
  <c r="D5" i="152"/>
  <c r="D4" i="24"/>
  <c r="D5" i="38"/>
  <c r="D5" i="101"/>
  <c r="D4" i="18"/>
  <c r="D4" i="36"/>
  <c r="D6" i="12"/>
  <c r="D6" i="61"/>
  <c r="D4" i="13"/>
  <c r="D4" i="19"/>
  <c r="D4" i="53"/>
  <c r="D4" i="38"/>
  <c r="D6" i="33"/>
  <c r="D5" i="16"/>
  <c r="D5" i="14"/>
  <c r="D6" i="19"/>
  <c r="D5" i="29"/>
  <c r="D5" i="10"/>
  <c r="D6" i="4"/>
  <c r="D5" i="4"/>
  <c r="D6" i="35"/>
  <c r="D6" i="54"/>
  <c r="D6" i="57"/>
  <c r="D5" i="62"/>
  <c r="D4" i="64"/>
  <c r="D4" i="62"/>
  <c r="D5" i="67"/>
  <c r="D4" i="73"/>
  <c r="D4" i="74"/>
  <c r="D4" i="86"/>
  <c r="D6" i="92"/>
  <c r="D6" i="79"/>
  <c r="D5" i="89"/>
  <c r="D4" i="76"/>
  <c r="D5" i="87"/>
  <c r="D6" i="97"/>
  <c r="D5" i="81"/>
  <c r="D4" i="95"/>
  <c r="D5" i="105"/>
  <c r="D4" i="110"/>
  <c r="D4" i="107"/>
  <c r="D4" i="109"/>
  <c r="D4" i="126"/>
  <c r="D6" i="129"/>
  <c r="D6" i="134"/>
  <c r="D4" i="136"/>
  <c r="D6" i="145"/>
  <c r="D5" i="150"/>
  <c r="D4" i="17"/>
  <c r="D6" i="48"/>
  <c r="D4" i="55"/>
  <c r="D4" i="68"/>
  <c r="D4" i="98"/>
  <c r="D5" i="93"/>
  <c r="D6" i="110"/>
  <c r="D5" i="144"/>
  <c r="D5" i="11"/>
  <c r="D5" i="21"/>
  <c r="D4" i="70"/>
  <c r="D4" i="28"/>
  <c r="D4" i="20"/>
  <c r="D4" i="40"/>
  <c r="D6" i="24"/>
  <c r="D5" i="20"/>
  <c r="D5" i="37"/>
  <c r="D6" i="14"/>
  <c r="D5" i="35"/>
  <c r="D5" i="23"/>
  <c r="D6" i="18"/>
  <c r="D5" i="31"/>
  <c r="D6" i="29"/>
  <c r="D5" i="53"/>
  <c r="D4" i="58"/>
  <c r="D6" i="67"/>
  <c r="D4" i="69"/>
  <c r="D6" i="64"/>
  <c r="D4" i="66"/>
  <c r="D5" i="72"/>
  <c r="D6" i="71"/>
  <c r="D4" i="85"/>
  <c r="D4" i="92"/>
  <c r="D5" i="79"/>
  <c r="D5" i="91"/>
  <c r="D5" i="77"/>
  <c r="D5" i="90"/>
  <c r="D6" i="98"/>
  <c r="D4" i="84"/>
  <c r="D5" i="97"/>
  <c r="D4" i="111"/>
  <c r="D6" i="111"/>
  <c r="D5" i="106"/>
  <c r="D5" i="110"/>
  <c r="D5" i="127"/>
  <c r="D5" i="116"/>
  <c r="D6" i="135"/>
  <c r="D5" i="137"/>
  <c r="D6" i="144"/>
  <c r="D6" i="158"/>
  <c r="D4" i="51"/>
  <c r="D4" i="16"/>
  <c r="D5" i="57"/>
  <c r="D4" i="7"/>
  <c r="D4" i="21"/>
  <c r="D4" i="48"/>
  <c r="D4" i="52"/>
  <c r="D4" i="42"/>
  <c r="D6" i="20"/>
  <c r="D5" i="24"/>
  <c r="D5" i="52"/>
  <c r="D6" i="10"/>
  <c r="D5" i="40"/>
  <c r="D5" i="42"/>
  <c r="D6" i="13"/>
  <c r="D5" i="36"/>
  <c r="D6" i="17"/>
  <c r="D6" i="58"/>
  <c r="D6" i="65"/>
  <c r="D6" i="60"/>
  <c r="D4" i="65"/>
  <c r="D5" i="65"/>
  <c r="D6" i="73"/>
  <c r="D4" i="71"/>
  <c r="D6" i="83"/>
  <c r="D6" i="95"/>
  <c r="D6" i="81"/>
  <c r="D4" i="93"/>
  <c r="D5" i="80"/>
  <c r="D6" i="90"/>
  <c r="D4" i="77"/>
  <c r="D6" i="87"/>
  <c r="D5" i="98"/>
  <c r="D6" i="107"/>
  <c r="D4" i="108"/>
  <c r="D6" i="109"/>
  <c r="D5" i="111"/>
  <c r="D6" i="121"/>
  <c r="D4" i="117"/>
  <c r="D5" i="135"/>
  <c r="D5" i="156"/>
  <c r="D5" i="146"/>
  <c r="D5" i="158"/>
  <c r="D5" i="157"/>
  <c r="D4" i="32"/>
  <c r="D6" i="52"/>
  <c r="D4" i="100"/>
  <c r="D6" i="11"/>
  <c r="D5" i="47"/>
  <c r="D5" i="59"/>
  <c r="D5" i="63"/>
  <c r="D5" i="74"/>
  <c r="D6" i="85"/>
  <c r="D5" i="94"/>
  <c r="D6" i="80"/>
  <c r="D4" i="104"/>
  <c r="D6" i="113"/>
  <c r="D6" i="139"/>
  <c r="D4" i="6"/>
  <c r="D4" i="11"/>
  <c r="D4" i="29"/>
  <c r="D4" i="33"/>
  <c r="D4" i="31"/>
  <c r="D6" i="47"/>
  <c r="D6" i="8"/>
  <c r="D5" i="48"/>
  <c r="D6" i="37"/>
  <c r="D5" i="12"/>
  <c r="D5" i="51"/>
  <c r="D6" i="42"/>
  <c r="D5" i="28"/>
  <c r="D6" i="53"/>
  <c r="D5" i="32"/>
  <c r="D6" i="55"/>
  <c r="D6" i="59"/>
  <c r="D6" i="63"/>
  <c r="D6" i="66"/>
  <c r="D5" i="60"/>
  <c r="D5" i="70"/>
  <c r="D6" i="72"/>
  <c r="D5" i="76"/>
  <c r="D4" i="88"/>
  <c r="D4" i="99"/>
  <c r="D4" i="81"/>
  <c r="D4" i="97"/>
  <c r="D4" i="83"/>
  <c r="D5" i="95"/>
  <c r="D6" i="82"/>
  <c r="D6" i="91"/>
  <c r="D4" i="102"/>
  <c r="D5" i="104"/>
  <c r="D6" i="100"/>
  <c r="D4" i="101"/>
  <c r="D4" i="113"/>
  <c r="D4" i="116"/>
  <c r="D4" i="128"/>
  <c r="D4" i="140"/>
  <c r="D6" i="143"/>
  <c r="D5" i="143"/>
  <c r="D5" i="8"/>
  <c r="D4" i="37"/>
  <c r="D6" i="68"/>
  <c r="D6" i="69"/>
  <c r="D5" i="85"/>
  <c r="D5" i="83"/>
  <c r="D6" i="88"/>
  <c r="D5" i="123"/>
  <c r="D4" i="12"/>
  <c r="D4" i="4"/>
  <c r="D4" i="14"/>
  <c r="D4" i="35"/>
  <c r="D6" i="44"/>
  <c r="D5" i="7"/>
  <c r="D5" i="50"/>
  <c r="D6" i="32"/>
  <c r="D5" i="17"/>
  <c r="D6" i="21"/>
  <c r="D6" i="36"/>
  <c r="D5" i="13"/>
  <c r="D6" i="34"/>
  <c r="D4" i="54"/>
  <c r="D4" i="57"/>
  <c r="D4" i="59"/>
  <c r="D4" i="67"/>
  <c r="D4" i="60"/>
  <c r="D5" i="61"/>
  <c r="D6" i="70"/>
  <c r="D4" i="72"/>
  <c r="D6" i="77"/>
  <c r="D5" i="88"/>
  <c r="D5" i="75"/>
  <c r="D4" i="87"/>
  <c r="D5" i="96"/>
  <c r="D6" i="86"/>
  <c r="D6" i="94"/>
  <c r="D6" i="84"/>
  <c r="D4" i="91"/>
  <c r="D4" i="105"/>
  <c r="D4" i="103"/>
  <c r="D5" i="103"/>
  <c r="D5" i="108"/>
  <c r="D6" i="116"/>
  <c r="D4" i="121"/>
  <c r="D5" i="134"/>
  <c r="D6" i="141"/>
  <c r="D5" i="148"/>
  <c r="T15" i="134"/>
  <c r="I14" i="134"/>
  <c r="T15" i="133"/>
  <c r="I19" i="5"/>
  <c r="D5" i="113"/>
  <c r="D4" i="125"/>
  <c r="D6" i="123"/>
  <c r="D4" i="122"/>
  <c r="D5" i="121"/>
  <c r="D4" i="130"/>
  <c r="D5" i="132"/>
  <c r="D4" i="139"/>
  <c r="D5" i="138"/>
  <c r="D6" i="137"/>
  <c r="D4" i="147"/>
  <c r="D6" i="148"/>
  <c r="D4" i="150"/>
  <c r="D4" i="142"/>
  <c r="D6" i="150"/>
  <c r="D6" i="157"/>
  <c r="D4" i="106"/>
  <c r="D4" i="114"/>
  <c r="D4" i="129"/>
  <c r="D5" i="126"/>
  <c r="D6" i="124"/>
  <c r="D6" i="120"/>
  <c r="D5" i="130"/>
  <c r="D4" i="133"/>
  <c r="D6" i="140"/>
  <c r="D5" i="140"/>
  <c r="D4" i="151"/>
  <c r="D4" i="146"/>
  <c r="D5" i="151"/>
  <c r="D6" i="142"/>
  <c r="D4" i="145"/>
  <c r="D5" i="154"/>
  <c r="D5" i="114"/>
  <c r="D6" i="127"/>
  <c r="D4" i="124"/>
  <c r="D6" i="125"/>
  <c r="D6" i="130"/>
  <c r="D6" i="133"/>
  <c r="D4" i="138"/>
  <c r="D4" i="141"/>
  <c r="D6" i="154"/>
  <c r="D4" i="148"/>
  <c r="D4" i="153"/>
  <c r="D6" i="151"/>
  <c r="D6" i="146"/>
  <c r="D4" i="156"/>
  <c r="D6" i="103"/>
  <c r="D4" i="112"/>
  <c r="D4" i="120"/>
  <c r="D5" i="117"/>
  <c r="D6" i="128"/>
  <c r="D4" i="123"/>
  <c r="D5" i="125"/>
  <c r="D4" i="134"/>
  <c r="D4" i="132"/>
  <c r="D5" i="139"/>
  <c r="D4" i="137"/>
  <c r="D6" i="152"/>
  <c r="D5" i="153"/>
  <c r="D4" i="144"/>
  <c r="D5" i="149"/>
  <c r="D5" i="147"/>
  <c r="D4" i="157"/>
  <c r="D5" i="107"/>
  <c r="D6" i="104"/>
  <c r="D6" i="102"/>
  <c r="D5" i="112"/>
  <c r="D5" i="122"/>
  <c r="D6" i="117"/>
  <c r="D6" i="114"/>
  <c r="D5" i="128"/>
  <c r="D6" i="126"/>
  <c r="D5" i="133"/>
  <c r="D4" i="135"/>
  <c r="D5" i="141"/>
  <c r="D5" i="136"/>
  <c r="D6" i="156"/>
  <c r="D5" i="142"/>
  <c r="D5" i="145"/>
  <c r="D6" i="149"/>
  <c r="D6" i="147"/>
  <c r="T23" i="21"/>
  <c r="T19" i="21"/>
  <c r="T27" i="21"/>
  <c r="T19" i="19"/>
  <c r="T23" i="19"/>
  <c r="I36" i="7"/>
  <c r="T28" i="6"/>
  <c r="BU32" i="25"/>
  <c r="BU39" i="25"/>
  <c r="BU116" i="25"/>
  <c r="BU129" i="25"/>
  <c r="BU171" i="25"/>
  <c r="BU140" i="25"/>
  <c r="BU13" i="25"/>
  <c r="BU148" i="25"/>
  <c r="BU157" i="25"/>
  <c r="BU8" i="25"/>
  <c r="BU22" i="25"/>
  <c r="BU20" i="25"/>
  <c r="BU10" i="25"/>
  <c r="BU26" i="25"/>
  <c r="BU75" i="25"/>
  <c r="BU34" i="25"/>
  <c r="BU81" i="25"/>
  <c r="BU76" i="25"/>
  <c r="BU84" i="25"/>
  <c r="BU86" i="25"/>
  <c r="BU88" i="25"/>
  <c r="BU89" i="25"/>
  <c r="BU96" i="25"/>
  <c r="BU99" i="25"/>
  <c r="BU97" i="25"/>
  <c r="BU112" i="25"/>
  <c r="BU102" i="25"/>
  <c r="BU105" i="25"/>
  <c r="BU124" i="25"/>
  <c r="BU119" i="25"/>
  <c r="BU132" i="25"/>
  <c r="BU133" i="25"/>
  <c r="BU131" i="25"/>
  <c r="BU164" i="25"/>
  <c r="BU165" i="25"/>
  <c r="BU145" i="25"/>
  <c r="BU143" i="25"/>
  <c r="BU12" i="25"/>
  <c r="BU16" i="25"/>
  <c r="BU174" i="25"/>
  <c r="BU161" i="25"/>
  <c r="BU149" i="25"/>
  <c r="BU154" i="25"/>
  <c r="BU30" i="25"/>
  <c r="BU27" i="25"/>
  <c r="BU28" i="25"/>
  <c r="BU21" i="25"/>
  <c r="BU77" i="25"/>
  <c r="BU11" i="25"/>
  <c r="BU87" i="25"/>
  <c r="BU95" i="25"/>
  <c r="BU98" i="25"/>
  <c r="BU108" i="25"/>
  <c r="BU110" i="25"/>
  <c r="BU120" i="25"/>
  <c r="BU130" i="25"/>
  <c r="BU166" i="25"/>
  <c r="BU144" i="25"/>
  <c r="BU17" i="25"/>
  <c r="BU9" i="25"/>
  <c r="BU6" i="25"/>
  <c r="BU24" i="25"/>
  <c r="BU70" i="25"/>
  <c r="BU25" i="25"/>
  <c r="BU78" i="25"/>
  <c r="BU35" i="25"/>
  <c r="BU36" i="25"/>
  <c r="BU74" i="25"/>
  <c r="BU92" i="25"/>
  <c r="BU91" i="25"/>
  <c r="BU100" i="25"/>
  <c r="BU103" i="25"/>
  <c r="BU104" i="25"/>
  <c r="BU107" i="25"/>
  <c r="BU123" i="25"/>
  <c r="BU122" i="25"/>
  <c r="BU114" i="25"/>
  <c r="BU137" i="25"/>
  <c r="BU128" i="25"/>
  <c r="BU127" i="25"/>
  <c r="BU162" i="25"/>
  <c r="BU142" i="25"/>
  <c r="BU138" i="25"/>
  <c r="BU14" i="25"/>
  <c r="BU151" i="25"/>
  <c r="BU153" i="25"/>
  <c r="BU155" i="25"/>
  <c r="BU167" i="25"/>
  <c r="BU71" i="25"/>
  <c r="BU72" i="25"/>
  <c r="BU85" i="25"/>
  <c r="BU90" i="25"/>
  <c r="BU111" i="25"/>
  <c r="BU118" i="25"/>
  <c r="BU136" i="25"/>
  <c r="BU139" i="25"/>
  <c r="BU15" i="25"/>
  <c r="BU173" i="25"/>
  <c r="BU147" i="25"/>
  <c r="BU150" i="25"/>
  <c r="BU170" i="25"/>
  <c r="BU29" i="25"/>
  <c r="BU23" i="25"/>
  <c r="BU7" i="25"/>
  <c r="BU33" i="25"/>
  <c r="BU31" i="25"/>
  <c r="BU79" i="25"/>
  <c r="BU38" i="25"/>
  <c r="BU80" i="25"/>
  <c r="BU37" i="25"/>
  <c r="BU73" i="25"/>
  <c r="BU93" i="25"/>
  <c r="BU94" i="25"/>
  <c r="BU101" i="25"/>
  <c r="BU106" i="25"/>
  <c r="BU109" i="25"/>
  <c r="BU113" i="25"/>
  <c r="BU125" i="25"/>
  <c r="BU121" i="25"/>
  <c r="BU115" i="25"/>
  <c r="BU117" i="25"/>
  <c r="BU126" i="25"/>
  <c r="BU134" i="25"/>
  <c r="BU135" i="25"/>
  <c r="BU172" i="25"/>
  <c r="BU163" i="25"/>
  <c r="BU146" i="25"/>
  <c r="BU141" i="25"/>
  <c r="BU18" i="25"/>
  <c r="BU169" i="25"/>
  <c r="BU158" i="25"/>
  <c r="BU152" i="25"/>
  <c r="BU156" i="25"/>
  <c r="BU168" i="25"/>
</calcChain>
</file>

<file path=xl/sharedStrings.xml><?xml version="1.0" encoding="utf-8"?>
<sst xmlns="http://schemas.openxmlformats.org/spreadsheetml/2006/main" count="18159" uniqueCount="4119">
  <si>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</si>
  <si>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</si>
  <si>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</si>
  <si>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</si>
  <si>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</si>
  <si>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</si>
  <si>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</si>
  <si>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</si>
  <si>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</si>
  <si>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</si>
  <si>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</si>
  <si>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</si>
  <si>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</si>
  <si>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</si>
  <si>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</si>
  <si>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</si>
  <si>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</si>
  <si>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</si>
  <si>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</si>
  <si>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</si>
  <si>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</si>
  <si>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</si>
  <si>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</si>
  <si>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</si>
  <si>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</si>
  <si>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</si>
  <si>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</si>
  <si>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</si>
  <si>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</si>
  <si>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</si>
  <si>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</si>
  <si>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</si>
  <si>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</si>
  <si>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</si>
  <si>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</si>
  <si>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</si>
  <si>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</si>
  <si>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</si>
  <si>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</si>
  <si>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</si>
  <si>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</si>
  <si>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</si>
  <si>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</si>
  <si>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</si>
  <si>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</si>
  <si>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</si>
  <si>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</si>
  <si>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</si>
  <si>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</si>
  <si>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</si>
  <si>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</si>
  <si>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</si>
  <si>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</si>
  <si>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</si>
  <si>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</si>
  <si>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</si>
  <si>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</si>
  <si>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</si>
  <si>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</si>
  <si>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</si>
  <si>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</si>
  <si>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</si>
  <si>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</si>
  <si>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</si>
  <si>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</si>
  <si>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</si>
  <si>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</si>
  <si>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</si>
  <si>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</si>
  <si>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</si>
  <si>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</si>
  <si>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</si>
  <si>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</si>
  <si>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</si>
  <si>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</si>
  <si>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</si>
  <si>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12"/>
  </si>
  <si>
    <t>serial8</t>
    <phoneticPr fontId="12"/>
  </si>
  <si>
    <t>varbit</t>
    <phoneticPr fontId="12"/>
  </si>
  <si>
    <t>bool</t>
    <phoneticPr fontId="12"/>
  </si>
  <si>
    <r>
      <t>varchar [ (</t>
    </r>
    <r>
      <rPr>
        <i/>
        <sz val="10"/>
        <color rgb="FF000000"/>
        <rFont val="Arial Unicode MS"/>
        <family val="3"/>
        <charset val="128"/>
      </rPr>
      <t>n</t>
    </r>
    <r>
      <rPr>
        <sz val="10"/>
        <color rgb="FF000000"/>
        <rFont val="Arial Unicode MS"/>
        <family val="3"/>
        <charset val="128"/>
      </rPr>
      <t>) ]</t>
    </r>
    <phoneticPr fontId="12"/>
  </si>
  <si>
    <r>
      <t>char [ (</t>
    </r>
    <r>
      <rPr>
        <i/>
        <sz val="10"/>
        <color rgb="FF000000"/>
        <rFont val="Arial Unicode MS"/>
        <family val="3"/>
        <charset val="128"/>
      </rPr>
      <t>n</t>
    </r>
    <r>
      <rPr>
        <sz val="10"/>
        <color rgb="FF000000"/>
        <rFont val="Arial Unicode MS"/>
        <family val="3"/>
        <charset val="128"/>
      </rPr>
      <t>) ]</t>
    </r>
    <phoneticPr fontId="12"/>
  </si>
  <si>
    <t>float8</t>
    <phoneticPr fontId="12"/>
  </si>
  <si>
    <r>
      <t>int</t>
    </r>
    <r>
      <rPr>
        <sz val="11"/>
        <color rgb="FF000000"/>
        <rFont val="Verdana"/>
        <family val="2"/>
      </rPr>
      <t xml:space="preserve">, </t>
    </r>
    <r>
      <rPr>
        <sz val="10"/>
        <color rgb="FF000000"/>
        <rFont val="Arial Unicode MS"/>
        <family val="3"/>
        <charset val="128"/>
      </rPr>
      <t>int4</t>
    </r>
    <phoneticPr fontId="12"/>
  </si>
  <si>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12"/>
  </si>
  <si>
    <t>float4</t>
    <phoneticPr fontId="12"/>
  </si>
  <si>
    <t>int2</t>
    <phoneticPr fontId="12"/>
  </si>
  <si>
    <t>serial4</t>
    <phoneticPr fontId="12"/>
  </si>
  <si>
    <t>timetz</t>
    <phoneticPr fontId="12"/>
  </si>
  <si>
    <t>timestamptz</t>
    <phoneticPr fontId="12"/>
  </si>
  <si>
    <t>character</t>
  </si>
  <si>
    <t>varchar</t>
  </si>
  <si>
    <t>decimal</t>
  </si>
  <si>
    <t>bigint</t>
    <phoneticPr fontId="12"/>
  </si>
  <si>
    <t>bit</t>
    <phoneticPr fontId="12"/>
  </si>
  <si>
    <t>bit varying</t>
    <phoneticPr fontId="12"/>
  </si>
  <si>
    <t>boolean</t>
    <phoneticPr fontId="12"/>
  </si>
  <si>
    <t>char</t>
    <phoneticPr fontId="12"/>
  </si>
  <si>
    <t>character varying</t>
    <phoneticPr fontId="12"/>
  </si>
  <si>
    <t>date</t>
    <phoneticPr fontId="12"/>
  </si>
  <si>
    <t>interval</t>
    <phoneticPr fontId="12"/>
  </si>
  <si>
    <t>numeric</t>
    <phoneticPr fontId="12"/>
  </si>
  <si>
    <t>smallint</t>
    <phoneticPr fontId="12"/>
  </si>
  <si>
    <t>time（時間帯付き、なしの両方）</t>
    <phoneticPr fontId="12"/>
  </si>
  <si>
    <t>timestamp（時間帯付き、なしの両方）</t>
    <phoneticPr fontId="12"/>
  </si>
  <si>
    <t>互換性: 次に挙げるデータ型（あるいはその綴り方）はSQLで規定されています。</t>
    <phoneticPr fontId="12"/>
  </si>
  <si>
    <t>整数の場合、基本的にこれを使用。例外的にbigint</t>
    <rPh sb="0" eb="2">
      <t>セイスウ</t>
    </rPh>
    <rPh sb="3" eb="5">
      <t>バアイ</t>
    </rPh>
    <rPh sb="6" eb="9">
      <t>キホンテキ</t>
    </rPh>
    <rPh sb="13" eb="15">
      <t>シヨウ</t>
    </rPh>
    <rPh sb="16" eb="18">
      <t>レイガイ</t>
    </rPh>
    <rPh sb="18" eb="19">
      <t>テキ</t>
    </rPh>
    <phoneticPr fontId="12"/>
  </si>
  <si>
    <t>integer</t>
    <phoneticPr fontId="12"/>
  </si>
  <si>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12"/>
  </si>
  <si>
    <t>varcharと同一。基本的にこれを使用。</t>
    <rPh sb="8" eb="10">
      <t>ドウイツ</t>
    </rPh>
    <rPh sb="11" eb="14">
      <t>キホンテキ</t>
    </rPh>
    <rPh sb="18" eb="20">
      <t>シヨウ</t>
    </rPh>
    <phoneticPr fontId="12"/>
  </si>
  <si>
    <t>医薬品別患者数</t>
  </si>
  <si>
    <t>マート</t>
    <phoneticPr fontId="15"/>
  </si>
  <si>
    <t>患者共通</t>
    <rPh sb="0" eb="2">
      <t>カンジャ</t>
    </rPh>
    <rPh sb="2" eb="4">
      <t>キョウツウ</t>
    </rPh>
    <phoneticPr fontId="15"/>
  </si>
  <si>
    <t>milscm1</t>
    <phoneticPr fontId="15"/>
  </si>
  <si>
    <t>milscm4</t>
    <phoneticPr fontId="15"/>
  </si>
  <si>
    <t>処方データ</t>
    <rPh sb="0" eb="2">
      <t>ショホウ</t>
    </rPh>
    <phoneticPr fontId="15"/>
  </si>
  <si>
    <t>milscm2</t>
    <phoneticPr fontId="15"/>
  </si>
  <si>
    <t>診療行為データ</t>
    <rPh sb="0" eb="2">
      <t>シンリョウ</t>
    </rPh>
    <rPh sb="2" eb="4">
      <t>コウイ</t>
    </rPh>
    <phoneticPr fontId="15"/>
  </si>
  <si>
    <t>milscm4</t>
    <phoneticPr fontId="15"/>
  </si>
  <si>
    <t>疾患データ</t>
    <rPh sb="0" eb="2">
      <t>シッカン</t>
    </rPh>
    <phoneticPr fontId="15"/>
  </si>
  <si>
    <t>入院退院データ</t>
    <rPh sb="0" eb="2">
      <t>ニュウイン</t>
    </rPh>
    <rPh sb="2" eb="4">
      <t>タイイン</t>
    </rPh>
    <phoneticPr fontId="15"/>
  </si>
  <si>
    <t>ICD10小分類別患者数</t>
    <rPh sb="5" eb="8">
      <t>ショウブンルイ</t>
    </rPh>
    <rPh sb="8" eb="9">
      <t>ベツ</t>
    </rPh>
    <rPh sb="9" eb="11">
      <t>カンジャ</t>
    </rPh>
    <rPh sb="11" eb="12">
      <t>スウ</t>
    </rPh>
    <phoneticPr fontId="15"/>
  </si>
  <si>
    <t>疾患関連患者数各種</t>
    <rPh sb="0" eb="2">
      <t>シッカン</t>
    </rPh>
    <rPh sb="2" eb="4">
      <t>カンレン</t>
    </rPh>
    <rPh sb="4" eb="6">
      <t>カンジャ</t>
    </rPh>
    <rPh sb="6" eb="7">
      <t>スウ</t>
    </rPh>
    <rPh sb="7" eb="9">
      <t>カクシュ</t>
    </rPh>
    <phoneticPr fontId="15"/>
  </si>
  <si>
    <t>疾患関連マスタ</t>
    <rPh sb="0" eb="2">
      <t>シッカン</t>
    </rPh>
    <rPh sb="2" eb="4">
      <t>カンレン</t>
    </rPh>
    <phoneticPr fontId="15"/>
  </si>
  <si>
    <t>ICD10細分類別患者数</t>
    <rPh sb="5" eb="8">
      <t>サイブンルイ</t>
    </rPh>
    <rPh sb="8" eb="9">
      <t>ベツ</t>
    </rPh>
    <rPh sb="9" eb="11">
      <t>カンジャ</t>
    </rPh>
    <rPh sb="11" eb="12">
      <t>スウ</t>
    </rPh>
    <phoneticPr fontId="15"/>
  </si>
  <si>
    <t>レセプト別患者数</t>
    <rPh sb="4" eb="5">
      <t>ベツ</t>
    </rPh>
    <rPh sb="5" eb="7">
      <t>カンジャ</t>
    </rPh>
    <rPh sb="7" eb="8">
      <t>スウ</t>
    </rPh>
    <phoneticPr fontId="15"/>
  </si>
  <si>
    <t>DPC別患者数</t>
    <rPh sb="3" eb="4">
      <t>ベツ</t>
    </rPh>
    <rPh sb="4" eb="6">
      <t>カンジャ</t>
    </rPh>
    <rPh sb="6" eb="7">
      <t>スウ</t>
    </rPh>
    <phoneticPr fontId="15"/>
  </si>
  <si>
    <t>DPC関連マスタ</t>
    <rPh sb="3" eb="5">
      <t>カンレン</t>
    </rPh>
    <phoneticPr fontId="15"/>
  </si>
  <si>
    <t>ATC3別患者数</t>
    <rPh sb="4" eb="5">
      <t>ベツ</t>
    </rPh>
    <rPh sb="5" eb="7">
      <t>カンジャ</t>
    </rPh>
    <rPh sb="7" eb="8">
      <t>スウ</t>
    </rPh>
    <phoneticPr fontId="15"/>
  </si>
  <si>
    <t>薬剤別患者数各種</t>
    <rPh sb="0" eb="2">
      <t>ヤクザイ</t>
    </rPh>
    <rPh sb="2" eb="3">
      <t>ベツ</t>
    </rPh>
    <rPh sb="3" eb="5">
      <t>カンジャ</t>
    </rPh>
    <rPh sb="5" eb="6">
      <t>スウ</t>
    </rPh>
    <rPh sb="6" eb="8">
      <t>カクシュ</t>
    </rPh>
    <phoneticPr fontId="15"/>
  </si>
  <si>
    <t>医薬品関連マスタ</t>
    <rPh sb="0" eb="3">
      <t>イヤクヒン</t>
    </rPh>
    <rPh sb="3" eb="5">
      <t>カンレン</t>
    </rPh>
    <phoneticPr fontId="15"/>
  </si>
  <si>
    <t>ATC4別患者数</t>
    <rPh sb="4" eb="5">
      <t>ベツ</t>
    </rPh>
    <rPh sb="5" eb="7">
      <t>カンジャ</t>
    </rPh>
    <rPh sb="7" eb="8">
      <t>スウ</t>
    </rPh>
    <phoneticPr fontId="15"/>
  </si>
  <si>
    <t>ATC5別患者数</t>
    <rPh sb="4" eb="5">
      <t>ベツ</t>
    </rPh>
    <rPh sb="5" eb="7">
      <t>カンジャ</t>
    </rPh>
    <rPh sb="7" eb="8">
      <t>スウ</t>
    </rPh>
    <phoneticPr fontId="15"/>
  </si>
  <si>
    <t>医薬品別患者数</t>
    <phoneticPr fontId="15"/>
  </si>
  <si>
    <t>診療行為別患者数</t>
    <rPh sb="0" eb="2">
      <t>シンリョウ</t>
    </rPh>
    <rPh sb="2" eb="4">
      <t>コウイ</t>
    </rPh>
    <rPh sb="4" eb="5">
      <t>ベツ</t>
    </rPh>
    <rPh sb="5" eb="7">
      <t>カンジャ</t>
    </rPh>
    <rPh sb="7" eb="8">
      <t>スウ</t>
    </rPh>
    <phoneticPr fontId="15"/>
  </si>
  <si>
    <t>診療行為関連マスタ</t>
    <rPh sb="0" eb="2">
      <t>シンリョウ</t>
    </rPh>
    <rPh sb="2" eb="4">
      <t>コウイ</t>
    </rPh>
    <rPh sb="4" eb="6">
      <t>カンレン</t>
    </rPh>
    <phoneticPr fontId="15"/>
  </si>
  <si>
    <t>施設リスト</t>
    <rPh sb="0" eb="2">
      <t>シセツ</t>
    </rPh>
    <phoneticPr fontId="15"/>
  </si>
  <si>
    <t>データモデル定義
テーブル定義書</t>
    <rPh sb="6" eb="8">
      <t>テイギ</t>
    </rPh>
    <rPh sb="13" eb="16">
      <t>テイギショ</t>
    </rPh>
    <phoneticPr fontId="15"/>
  </si>
  <si>
    <t>システム名</t>
    <rPh sb="4" eb="5">
      <t>メイ</t>
    </rPh>
    <phoneticPr fontId="15"/>
  </si>
  <si>
    <t>作成日（作成者）</t>
    <phoneticPr fontId="15"/>
  </si>
  <si>
    <t>更新日（更新者）</t>
    <phoneticPr fontId="15"/>
  </si>
  <si>
    <t>千年カルテ</t>
    <rPh sb="0" eb="2">
      <t>センネン</t>
    </rPh>
    <phoneticPr fontId="15"/>
  </si>
  <si>
    <t>テーブルID</t>
    <phoneticPr fontId="22"/>
  </si>
  <si>
    <t>サブジェクトエリアID</t>
  </si>
  <si>
    <t>サブジェクトエリア名</t>
    <rPh sb="9" eb="10">
      <t>メイ</t>
    </rPh>
    <phoneticPr fontId="22"/>
  </si>
  <si>
    <t>エンティティ名</t>
    <rPh sb="6" eb="7">
      <t>メイ</t>
    </rPh>
    <phoneticPr fontId="15"/>
  </si>
  <si>
    <t>診療行為別患者数</t>
    <rPh sb="0" eb="2">
      <t>シンリョウ</t>
    </rPh>
    <rPh sb="2" eb="4">
      <t>コウイ</t>
    </rPh>
    <rPh sb="4" eb="5">
      <t>ベツ</t>
    </rPh>
    <rPh sb="5" eb="7">
      <t>カンジャ</t>
    </rPh>
    <rPh sb="7" eb="8">
      <t>スウ</t>
    </rPh>
    <phoneticPr fontId="12"/>
  </si>
  <si>
    <t>テーブル名</t>
  </si>
  <si>
    <t>sample_shinryou_koi_kanja</t>
    <phoneticPr fontId="15"/>
  </si>
  <si>
    <t>説明</t>
    <rPh sb="0" eb="2">
      <t>セツメイ</t>
    </rPh>
    <phoneticPr fontId="15"/>
  </si>
  <si>
    <t>マートとして作成した診療行為データより診療行為関連マスタを結合し集計結果を格納する</t>
    <rPh sb="6" eb="8">
      <t>サクセイ</t>
    </rPh>
    <rPh sb="10" eb="12">
      <t>シンリョウ</t>
    </rPh>
    <rPh sb="12" eb="14">
      <t>コウイ</t>
    </rPh>
    <rPh sb="19" eb="21">
      <t>シンリョウ</t>
    </rPh>
    <rPh sb="21" eb="23">
      <t>コウイ</t>
    </rPh>
    <rPh sb="23" eb="25">
      <t>カンレン</t>
    </rPh>
    <rPh sb="29" eb="31">
      <t>ケツゴウ</t>
    </rPh>
    <rPh sb="32" eb="34">
      <t>シュウケイ</t>
    </rPh>
    <rPh sb="34" eb="36">
      <t>ケッカ</t>
    </rPh>
    <phoneticPr fontId="12"/>
  </si>
  <si>
    <t>【テーブル定義】</t>
    <rPh sb="5" eb="7">
      <t>テイギ</t>
    </rPh>
    <phoneticPr fontId="15"/>
  </si>
  <si>
    <t>項番</t>
    <rPh sb="0" eb="2">
      <t>コウバン</t>
    </rPh>
    <phoneticPr fontId="15"/>
  </si>
  <si>
    <t>属性名</t>
    <phoneticPr fontId="22"/>
  </si>
  <si>
    <t>カラム名</t>
    <phoneticPr fontId="22"/>
  </si>
  <si>
    <t>主
キー</t>
    <rPh sb="0" eb="1">
      <t>シュ</t>
    </rPh>
    <phoneticPr fontId="15"/>
  </si>
  <si>
    <t>論理データ型</t>
    <rPh sb="0" eb="2">
      <t>ロンリ</t>
    </rPh>
    <rPh sb="5" eb="6">
      <t>カタ</t>
    </rPh>
    <phoneticPr fontId="15"/>
  </si>
  <si>
    <t>物理データ型</t>
    <rPh sb="0" eb="2">
      <t>ブツリ</t>
    </rPh>
    <rPh sb="5" eb="6">
      <t>カタ</t>
    </rPh>
    <phoneticPr fontId="15"/>
  </si>
  <si>
    <t>ドメイン名</t>
    <rPh sb="4" eb="5">
      <t>メイ</t>
    </rPh>
    <phoneticPr fontId="22"/>
  </si>
  <si>
    <t>デフォルト値</t>
    <rPh sb="5" eb="6">
      <t>チ</t>
    </rPh>
    <phoneticPr fontId="15"/>
  </si>
  <si>
    <t>非ヌル制約</t>
    <rPh sb="0" eb="1">
      <t>ヒ</t>
    </rPh>
    <rPh sb="3" eb="5">
      <t>セイヤク</t>
    </rPh>
    <phoneticPr fontId="15"/>
  </si>
  <si>
    <t>説明</t>
    <phoneticPr fontId="15"/>
  </si>
  <si>
    <t>データ型</t>
    <rPh sb="3" eb="4">
      <t>ガタ</t>
    </rPh>
    <phoneticPr fontId="15"/>
  </si>
  <si>
    <t>桁数
文字数</t>
    <rPh sb="0" eb="1">
      <t>ケタ</t>
    </rPh>
    <rPh sb="1" eb="2">
      <t>スウ</t>
    </rPh>
    <rPh sb="3" eb="6">
      <t>モジスウ</t>
    </rPh>
    <phoneticPr fontId="15"/>
  </si>
  <si>
    <t>データ長</t>
    <rPh sb="3" eb="4">
      <t>チョウ</t>
    </rPh>
    <phoneticPr fontId="15"/>
  </si>
  <si>
    <t>アルファベットコード</t>
  </si>
  <si>
    <t>cd_no</t>
  </si>
  <si>
    <t>文字列</t>
  </si>
  <si>
    <t>診療行為関連マスタより取得</t>
    <rPh sb="11" eb="13">
      <t>シュトク</t>
    </rPh>
    <phoneticPr fontId="15"/>
  </si>
  <si>
    <t>区分番号</t>
  </si>
  <si>
    <t>cd_no_kubun</t>
  </si>
  <si>
    <t>枝番</t>
  </si>
  <si>
    <t>cd_no_eda</t>
  </si>
  <si>
    <t>項番</t>
  </si>
  <si>
    <t>cd_no_koh</t>
  </si>
  <si>
    <t>診療行為コード</t>
  </si>
  <si>
    <t>shinryo_koi_cd</t>
  </si>
  <si>
    <t>shinryo_koi_name</t>
  </si>
  <si>
    <t>全期間</t>
    <rPh sb="0" eb="3">
      <t>ゼンキカン</t>
    </rPh>
    <phoneticPr fontId="24"/>
  </si>
  <si>
    <t>all_kanja_cnt</t>
    <phoneticPr fontId="15"/>
  </si>
  <si>
    <t>整数</t>
  </si>
  <si>
    <t>集計結果を格納</t>
    <rPh sb="0" eb="2">
      <t>シュウケイ</t>
    </rPh>
    <rPh sb="2" eb="4">
      <t>ケッカ</t>
    </rPh>
    <rPh sb="5" eb="7">
      <t>カクノウ</t>
    </rPh>
    <phoneticPr fontId="15"/>
  </si>
  <si>
    <t>直近1年間</t>
    <rPh sb="0" eb="2">
      <t>チョッキン</t>
    </rPh>
    <rPh sb="3" eb="5">
      <t>ネンカン</t>
    </rPh>
    <phoneticPr fontId="24"/>
  </si>
  <si>
    <t>データモデル定義
エンティティ定義書</t>
    <rPh sb="6" eb="8">
      <t>テイギ</t>
    </rPh>
    <rPh sb="15" eb="18">
      <t>テイギショ</t>
    </rPh>
    <phoneticPr fontId="15"/>
  </si>
  <si>
    <t>作成日（作成者）</t>
  </si>
  <si>
    <t>更新日（更新者）</t>
  </si>
  <si>
    <t>テーブルID</t>
    <phoneticPr fontId="22"/>
  </si>
  <si>
    <t>患者共通からエラーデータを所持する患者を除外し定義する。</t>
    <rPh sb="13" eb="15">
      <t>ショジ</t>
    </rPh>
    <rPh sb="17" eb="19">
      <t>カンジャ</t>
    </rPh>
    <rPh sb="20" eb="22">
      <t>ジョガイ</t>
    </rPh>
    <phoneticPr fontId="12"/>
  </si>
  <si>
    <t>属性名</t>
  </si>
  <si>
    <t>カラム名</t>
  </si>
  <si>
    <t>千年カルテID</t>
    <rPh sb="0" eb="2">
      <t>センネン</t>
    </rPh>
    <phoneticPr fontId="25"/>
  </si>
  <si>
    <t>mil_karute_id</t>
  </si>
  <si>
    <t>○</t>
  </si>
  <si>
    <t>整数</t>
    <rPh sb="0" eb="2">
      <t>セイスウ</t>
    </rPh>
    <phoneticPr fontId="15"/>
  </si>
  <si>
    <t>患者共通より取得</t>
    <rPh sb="0" eb="2">
      <t>カンジャ</t>
    </rPh>
    <rPh sb="2" eb="4">
      <t>キョウツウ</t>
    </rPh>
    <rPh sb="6" eb="8">
      <t>シュトク</t>
    </rPh>
    <phoneticPr fontId="15"/>
  </si>
  <si>
    <t>施設ID</t>
    <rPh sb="0" eb="2">
      <t>シセツ</t>
    </rPh>
    <phoneticPr fontId="25"/>
  </si>
  <si>
    <t>facility_id</t>
  </si>
  <si>
    <t>文字列</t>
    <rPh sb="0" eb="3">
      <t>モジレツ</t>
    </rPh>
    <phoneticPr fontId="15"/>
  </si>
  <si>
    <t>男女区分</t>
    <rPh sb="0" eb="2">
      <t>ダンジョ</t>
    </rPh>
    <rPh sb="2" eb="4">
      <t>クブン</t>
    </rPh>
    <phoneticPr fontId="15"/>
  </si>
  <si>
    <t>sex_kubun</t>
  </si>
  <si>
    <t>患者共通より取得
1.男 2.女 3.その他 4.不明</t>
    <rPh sb="0" eb="2">
      <t>カンジャ</t>
    </rPh>
    <rPh sb="2" eb="4">
      <t>キョウツウ</t>
    </rPh>
    <rPh sb="6" eb="8">
      <t>シュトク</t>
    </rPh>
    <phoneticPr fontId="15"/>
  </si>
  <si>
    <t>生年月日</t>
    <rPh sb="0" eb="2">
      <t>セイネン</t>
    </rPh>
    <rPh sb="2" eb="4">
      <t>ガッピ</t>
    </rPh>
    <phoneticPr fontId="15"/>
  </si>
  <si>
    <t>birthday</t>
  </si>
  <si>
    <t>YYYYMMDD
不明時は 00000000 とする</t>
    <rPh sb="9" eb="11">
      <t>フメイ</t>
    </rPh>
    <phoneticPr fontId="15"/>
  </si>
  <si>
    <t>作成日（作成者）</t>
    <phoneticPr fontId="15"/>
  </si>
  <si>
    <t>更新日（更新者）</t>
    <phoneticPr fontId="15"/>
  </si>
  <si>
    <t>テーブルID</t>
    <phoneticPr fontId="22"/>
  </si>
  <si>
    <t>DPC調査データ_処方履歴を格納する（入院と外来のEFファイルと結合し処方データのみを格納する）</t>
    <rPh sb="9" eb="11">
      <t>ショホウ</t>
    </rPh>
    <rPh sb="19" eb="21">
      <t>ニュウイン</t>
    </rPh>
    <rPh sb="22" eb="24">
      <t>ガイライ</t>
    </rPh>
    <rPh sb="32" eb="34">
      <t>ケツゴウ</t>
    </rPh>
    <rPh sb="35" eb="37">
      <t>ショホウ</t>
    </rPh>
    <rPh sb="43" eb="45">
      <t>カクノウ</t>
    </rPh>
    <phoneticPr fontId="12"/>
  </si>
  <si>
    <t>○</t>
    <phoneticPr fontId="15"/>
  </si>
  <si>
    <t>整数</t>
    <phoneticPr fontId="15"/>
  </si>
  <si>
    <t>入院EFファイル &amp;外来EFファイルより取得</t>
    <rPh sb="10" eb="12">
      <t>ガイライ</t>
    </rPh>
    <rPh sb="20" eb="22">
      <t>シュトク</t>
    </rPh>
    <phoneticPr fontId="15"/>
  </si>
  <si>
    <t>施設ID</t>
    <phoneticPr fontId="25"/>
  </si>
  <si>
    <t>診療年月</t>
    <rPh sb="0" eb="2">
      <t>シンリョウ</t>
    </rPh>
    <rPh sb="2" eb="4">
      <t>ネンゲツ</t>
    </rPh>
    <phoneticPr fontId="15"/>
  </si>
  <si>
    <t>shinryo_ym</t>
  </si>
  <si>
    <t>退院年月日</t>
    <rPh sb="0" eb="2">
      <t>タイイン</t>
    </rPh>
    <rPh sb="2" eb="5">
      <t>ネンガッピ</t>
    </rPh>
    <phoneticPr fontId="15"/>
  </si>
  <si>
    <t>taiin_ymd</t>
  </si>
  <si>
    <t>入院年月日</t>
    <rPh sb="0" eb="2">
      <t>ニュウイン</t>
    </rPh>
    <rPh sb="2" eb="5">
      <t>ネンガッピ</t>
    </rPh>
    <phoneticPr fontId="15"/>
  </si>
  <si>
    <t>nyuin_ymd</t>
  </si>
  <si>
    <t>データ区分</t>
    <rPh sb="3" eb="5">
      <t>クブン</t>
    </rPh>
    <phoneticPr fontId="15"/>
  </si>
  <si>
    <t>data_kubun</t>
  </si>
  <si>
    <t>順序番号</t>
    <rPh sb="0" eb="2">
      <t>ジュンジョ</t>
    </rPh>
    <rPh sb="2" eb="4">
      <t>バンゴウ</t>
    </rPh>
    <phoneticPr fontId="15"/>
  </si>
  <si>
    <t>junjo_no</t>
  </si>
  <si>
    <t>行為明細番号</t>
    <rPh sb="0" eb="2">
      <t>コウイ</t>
    </rPh>
    <rPh sb="2" eb="4">
      <t>メイサイ</t>
    </rPh>
    <rPh sb="4" eb="6">
      <t>バンゴウ</t>
    </rPh>
    <phoneticPr fontId="15"/>
  </si>
  <si>
    <t>koi_meisai_no</t>
  </si>
  <si>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5"/>
  </si>
  <si>
    <t>レセプト電算処理システム用コード</t>
    <phoneticPr fontId="15"/>
  </si>
  <si>
    <t>receipt_densan_code</t>
  </si>
  <si>
    <t>入院EFファイル &amp;外来EFファイルより取得
9桁かつ、’6’始まり限定</t>
    <rPh sb="34" eb="36">
      <t>ゲンテイ</t>
    </rPh>
    <phoneticPr fontId="15"/>
  </si>
  <si>
    <t>解釈番号</t>
    <rPh sb="0" eb="2">
      <t>カイシャク</t>
    </rPh>
    <rPh sb="2" eb="4">
      <t>バンゴウ</t>
    </rPh>
    <phoneticPr fontId="15"/>
  </si>
  <si>
    <t>kaishaku_no</t>
  </si>
  <si>
    <t>使用量</t>
    <rPh sb="0" eb="2">
      <t>シヨウ</t>
    </rPh>
    <rPh sb="2" eb="3">
      <t>リョウ</t>
    </rPh>
    <phoneticPr fontId="15"/>
  </si>
  <si>
    <t>shiyoryo</t>
  </si>
  <si>
    <t>実数</t>
    <rPh sb="0" eb="2">
      <t>ジッスウ</t>
    </rPh>
    <phoneticPr fontId="15"/>
  </si>
  <si>
    <t>基準単位</t>
    <rPh sb="0" eb="2">
      <t>キジュン</t>
    </rPh>
    <rPh sb="2" eb="4">
      <t>タンイ</t>
    </rPh>
    <phoneticPr fontId="15"/>
  </si>
  <si>
    <t>unit</t>
  </si>
  <si>
    <t>明細点数・金額</t>
    <rPh sb="0" eb="2">
      <t>メイサイ</t>
    </rPh>
    <rPh sb="2" eb="4">
      <t>テンスウ</t>
    </rPh>
    <rPh sb="5" eb="7">
      <t>キンガク</t>
    </rPh>
    <phoneticPr fontId="15"/>
  </si>
  <si>
    <t>meisai_tensu</t>
  </si>
  <si>
    <t>円・点区分</t>
    <rPh sb="0" eb="1">
      <t>エン</t>
    </rPh>
    <rPh sb="2" eb="3">
      <t>テン</t>
    </rPh>
    <rPh sb="3" eb="5">
      <t>クブン</t>
    </rPh>
    <phoneticPr fontId="15"/>
  </si>
  <si>
    <t>ten_kubun</t>
  </si>
  <si>
    <t>入院EFファイル &amp;外来EFファイルより取得
1:円単位 0:点単位</t>
    <rPh sb="10" eb="12">
      <t>ガイライ</t>
    </rPh>
    <rPh sb="20" eb="22">
      <t>シュトク</t>
    </rPh>
    <phoneticPr fontId="15"/>
  </si>
  <si>
    <t>行為明細区分情報</t>
    <rPh sb="0" eb="2">
      <t>コウイ</t>
    </rPh>
    <rPh sb="2" eb="4">
      <t>メイサイ</t>
    </rPh>
    <rPh sb="4" eb="6">
      <t>クブン</t>
    </rPh>
    <rPh sb="6" eb="8">
      <t>ジョウホウ</t>
    </rPh>
    <phoneticPr fontId="15"/>
  </si>
  <si>
    <t>koi_meisai_kubun</t>
  </si>
  <si>
    <t>行為回数</t>
    <rPh sb="0" eb="2">
      <t>コウイ</t>
    </rPh>
    <rPh sb="2" eb="4">
      <t>カイスウ</t>
    </rPh>
    <phoneticPr fontId="15"/>
  </si>
  <si>
    <t>koi_times</t>
  </si>
  <si>
    <t>レセプト種別コード</t>
    <rPh sb="4" eb="6">
      <t>シュベツ</t>
    </rPh>
    <phoneticPr fontId="15"/>
  </si>
  <si>
    <t>receipt_type_code</t>
  </si>
  <si>
    <t>実施年月日</t>
    <rPh sb="0" eb="2">
      <t>ジッシ</t>
    </rPh>
    <rPh sb="2" eb="5">
      <t>ネンガッピ</t>
    </rPh>
    <phoneticPr fontId="15"/>
  </si>
  <si>
    <t>jisshi_ymd</t>
  </si>
  <si>
    <t>レセプト科区分</t>
    <rPh sb="4" eb="5">
      <t>カ</t>
    </rPh>
    <rPh sb="5" eb="7">
      <t>クブン</t>
    </rPh>
    <phoneticPr fontId="15"/>
  </si>
  <si>
    <t>receipt_ka_kubun</t>
  </si>
  <si>
    <t>診療科区分</t>
  </si>
  <si>
    <t>department_kubun</t>
  </si>
  <si>
    <t>入外区分</t>
    <rPh sb="0" eb="1">
      <t>ニュウ</t>
    </rPh>
    <rPh sb="1" eb="2">
      <t>ガイ</t>
    </rPh>
    <rPh sb="2" eb="4">
      <t>クブン</t>
    </rPh>
    <phoneticPr fontId="15"/>
  </si>
  <si>
    <t>nyugai_kubun</t>
  </si>
  <si>
    <t>更新日（更新者）</t>
    <phoneticPr fontId="15"/>
  </si>
  <si>
    <t>テーブルID</t>
    <phoneticPr fontId="22"/>
  </si>
  <si>
    <t>DPC調査データ_診療行為履歴を格納する（入院と外来のEFファイルと結合し診療行為データのみを格納する）</t>
    <rPh sb="9" eb="11">
      <t>シンリョウ</t>
    </rPh>
    <rPh sb="11" eb="13">
      <t>コウイ</t>
    </rPh>
    <rPh sb="13" eb="15">
      <t>リレキ</t>
    </rPh>
    <rPh sb="21" eb="23">
      <t>ニュウイン</t>
    </rPh>
    <rPh sb="24" eb="26">
      <t>ガイライ</t>
    </rPh>
    <rPh sb="34" eb="36">
      <t>ケツゴウ</t>
    </rPh>
    <rPh sb="37" eb="39">
      <t>シンリョウ</t>
    </rPh>
    <rPh sb="39" eb="41">
      <t>コウイ</t>
    </rPh>
    <rPh sb="47" eb="49">
      <t>カクノウ</t>
    </rPh>
    <phoneticPr fontId="12"/>
  </si>
  <si>
    <t>属性名</t>
    <phoneticPr fontId="22"/>
  </si>
  <si>
    <t>カラム名</t>
    <phoneticPr fontId="22"/>
  </si>
  <si>
    <t>○</t>
    <phoneticPr fontId="15"/>
  </si>
  <si>
    <t>施設ID</t>
    <phoneticPr fontId="25"/>
  </si>
  <si>
    <t>レセプト電算処理システム用コード</t>
    <phoneticPr fontId="15"/>
  </si>
  <si>
    <t>入院EFファイル &amp;外来EFファイルより取得
9桁かつ、’1’始まり限定</t>
    <rPh sb="34" eb="36">
      <t>ゲンテイ</t>
    </rPh>
    <phoneticPr fontId="15"/>
  </si>
  <si>
    <t>基準単位に合わせた使用量を小数点以上 7 桁、小数点以下 3 桁にて設定する</t>
    <phoneticPr fontId="15"/>
  </si>
  <si>
    <t>入院EFファイル &amp;外来EFファイルより取得</t>
  </si>
  <si>
    <t>出来高実績点数</t>
    <rPh sb="0" eb="2">
      <t>デキ</t>
    </rPh>
    <rPh sb="2" eb="3">
      <t>ダカ</t>
    </rPh>
    <rPh sb="3" eb="5">
      <t>ジッセキ</t>
    </rPh>
    <rPh sb="5" eb="7">
      <t>テンスウ</t>
    </rPh>
    <phoneticPr fontId="15"/>
  </si>
  <si>
    <t>dekidaka_tensu</t>
  </si>
  <si>
    <t>退院時処方区分、入院料包括項目区分、持参薬区分、持参薬処方区分及びDPC適用区分を上5桁に設定し、残りの7桁に0を設定する</t>
    <phoneticPr fontId="15"/>
  </si>
  <si>
    <t>行為点数</t>
    <rPh sb="0" eb="2">
      <t>コウイ</t>
    </rPh>
    <rPh sb="2" eb="4">
      <t>テンスウ</t>
    </rPh>
    <phoneticPr fontId="15"/>
  </si>
  <si>
    <t>koi_tensu</t>
  </si>
  <si>
    <t>入院EFファイル &amp;外来EFファイルより取得
手技料＋行為薬剤料＋行為材料料</t>
    <phoneticPr fontId="15"/>
  </si>
  <si>
    <t>行為薬剤料</t>
    <rPh sb="0" eb="2">
      <t>コウイ</t>
    </rPh>
    <rPh sb="2" eb="4">
      <t>ヤクザイ</t>
    </rPh>
    <rPh sb="4" eb="5">
      <t>リョウ</t>
    </rPh>
    <phoneticPr fontId="15"/>
  </si>
  <si>
    <t>koi_yakuzai</t>
  </si>
  <si>
    <t>行為材料料</t>
    <rPh sb="0" eb="2">
      <t>コウイ</t>
    </rPh>
    <rPh sb="2" eb="4">
      <t>ザイリョウ</t>
    </rPh>
    <rPh sb="4" eb="5">
      <t>リョウ</t>
    </rPh>
    <phoneticPr fontId="15"/>
  </si>
  <si>
    <t>koi_zairyo</t>
  </si>
  <si>
    <t>サブジェクトエリアID</t>
    <phoneticPr fontId="22"/>
  </si>
  <si>
    <t>テーブル名</t>
    <rPh sb="4" eb="5">
      <t>メイ</t>
    </rPh>
    <phoneticPr fontId="15"/>
  </si>
  <si>
    <t>取込年月</t>
    <rPh sb="0" eb="2">
      <t>トリコミ</t>
    </rPh>
    <rPh sb="2" eb="4">
      <t>ネンゲツ</t>
    </rPh>
    <phoneticPr fontId="15"/>
  </si>
  <si>
    <t>torikomi_ym</t>
  </si>
  <si>
    <t>システムへ取り込む年月（YYYYMM）</t>
    <rPh sb="5" eb="6">
      <t>ト</t>
    </rPh>
    <rPh sb="7" eb="8">
      <t>コ</t>
    </rPh>
    <rPh sb="9" eb="11">
      <t>ネンゲツ</t>
    </rPh>
    <phoneticPr fontId="15"/>
  </si>
  <si>
    <t>facility_id</t>
    <phoneticPr fontId="15"/>
  </si>
  <si>
    <t>REレコードより取得</t>
    <rPh sb="8" eb="10">
      <t>シュトク</t>
    </rPh>
    <phoneticPr fontId="15"/>
  </si>
  <si>
    <t>請求年月</t>
    <rPh sb="0" eb="2">
      <t>セイキュウ</t>
    </rPh>
    <rPh sb="2" eb="4">
      <t>ネンゲツ</t>
    </rPh>
    <phoneticPr fontId="28"/>
  </si>
  <si>
    <t>seikyu_ym</t>
  </si>
  <si>
    <t>IRレコードの「請求年月」より取得</t>
    <rPh sb="8" eb="10">
      <t>セイキュウ</t>
    </rPh>
    <rPh sb="10" eb="12">
      <t>ネンゲツ</t>
    </rPh>
    <rPh sb="15" eb="17">
      <t>シュトク</t>
    </rPh>
    <phoneticPr fontId="15"/>
  </si>
  <si>
    <t>REレコードの「診療年月」より取得</t>
    <rPh sb="8" eb="10">
      <t>シンリョウ</t>
    </rPh>
    <rPh sb="10" eb="12">
      <t>ネンゲツ</t>
    </rPh>
    <rPh sb="15" eb="17">
      <t>シュトク</t>
    </rPh>
    <phoneticPr fontId="15"/>
  </si>
  <si>
    <t>data_type</t>
  </si>
  <si>
    <t>RCP</t>
    <phoneticPr fontId="15"/>
  </si>
  <si>
    <t>”RCP”固定</t>
    <rPh sb="5" eb="7">
      <t>コテイ</t>
    </rPh>
    <phoneticPr fontId="15"/>
  </si>
  <si>
    <t>shinsa_kikan</t>
    <phoneticPr fontId="29"/>
  </si>
  <si>
    <t>情報元区分</t>
    <rPh sb="0" eb="2">
      <t>ジョウホウ</t>
    </rPh>
    <rPh sb="2" eb="3">
      <t>モト</t>
    </rPh>
    <rPh sb="3" eb="5">
      <t>クブン</t>
    </rPh>
    <phoneticPr fontId="15"/>
  </si>
  <si>
    <t>jyouhoumoto_kubun</t>
    <phoneticPr fontId="15"/>
  </si>
  <si>
    <t>レセプト番号</t>
    <rPh sb="4" eb="6">
      <t>バンゴウ</t>
    </rPh>
    <phoneticPr fontId="15"/>
  </si>
  <si>
    <t>receipt_no</t>
  </si>
  <si>
    <t>整数</t>
    <phoneticPr fontId="15"/>
  </si>
  <si>
    <t>REレコードの「レセプト番号」より取得</t>
    <rPh sb="17" eb="19">
      <t>シュトク</t>
    </rPh>
    <phoneticPr fontId="15"/>
  </si>
  <si>
    <t>行番号</t>
    <rPh sb="0" eb="3">
      <t>ギョウバンゴウ</t>
    </rPh>
    <phoneticPr fontId="15"/>
  </si>
  <si>
    <t>gyo_no</t>
  </si>
  <si>
    <t>レセプト番号ごとに通番を付与</t>
    <rPh sb="4" eb="6">
      <t>バンゴウ</t>
    </rPh>
    <rPh sb="9" eb="10">
      <t>ツウ</t>
    </rPh>
    <rPh sb="10" eb="11">
      <t>バン</t>
    </rPh>
    <rPh sb="12" eb="14">
      <t>フヨ</t>
    </rPh>
    <phoneticPr fontId="15"/>
  </si>
  <si>
    <t>karute_no</t>
  </si>
  <si>
    <t>REレコードの「カルテ番号等」より取得</t>
    <rPh sb="11" eb="13">
      <t>バンゴウ</t>
    </rPh>
    <rPh sb="13" eb="14">
      <t>トウ</t>
    </rPh>
    <rPh sb="17" eb="19">
      <t>シュトク</t>
    </rPh>
    <phoneticPr fontId="15"/>
  </si>
  <si>
    <t>レセプト総括区分</t>
    <rPh sb="4" eb="6">
      <t>ソウカツ</t>
    </rPh>
    <rPh sb="6" eb="8">
      <t>クブン</t>
    </rPh>
    <phoneticPr fontId="15"/>
  </si>
  <si>
    <t>receipt_sokatsu_kubun</t>
  </si>
  <si>
    <t>REレコードの「レセプト総括区分」より取得</t>
    <rPh sb="19" eb="21">
      <t>シュトク</t>
    </rPh>
    <phoneticPr fontId="15"/>
  </si>
  <si>
    <t>傷病名コード</t>
  </si>
  <si>
    <t>shobyo_code</t>
  </si>
  <si>
    <t>診療開始日</t>
    <phoneticPr fontId="15"/>
  </si>
  <si>
    <t>shinryo_start_date</t>
  </si>
  <si>
    <t>転帰区分</t>
  </si>
  <si>
    <t>tenki_kubun</t>
  </si>
  <si>
    <t>修飾語コード1</t>
    <phoneticPr fontId="15"/>
  </si>
  <si>
    <t>shushoku_code1</t>
  </si>
  <si>
    <t>「修飾語コード」を4桁区切りで分割</t>
    <rPh sb="1" eb="4">
      <t>シュウショクゴ</t>
    </rPh>
    <rPh sb="10" eb="11">
      <t>ケタ</t>
    </rPh>
    <rPh sb="11" eb="13">
      <t>クギ</t>
    </rPh>
    <rPh sb="15" eb="17">
      <t>ブンカツ</t>
    </rPh>
    <phoneticPr fontId="15"/>
  </si>
  <si>
    <t>修飾語コード2</t>
    <phoneticPr fontId="15"/>
  </si>
  <si>
    <t>shushoku_code2</t>
  </si>
  <si>
    <t>修飾語コード3</t>
  </si>
  <si>
    <t>shushoku_code3</t>
  </si>
  <si>
    <t>修飾語コード4</t>
  </si>
  <si>
    <t>shushoku_code4</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</si>
  <si>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</si>
  <si>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</si>
  <si>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</si>
  <si>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</si>
  <si>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</si>
  <si>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</si>
  <si>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</si>
  <si>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</si>
  <si>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</si>
  <si>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</si>
  <si>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</si>
  <si>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</si>
  <si>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</si>
  <si>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</si>
  <si>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</si>
  <si>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</si>
  <si>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</si>
  <si>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</si>
  <si>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</si>
  <si>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</si>
  <si>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</si>
  <si>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</si>
  <si>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</si>
  <si>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</si>
  <si>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</si>
  <si>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</si>
  <si>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</si>
  <si>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</si>
  <si>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</si>
  <si>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</si>
  <si>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</si>
  <si>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</si>
  <si>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</si>
  <si>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</si>
  <si>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</si>
  <si>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</si>
  <si>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ICD10コード</t>
    <phoneticPr fontId="15"/>
  </si>
  <si>
    <t>icd10_code</t>
  </si>
  <si>
    <t>傷病名区分</t>
  </si>
  <si>
    <t>shobyo_kubun</t>
  </si>
  <si>
    <t xml:space="preserve">今回入院年月日 </t>
  </si>
  <si>
    <t>konnyuin_ymd</t>
  </si>
  <si>
    <t>文字列</t>
    <rPh sb="0" eb="3">
      <t>モジレツ</t>
    </rPh>
    <phoneticPr fontId="16"/>
  </si>
  <si>
    <t>今回退院年月日</t>
  </si>
  <si>
    <t>kontaiin_ymd</t>
  </si>
  <si>
    <t>DPC転帰区分</t>
  </si>
  <si>
    <t>dpc_tenki_code</t>
  </si>
  <si>
    <t>死因</t>
  </si>
  <si>
    <t>death_cause</t>
    <phoneticPr fontId="15"/>
  </si>
  <si>
    <t>レセプト種別</t>
    <phoneticPr fontId="15"/>
  </si>
  <si>
    <t>receipt_type</t>
    <phoneticPr fontId="15"/>
  </si>
  <si>
    <t>nyugai_kubun</t>
    <phoneticPr fontId="15"/>
  </si>
  <si>
    <t>疑いフラグ</t>
    <rPh sb="0" eb="1">
      <t>ウタガ</t>
    </rPh>
    <phoneticPr fontId="15"/>
  </si>
  <si>
    <t>utagai_f</t>
    <phoneticPr fontId="15"/>
  </si>
  <si>
    <t>hosoku_comment</t>
  </si>
  <si>
    <t>シーケンス番号</t>
    <phoneticPr fontId="15"/>
  </si>
  <si>
    <t>seq_no</t>
    <phoneticPr fontId="15"/>
  </si>
  <si>
    <t>レコード連番</t>
    <rPh sb="4" eb="6">
      <t>レンバン</t>
    </rPh>
    <phoneticPr fontId="15"/>
  </si>
  <si>
    <t>親シーケンス番号</t>
    <rPh sb="0" eb="1">
      <t>オヤ</t>
    </rPh>
    <rPh sb="6" eb="8">
      <t>バンゴウ</t>
    </rPh>
    <phoneticPr fontId="15"/>
  </si>
  <si>
    <t>対応する疾病情報テーブルのシーケンス番号</t>
    <rPh sb="0" eb="2">
      <t>タイオウ</t>
    </rPh>
    <rPh sb="4" eb="6">
      <t>シッペイ</t>
    </rPh>
    <rPh sb="6" eb="8">
      <t>ジョウホウ</t>
    </rPh>
    <rPh sb="18" eb="20">
      <t>バンゴウ</t>
    </rPh>
    <phoneticPr fontId="15"/>
  </si>
  <si>
    <t>診療科名</t>
    <rPh sb="0" eb="2">
      <t>シンリョウ</t>
    </rPh>
    <rPh sb="2" eb="3">
      <t>カ</t>
    </rPh>
    <rPh sb="3" eb="4">
      <t>メイ</t>
    </rPh>
    <phoneticPr fontId="25"/>
  </si>
  <si>
    <t>行番号毎に診療科を設定</t>
    <rPh sb="0" eb="3">
      <t>ギョウバンゴウ</t>
    </rPh>
    <rPh sb="3" eb="4">
      <t>マイ</t>
    </rPh>
    <rPh sb="5" eb="7">
      <t>シンリョウ</t>
    </rPh>
    <rPh sb="7" eb="8">
      <t>カ</t>
    </rPh>
    <rPh sb="9" eb="11">
      <t>セッテイ</t>
    </rPh>
    <phoneticPr fontId="15"/>
  </si>
  <si>
    <t>診療科名区分</t>
    <rPh sb="0" eb="2">
      <t>シンリョウ</t>
    </rPh>
    <rPh sb="2" eb="3">
      <t>カ</t>
    </rPh>
    <rPh sb="3" eb="4">
      <t>メイ</t>
    </rPh>
    <rPh sb="4" eb="6">
      <t>クブン</t>
    </rPh>
    <phoneticPr fontId="25"/>
  </si>
  <si>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5"/>
  </si>
  <si>
    <t>入院中の場合は1、退院日が入力されていれば０</t>
    <rPh sb="0" eb="2">
      <t>ニュウイン</t>
    </rPh>
    <rPh sb="2" eb="3">
      <t>チュウ</t>
    </rPh>
    <rPh sb="4" eb="6">
      <t>バアイ</t>
    </rPh>
    <rPh sb="9" eb="11">
      <t>タイイン</t>
    </rPh>
    <rPh sb="11" eb="12">
      <t>ビ</t>
    </rPh>
    <rPh sb="13" eb="15">
      <t>ニュウリョク</t>
    </rPh>
    <phoneticPr fontId="15"/>
  </si>
  <si>
    <t>nyuinchu_flg</t>
    <phoneticPr fontId="15"/>
  </si>
  <si>
    <t>入院中F</t>
    <rPh sb="0" eb="2">
      <t>ニュウイン</t>
    </rPh>
    <rPh sb="2" eb="3">
      <t>チュウ</t>
    </rPh>
    <phoneticPr fontId="15"/>
  </si>
  <si>
    <t>入院EF及びDファイルよりデータ取得</t>
    <rPh sb="0" eb="2">
      <t>ニュウイン</t>
    </rPh>
    <rPh sb="4" eb="5">
      <t>オヨ</t>
    </rPh>
    <rPh sb="16" eb="18">
      <t>シュトク</t>
    </rPh>
    <phoneticPr fontId="15"/>
  </si>
  <si>
    <t>退院年月日の年月までを取得YYYYMM</t>
    <rPh sb="0" eb="2">
      <t>タイイン</t>
    </rPh>
    <rPh sb="2" eb="5">
      <t>ネンガッピ</t>
    </rPh>
    <rPh sb="6" eb="8">
      <t>ネンゲツ</t>
    </rPh>
    <rPh sb="11" eb="13">
      <t>シュトク</t>
    </rPh>
    <phoneticPr fontId="15"/>
  </si>
  <si>
    <t>taiin_ym</t>
    <phoneticPr fontId="15"/>
  </si>
  <si>
    <t>退院年月</t>
    <rPh sb="0" eb="2">
      <t>タイイン</t>
    </rPh>
    <rPh sb="2" eb="4">
      <t>ネンゲツ</t>
    </rPh>
    <phoneticPr fontId="15"/>
  </si>
  <si>
    <t>入院年月日の年月までを取得YYYYMM</t>
    <rPh sb="0" eb="2">
      <t>ニュウイン</t>
    </rPh>
    <rPh sb="2" eb="5">
      <t>ネンガッピ</t>
    </rPh>
    <rPh sb="6" eb="8">
      <t>ネンゲツ</t>
    </rPh>
    <rPh sb="11" eb="13">
      <t>シュトク</t>
    </rPh>
    <phoneticPr fontId="15"/>
  </si>
  <si>
    <t>nyuin_ym</t>
    <phoneticPr fontId="15"/>
  </si>
  <si>
    <t>入院年月</t>
    <rPh sb="0" eb="2">
      <t>ニュウイン</t>
    </rPh>
    <rPh sb="2" eb="4">
      <t>ネンゲツ</t>
    </rPh>
    <phoneticPr fontId="15"/>
  </si>
  <si>
    <t>〇</t>
    <phoneticPr fontId="15"/>
  </si>
  <si>
    <t>施設ID</t>
  </si>
  <si>
    <t>千年カルテID</t>
  </si>
  <si>
    <t>説明</t>
    <phoneticPr fontId="15"/>
  </si>
  <si>
    <t>作成日（作成者）</t>
    <phoneticPr fontId="15"/>
  </si>
  <si>
    <t>作成日（作成者）</t>
    <phoneticPr fontId="15"/>
  </si>
  <si>
    <t>更新日（更新者）</t>
    <phoneticPr fontId="15"/>
  </si>
  <si>
    <t>テーブルID</t>
    <phoneticPr fontId="22"/>
  </si>
  <si>
    <t>ICD10小分類別患者数</t>
    <rPh sb="5" eb="8">
      <t>ショウブンルイ</t>
    </rPh>
    <rPh sb="8" eb="9">
      <t>ベツ</t>
    </rPh>
    <rPh sb="9" eb="11">
      <t>カンジャ</t>
    </rPh>
    <rPh sb="11" eb="12">
      <t>スウ</t>
    </rPh>
    <phoneticPr fontId="12"/>
  </si>
  <si>
    <t>sample_icd10_s_kanja_cnt</t>
    <phoneticPr fontId="15"/>
  </si>
  <si>
    <t>ICD10大分類コード</t>
  </si>
  <si>
    <t>icd10_l_cd</t>
  </si>
  <si>
    <t>疾患関連マスタより取得</t>
    <rPh sb="0" eb="2">
      <t>シッカン</t>
    </rPh>
    <rPh sb="2" eb="4">
      <t>カンレン</t>
    </rPh>
    <rPh sb="9" eb="11">
      <t>シュトク</t>
    </rPh>
    <phoneticPr fontId="15"/>
  </si>
  <si>
    <t>ICD10大分類名</t>
  </si>
  <si>
    <t>icd10_l_name</t>
  </si>
  <si>
    <t>ICD10中分類コード</t>
  </si>
  <si>
    <t>icd10_m_cd</t>
  </si>
  <si>
    <t>ICD10中分類名</t>
  </si>
  <si>
    <t>icd10_m_name</t>
  </si>
  <si>
    <t>ICD10小分類コード</t>
  </si>
  <si>
    <t>icd10_s_cd</t>
  </si>
  <si>
    <t>ICD10小分類名</t>
  </si>
  <si>
    <t>icd10_s_name</t>
  </si>
  <si>
    <t>all_kanja_cnt</t>
    <phoneticPr fontId="15"/>
  </si>
  <si>
    <t>all_kanja_cnt_dif</t>
    <phoneticPr fontId="15"/>
  </si>
  <si>
    <t>集計結果を格納</t>
    <phoneticPr fontId="15"/>
  </si>
  <si>
    <t>作成日（作成者）</t>
    <phoneticPr fontId="15"/>
  </si>
  <si>
    <t>ICD10細分類別患者数</t>
    <rPh sb="5" eb="8">
      <t>サイブンルイ</t>
    </rPh>
    <rPh sb="8" eb="9">
      <t>ベツ</t>
    </rPh>
    <rPh sb="9" eb="11">
      <t>カンジャ</t>
    </rPh>
    <rPh sb="11" eb="12">
      <t>スウ</t>
    </rPh>
    <phoneticPr fontId="12"/>
  </si>
  <si>
    <t>sample_icd10_ss_kanja_cnt</t>
    <phoneticPr fontId="15"/>
  </si>
  <si>
    <t>カラム名</t>
    <phoneticPr fontId="22"/>
  </si>
  <si>
    <t>説明</t>
    <phoneticPr fontId="15"/>
  </si>
  <si>
    <t>疾患関連マスタより取得</t>
    <rPh sb="0" eb="2">
      <t>シッカン</t>
    </rPh>
    <rPh sb="9" eb="11">
      <t>シュトク</t>
    </rPh>
    <phoneticPr fontId="15"/>
  </si>
  <si>
    <t>ICD10細分類コード</t>
    <rPh sb="5" eb="8">
      <t>サイブンルイ</t>
    </rPh>
    <phoneticPr fontId="15"/>
  </si>
  <si>
    <t>icd10_ss_cd</t>
    <phoneticPr fontId="15"/>
  </si>
  <si>
    <t>ICD10細分類名</t>
    <rPh sb="5" eb="8">
      <t>サイブンルイ</t>
    </rPh>
    <phoneticPr fontId="15"/>
  </si>
  <si>
    <t>icd10_ss_name</t>
    <phoneticPr fontId="15"/>
  </si>
  <si>
    <t>テーブルID</t>
    <phoneticPr fontId="22"/>
  </si>
  <si>
    <t>レセプト疾患別患者数</t>
    <rPh sb="4" eb="6">
      <t>シッカン</t>
    </rPh>
    <rPh sb="6" eb="7">
      <t>ベツ</t>
    </rPh>
    <rPh sb="7" eb="10">
      <t>カンジャスウ</t>
    </rPh>
    <phoneticPr fontId="12"/>
  </si>
  <si>
    <t>sample_recipt_shippei_kanja_cnt</t>
    <phoneticPr fontId="15"/>
  </si>
  <si>
    <t>疾患コード</t>
  </si>
  <si>
    <t>shikkan_cd</t>
  </si>
  <si>
    <t>疾患名</t>
  </si>
  <si>
    <t>shikkan_name</t>
  </si>
  <si>
    <t>all_kanja_cnt</t>
    <phoneticPr fontId="15"/>
  </si>
  <si>
    <t>更新日（更新者）</t>
    <phoneticPr fontId="15"/>
  </si>
  <si>
    <t>テーブルID</t>
    <phoneticPr fontId="22"/>
  </si>
  <si>
    <t>sample_dpc_kanja</t>
    <phoneticPr fontId="15"/>
  </si>
  <si>
    <t>属性名</t>
    <phoneticPr fontId="22"/>
  </si>
  <si>
    <t>カラム名</t>
    <phoneticPr fontId="22"/>
  </si>
  <si>
    <t>説明</t>
    <phoneticPr fontId="15"/>
  </si>
  <si>
    <t>DPCコード2桁</t>
  </si>
  <si>
    <t>dpc2_cd</t>
  </si>
  <si>
    <t>DPC関連マスタより取得</t>
    <rPh sb="3" eb="5">
      <t>カンレン</t>
    </rPh>
    <phoneticPr fontId="15"/>
  </si>
  <si>
    <t>DPC2桁名</t>
  </si>
  <si>
    <t>dpc2_name</t>
  </si>
  <si>
    <t>DPCコード6桁</t>
  </si>
  <si>
    <t>dpc6_cd</t>
  </si>
  <si>
    <t>DPC6桁名</t>
  </si>
  <si>
    <t>dpc6_name</t>
  </si>
  <si>
    <t>全期間延べ患者数</t>
    <rPh sb="0" eb="3">
      <t>ゼンキカン</t>
    </rPh>
    <rPh sb="3" eb="4">
      <t>ノ</t>
    </rPh>
    <rPh sb="5" eb="7">
      <t>カンジャ</t>
    </rPh>
    <rPh sb="7" eb="8">
      <t>スウ</t>
    </rPh>
    <phoneticPr fontId="24"/>
  </si>
  <si>
    <t>all_kanja_cnt</t>
  </si>
  <si>
    <t>Dファイルの千年カルテID＋入退院日毎に全期間の患者数をカウント</t>
    <rPh sb="7" eb="8">
      <t>ネン</t>
    </rPh>
    <rPh sb="14" eb="17">
      <t>ニュウタイイン</t>
    </rPh>
    <rPh sb="15" eb="17">
      <t>タイイン</t>
    </rPh>
    <rPh sb="17" eb="18">
      <t>ビ</t>
    </rPh>
    <phoneticPr fontId="15"/>
  </si>
  <si>
    <t>直近1年間延べ患者数</t>
    <rPh sb="0" eb="2">
      <t>チョッキン</t>
    </rPh>
    <rPh sb="3" eb="5">
      <t>ネンカン</t>
    </rPh>
    <phoneticPr fontId="24"/>
  </si>
  <si>
    <t>Dファイルの千年カルテID＋入退院日毎に直近1年の患者数をカウント</t>
    <rPh sb="7" eb="8">
      <t>ネン</t>
    </rPh>
    <rPh sb="14" eb="17">
      <t>ニュウタイイン</t>
    </rPh>
    <rPh sb="15" eb="17">
      <t>タイイン</t>
    </rPh>
    <rPh sb="17" eb="18">
      <t>ビ</t>
    </rPh>
    <rPh sb="20" eb="22">
      <t>チョッキン</t>
    </rPh>
    <rPh sb="23" eb="24">
      <t>ネン</t>
    </rPh>
    <phoneticPr fontId="15"/>
  </si>
  <si>
    <t>全期間ユニーク患者数</t>
    <rPh sb="0" eb="3">
      <t>ゼンキカン</t>
    </rPh>
    <phoneticPr fontId="24"/>
  </si>
  <si>
    <t>all_kanja_uniq_cnt</t>
    <phoneticPr fontId="15"/>
  </si>
  <si>
    <t>Dファイルの千年カルテID毎に全期間の患者数をカウント</t>
    <rPh sb="6" eb="7">
      <t>セン</t>
    </rPh>
    <rPh sb="7" eb="8">
      <t>ネン</t>
    </rPh>
    <rPh sb="13" eb="14">
      <t>ゴト</t>
    </rPh>
    <rPh sb="15" eb="18">
      <t>ゼンキカン</t>
    </rPh>
    <rPh sb="19" eb="21">
      <t>カンジャ</t>
    </rPh>
    <rPh sb="21" eb="22">
      <t>スウ</t>
    </rPh>
    <phoneticPr fontId="15"/>
  </si>
  <si>
    <t>直近1年間ユニーク患者数</t>
    <rPh sb="0" eb="2">
      <t>チョッキン</t>
    </rPh>
    <rPh sb="3" eb="5">
      <t>ネンカン</t>
    </rPh>
    <phoneticPr fontId="24"/>
  </si>
  <si>
    <t>Dファイルの千年カルテID毎に直近1年の患者数をカウント</t>
    <rPh sb="7" eb="8">
      <t>ネン</t>
    </rPh>
    <rPh sb="15" eb="17">
      <t>チョッキン</t>
    </rPh>
    <rPh sb="18" eb="19">
      <t>ネン</t>
    </rPh>
    <phoneticPr fontId="15"/>
  </si>
  <si>
    <t>医薬品コード</t>
  </si>
  <si>
    <t>iyakuhin_cd</t>
  </si>
  <si>
    <t>医薬品ブランドコード</t>
  </si>
  <si>
    <t>iyakuhin_brand_cd</t>
  </si>
  <si>
    <t>医薬品一般名コード</t>
  </si>
  <si>
    <t>iyakuhin_ippan_name_cd</t>
  </si>
  <si>
    <t>yakko_bunrui1_cd</t>
  </si>
  <si>
    <t>yakko_bunrui2_cd</t>
  </si>
  <si>
    <t>yakko_bunrui3_cd</t>
  </si>
  <si>
    <t>yakko_bunrui4_cd</t>
  </si>
  <si>
    <t>yakko_bunrui5_cd</t>
  </si>
  <si>
    <t>iyakuhin_jpn_name</t>
  </si>
  <si>
    <t>医薬品ブランド名</t>
  </si>
  <si>
    <t>iyakuhin_brand_jpn_name</t>
  </si>
  <si>
    <t>医薬品一般名</t>
  </si>
  <si>
    <t>iyakuhin_ippan_name</t>
  </si>
  <si>
    <t>投与経路区分</t>
  </si>
  <si>
    <t>toyo_keiro_kubun</t>
  </si>
  <si>
    <t>ATC3別患者数</t>
    <rPh sb="4" eb="5">
      <t>ベツ</t>
    </rPh>
    <rPh sb="5" eb="7">
      <t>カンジャ</t>
    </rPh>
    <rPh sb="7" eb="8">
      <t>スウ</t>
    </rPh>
    <phoneticPr fontId="12"/>
  </si>
  <si>
    <t>sample_atc3_kanja</t>
    <phoneticPr fontId="15"/>
  </si>
  <si>
    <t>マートとして作成した処方データより薬剤マスタを結合し集計結果を格納する</t>
    <rPh sb="6" eb="8">
      <t>サクセイ</t>
    </rPh>
    <rPh sb="10" eb="12">
      <t>ショホウ</t>
    </rPh>
    <rPh sb="17" eb="19">
      <t>ヤクザイ</t>
    </rPh>
    <rPh sb="23" eb="25">
      <t>ケツゴウ</t>
    </rPh>
    <rPh sb="26" eb="28">
      <t>シュウケイ</t>
    </rPh>
    <rPh sb="28" eb="30">
      <t>ケッカ</t>
    </rPh>
    <phoneticPr fontId="12"/>
  </si>
  <si>
    <t>ATC1</t>
  </si>
  <si>
    <t>医薬品別処方データより取得</t>
    <rPh sb="11" eb="13">
      <t>シュトク</t>
    </rPh>
    <phoneticPr fontId="15"/>
  </si>
  <si>
    <t>ATC1分類名</t>
  </si>
  <si>
    <t>yakko_bunrui1_jpn_name</t>
    <phoneticPr fontId="15"/>
  </si>
  <si>
    <t>ATC2</t>
    <phoneticPr fontId="15"/>
  </si>
  <si>
    <t>ATC2分類名</t>
  </si>
  <si>
    <t>yakko_bunrui2_jpn_name</t>
    <phoneticPr fontId="15"/>
  </si>
  <si>
    <t>ATC3</t>
  </si>
  <si>
    <t>ATC3分類名</t>
  </si>
  <si>
    <t>yakko_bunrui3_jpn_name</t>
    <phoneticPr fontId="15"/>
  </si>
  <si>
    <t>all_kanja_cnt</t>
    <phoneticPr fontId="15"/>
  </si>
  <si>
    <t>ATC4別患者数</t>
    <rPh sb="4" eb="5">
      <t>ベツ</t>
    </rPh>
    <rPh sb="5" eb="7">
      <t>カンジャ</t>
    </rPh>
    <rPh sb="7" eb="8">
      <t>スウ</t>
    </rPh>
    <phoneticPr fontId="12"/>
  </si>
  <si>
    <t>sample_atc4_kanja</t>
    <phoneticPr fontId="15"/>
  </si>
  <si>
    <t>ATC4</t>
  </si>
  <si>
    <t>ATC4分類名</t>
  </si>
  <si>
    <t>yakko_bunrui4_jpn_name</t>
    <phoneticPr fontId="15"/>
  </si>
  <si>
    <t>作成日（作成者）</t>
    <phoneticPr fontId="15"/>
  </si>
  <si>
    <t>ATC5別患者数</t>
    <rPh sb="4" eb="5">
      <t>ベツ</t>
    </rPh>
    <rPh sb="5" eb="7">
      <t>カンジャ</t>
    </rPh>
    <rPh sb="7" eb="8">
      <t>スウ</t>
    </rPh>
    <phoneticPr fontId="12"/>
  </si>
  <si>
    <t>sample_atc5_kanja</t>
    <phoneticPr fontId="15"/>
  </si>
  <si>
    <t>カラム名</t>
    <phoneticPr fontId="22"/>
  </si>
  <si>
    <t>説明</t>
    <phoneticPr fontId="15"/>
  </si>
  <si>
    <t>yakko_bunrui1_jpn_name</t>
    <phoneticPr fontId="15"/>
  </si>
  <si>
    <t>yakko_bunrui2_jpn_name</t>
    <phoneticPr fontId="15"/>
  </si>
  <si>
    <t>yakko_bunrui3_jpn_name</t>
    <phoneticPr fontId="15"/>
  </si>
  <si>
    <t>yakko_bunrui4_jpn_name</t>
    <phoneticPr fontId="15"/>
  </si>
  <si>
    <t>ATC5</t>
  </si>
  <si>
    <t>ATC5分類名</t>
  </si>
  <si>
    <t>yakko_bunrui5_jpn_name</t>
    <phoneticPr fontId="15"/>
  </si>
  <si>
    <t>更新日（更新者）</t>
    <phoneticPr fontId="15"/>
  </si>
  <si>
    <t>sample_ippan_toyo_keiro_kanja</t>
    <phoneticPr fontId="15"/>
  </si>
  <si>
    <t>yakko_bunrui2_jpn_name</t>
    <phoneticPr fontId="15"/>
  </si>
  <si>
    <t>yakko_bunrui4_jpn_name</t>
    <phoneticPr fontId="15"/>
  </si>
  <si>
    <t>yakko_bunrui5_jpn_name</t>
    <phoneticPr fontId="15"/>
  </si>
  <si>
    <t>sample_brand_toyo_keiro_kanja</t>
    <phoneticPr fontId="15"/>
  </si>
  <si>
    <t>作成日（作成者）</t>
    <phoneticPr fontId="15"/>
  </si>
  <si>
    <t>sample_iyakuhin_kanja</t>
    <phoneticPr fontId="15"/>
  </si>
  <si>
    <t>属性名</t>
    <phoneticPr fontId="22"/>
  </si>
  <si>
    <t>カラム名</t>
    <phoneticPr fontId="22"/>
  </si>
  <si>
    <t>医薬品名</t>
  </si>
  <si>
    <t>施設マスタ</t>
    <phoneticPr fontId="12"/>
  </si>
  <si>
    <t>二次利用DB登録管理</t>
    <rPh sb="0" eb="2">
      <t>ニジ</t>
    </rPh>
    <rPh sb="2" eb="4">
      <t>リヨウ</t>
    </rPh>
    <rPh sb="6" eb="8">
      <t>トウロク</t>
    </rPh>
    <rPh sb="8" eb="10">
      <t>カンリ</t>
    </rPh>
    <phoneticPr fontId="15"/>
  </si>
  <si>
    <t>milscm4</t>
    <phoneticPr fontId="15"/>
  </si>
  <si>
    <r>
      <t>milscm</t>
    </r>
    <r>
      <rPr>
        <sz val="11"/>
        <color theme="1"/>
        <rFont val="ＭＳ Ｐゴシック"/>
        <family val="2"/>
        <charset val="128"/>
      </rPr>
      <t>2</t>
    </r>
    <phoneticPr fontId="15"/>
  </si>
  <si>
    <r>
      <t>milscm</t>
    </r>
    <r>
      <rPr>
        <sz val="11"/>
        <color theme="1"/>
        <rFont val="ＭＳ Ｐゴシック"/>
        <family val="2"/>
        <charset val="128"/>
      </rPr>
      <t>1</t>
    </r>
    <phoneticPr fontId="15"/>
  </si>
  <si>
    <t>施設リスト</t>
    <phoneticPr fontId="12"/>
  </si>
  <si>
    <t>施設リスト作成処理結果を格納する</t>
    <rPh sb="9" eb="11">
      <t>ケッカ</t>
    </rPh>
    <phoneticPr fontId="12"/>
  </si>
  <si>
    <t>施設ID</t>
    <rPh sb="0" eb="2">
      <t>シセツ</t>
    </rPh>
    <phoneticPr fontId="7"/>
  </si>
  <si>
    <t>大学病院F</t>
  </si>
  <si>
    <t>univ_hp_f</t>
  </si>
  <si>
    <r>
      <rPr>
        <sz val="11"/>
        <color rgb="FF0070C0"/>
        <rFont val="メイリオ"/>
        <family val="3"/>
        <charset val="128"/>
      </rPr>
      <t>施設属性マスタ</t>
    </r>
    <r>
      <rPr>
        <sz val="11"/>
        <rFont val="メイリオ"/>
        <family val="3"/>
        <charset val="128"/>
      </rPr>
      <t>より取得</t>
    </r>
    <rPh sb="9" eb="11">
      <t>シュトク</t>
    </rPh>
    <phoneticPr fontId="15"/>
  </si>
  <si>
    <t>がん拠点病院F</t>
  </si>
  <si>
    <t>cancer_hp_f</t>
  </si>
  <si>
    <t>地方名</t>
  </si>
  <si>
    <t>region</t>
  </si>
  <si>
    <t>都道府県名</t>
  </si>
  <si>
    <t>prefecture</t>
  </si>
  <si>
    <t>施設名</t>
    <rPh sb="0" eb="2">
      <t>シセツ</t>
    </rPh>
    <phoneticPr fontId="25"/>
  </si>
  <si>
    <t>facility_name</t>
  </si>
  <si>
    <t>総病床数</t>
  </si>
  <si>
    <t>all_bed</t>
  </si>
  <si>
    <t>一般病床</t>
  </si>
  <si>
    <t>ippan_bed</t>
  </si>
  <si>
    <t>①データ有無
（DPC調査データ）</t>
    <rPh sb="4" eb="6">
      <t>ウム</t>
    </rPh>
    <rPh sb="11" eb="13">
      <t>チョウサ</t>
    </rPh>
    <phoneticPr fontId="7"/>
  </si>
  <si>
    <t>①データ有無
（レセプトデータ）</t>
    <rPh sb="4" eb="6">
      <t>ウム</t>
    </rPh>
    <phoneticPr fontId="7"/>
  </si>
  <si>
    <t>①データ有無
（MML)</t>
    <rPh sb="4" eb="6">
      <t>ウム</t>
    </rPh>
    <phoneticPr fontId="7"/>
  </si>
  <si>
    <t>mml_f</t>
    <phoneticPr fontId="15"/>
  </si>
  <si>
    <t>②ID突合
DPC-MML</t>
    <rPh sb="3" eb="5">
      <t>トツゴウ</t>
    </rPh>
    <phoneticPr fontId="7"/>
  </si>
  <si>
    <t>②ID突合
DPC-レセ</t>
    <rPh sb="3" eb="5">
      <t>トツゴウ</t>
    </rPh>
    <phoneticPr fontId="7"/>
  </si>
  <si>
    <t>dpc_rcp_matching_ID0</t>
  </si>
  <si>
    <t>②ID突合
レセ-MML</t>
    <rPh sb="3" eb="5">
      <t>トツゴウ</t>
    </rPh>
    <phoneticPr fontId="7"/>
  </si>
  <si>
    <t>rcp_mml_matching_ID0</t>
    <phoneticPr fontId="15"/>
  </si>
  <si>
    <t>DPC調査データ最新保有年月</t>
    <rPh sb="3" eb="5">
      <t>チョウサ</t>
    </rPh>
    <rPh sb="8" eb="10">
      <t>サイシン</t>
    </rPh>
    <rPh sb="10" eb="12">
      <t>ホユウ</t>
    </rPh>
    <rPh sb="12" eb="14">
      <t>ネンゲツ</t>
    </rPh>
    <phoneticPr fontId="7"/>
  </si>
  <si>
    <t>レセプトデータ最新保有年月</t>
    <rPh sb="7" eb="9">
      <t>サイシン</t>
    </rPh>
    <rPh sb="9" eb="11">
      <t>ホユウ</t>
    </rPh>
    <rPh sb="11" eb="13">
      <t>ネンゲツ</t>
    </rPh>
    <phoneticPr fontId="7"/>
  </si>
  <si>
    <t>max_rcp_data_ym</t>
    <phoneticPr fontId="15"/>
  </si>
  <si>
    <t>MMLデータ最新保有年月</t>
    <rPh sb="6" eb="8">
      <t>サイシン</t>
    </rPh>
    <rPh sb="8" eb="10">
      <t>ホユウ</t>
    </rPh>
    <rPh sb="10" eb="12">
      <t>ネンゲツ</t>
    </rPh>
    <phoneticPr fontId="7"/>
  </si>
  <si>
    <t>max_mml_data_ym</t>
    <phoneticPr fontId="15"/>
  </si>
  <si>
    <t>DPC調査データユニーク患者数</t>
    <rPh sb="3" eb="5">
      <t>チョウサ</t>
    </rPh>
    <rPh sb="12" eb="15">
      <t>カンジャスウ</t>
    </rPh>
    <phoneticPr fontId="7"/>
  </si>
  <si>
    <t>dpc_kanja_cnt</t>
    <phoneticPr fontId="15"/>
  </si>
  <si>
    <t>レセプトデータユニーク患者数</t>
    <rPh sb="11" eb="14">
      <t>カンジャスウ</t>
    </rPh>
    <phoneticPr fontId="7"/>
  </si>
  <si>
    <t xml:space="preserve">③突合患者数
DPC-MML
</t>
    <rPh sb="1" eb="3">
      <t>トツゴウ</t>
    </rPh>
    <rPh sb="3" eb="6">
      <t>カンジャスウ</t>
    </rPh>
    <phoneticPr fontId="7"/>
  </si>
  <si>
    <t xml:space="preserve">③突合患者数
DPC-レセ
</t>
    <rPh sb="1" eb="3">
      <t>トツゴウ</t>
    </rPh>
    <rPh sb="3" eb="6">
      <t>カンジャスウ</t>
    </rPh>
    <phoneticPr fontId="7"/>
  </si>
  <si>
    <t xml:space="preserve">③突合患者数
レセｰMML
</t>
    <rPh sb="1" eb="3">
      <t>トツゴウ</t>
    </rPh>
    <rPh sb="3" eb="6">
      <t>カンジャスウ</t>
    </rPh>
    <phoneticPr fontId="7"/>
  </si>
  <si>
    <t xml:space="preserve">④突合率
DPC-MML
</t>
    <rPh sb="1" eb="3">
      <t>トツゴウ</t>
    </rPh>
    <rPh sb="3" eb="4">
      <t>リツ</t>
    </rPh>
    <phoneticPr fontId="7"/>
  </si>
  <si>
    <t xml:space="preserve">④突合率
DPC-レセ
</t>
    <rPh sb="1" eb="3">
      <t>トツゴウ</t>
    </rPh>
    <rPh sb="3" eb="4">
      <t>リツ</t>
    </rPh>
    <phoneticPr fontId="7"/>
  </si>
  <si>
    <t xml:space="preserve">④突合率
レセｰMML
</t>
    <rPh sb="1" eb="3">
      <t>トツゴウ</t>
    </rPh>
    <rPh sb="3" eb="4">
      <t>リツ</t>
    </rPh>
    <phoneticPr fontId="7"/>
  </si>
  <si>
    <t>rcp_mml_cnt_matching</t>
    <phoneticPr fontId="15"/>
  </si>
  <si>
    <t>最新月_DPC調査データユニーク患者数</t>
    <rPh sb="7" eb="9">
      <t>チョウサ</t>
    </rPh>
    <rPh sb="16" eb="19">
      <t>カンジャスウ</t>
    </rPh>
    <phoneticPr fontId="7"/>
  </si>
  <si>
    <t>最新月_レセプトデータユニーク患者数</t>
    <rPh sb="15" eb="18">
      <t>カンジャスウ</t>
    </rPh>
    <phoneticPr fontId="7"/>
  </si>
  <si>
    <t xml:space="preserve">最新月_③突合患者数
DPC-MML
</t>
    <rPh sb="5" eb="7">
      <t>トツゴウ</t>
    </rPh>
    <rPh sb="7" eb="10">
      <t>カンジャスウ</t>
    </rPh>
    <phoneticPr fontId="7"/>
  </si>
  <si>
    <t>max_month_dpc_mml_cnt</t>
    <phoneticPr fontId="15"/>
  </si>
  <si>
    <t xml:space="preserve">最新月_③突合患者数
DPC-レセ
</t>
    <rPh sb="0" eb="2">
      <t>サイシン</t>
    </rPh>
    <rPh sb="2" eb="3">
      <t>ツキ</t>
    </rPh>
    <rPh sb="5" eb="7">
      <t>トツゴウ</t>
    </rPh>
    <rPh sb="7" eb="10">
      <t>カンジャスウ</t>
    </rPh>
    <phoneticPr fontId="7"/>
  </si>
  <si>
    <t>max_month_dpc_rcp_cnt</t>
    <phoneticPr fontId="15"/>
  </si>
  <si>
    <t xml:space="preserve">最新月_③突合患者数
レセｰMML
</t>
    <rPh sb="5" eb="7">
      <t>トツゴウ</t>
    </rPh>
    <rPh sb="7" eb="10">
      <t>カンジャスウ</t>
    </rPh>
    <phoneticPr fontId="7"/>
  </si>
  <si>
    <t xml:space="preserve">最新月_④突合率
DPC-MML
</t>
    <rPh sb="5" eb="7">
      <t>トツゴウ</t>
    </rPh>
    <rPh sb="7" eb="8">
      <t>リツ</t>
    </rPh>
    <phoneticPr fontId="7"/>
  </si>
  <si>
    <t>max_month_dpc_mml_cnt_matching</t>
    <phoneticPr fontId="15"/>
  </si>
  <si>
    <t xml:space="preserve">最新月_④突合率
DPC-レセ
</t>
    <rPh sb="5" eb="7">
      <t>トツゴウ</t>
    </rPh>
    <rPh sb="7" eb="8">
      <t>リツ</t>
    </rPh>
    <phoneticPr fontId="7"/>
  </si>
  <si>
    <t>max_month_dpc_rcp_cnt_matching</t>
    <phoneticPr fontId="15"/>
  </si>
  <si>
    <t xml:space="preserve">最新月_④突合率
レセ-MML
</t>
    <rPh sb="5" eb="7">
      <t>トツゴウ</t>
    </rPh>
    <rPh sb="7" eb="8">
      <t>リツ</t>
    </rPh>
    <phoneticPr fontId="7"/>
  </si>
  <si>
    <t>max_month_rcp_mml_cnt_matching</t>
    <phoneticPr fontId="15"/>
  </si>
  <si>
    <t>⑤過去データ開始年月
（DPC調査データ）</t>
    <rPh sb="1" eb="3">
      <t>カコ</t>
    </rPh>
    <rPh sb="6" eb="8">
      <t>カイシ</t>
    </rPh>
    <rPh sb="8" eb="10">
      <t>ネンゲツ</t>
    </rPh>
    <rPh sb="15" eb="17">
      <t>チョウサ</t>
    </rPh>
    <phoneticPr fontId="7"/>
  </si>
  <si>
    <t>min_dpc_data_ym</t>
    <phoneticPr fontId="15"/>
  </si>
  <si>
    <t>⑤過去データ開始年月
（レセプトデータ）</t>
    <rPh sb="1" eb="3">
      <t>カコ</t>
    </rPh>
    <rPh sb="6" eb="8">
      <t>カイシ</t>
    </rPh>
    <rPh sb="8" eb="10">
      <t>ネンゲツ</t>
    </rPh>
    <phoneticPr fontId="7"/>
  </si>
  <si>
    <t>min_rcp_data_ym</t>
    <phoneticPr fontId="15"/>
  </si>
  <si>
    <t>⑤過去データ開始年月
（MMLデータ）</t>
    <rPh sb="1" eb="3">
      <t>カコ</t>
    </rPh>
    <rPh sb="6" eb="8">
      <t>カイシ</t>
    </rPh>
    <rPh sb="8" eb="10">
      <t>ネンゲツ</t>
    </rPh>
    <phoneticPr fontId="7"/>
  </si>
  <si>
    <t>min_mml_data_ym</t>
    <phoneticPr fontId="15"/>
  </si>
  <si>
    <t>⑥過去データ期間
（DPC調査データ）</t>
    <rPh sb="1" eb="3">
      <t>カコ</t>
    </rPh>
    <rPh sb="6" eb="8">
      <t>キカン</t>
    </rPh>
    <phoneticPr fontId="7"/>
  </si>
  <si>
    <t>⑥過去データ期間
（レセプトデータ）</t>
    <rPh sb="1" eb="3">
      <t>カコ</t>
    </rPh>
    <rPh sb="6" eb="8">
      <t>キカン</t>
    </rPh>
    <phoneticPr fontId="7"/>
  </si>
  <si>
    <t>optout_bf_rcp_ym_cnt</t>
    <phoneticPr fontId="15"/>
  </si>
  <si>
    <t>⑥過去データ期間
（MMLデータ）</t>
    <rPh sb="1" eb="3">
      <t>カコ</t>
    </rPh>
    <rPh sb="6" eb="8">
      <t>キカン</t>
    </rPh>
    <phoneticPr fontId="7"/>
  </si>
  <si>
    <t>optout_bf_mml_ym_cnt</t>
    <phoneticPr fontId="15"/>
  </si>
  <si>
    <t>⑦歯抜けデータF
（DPC調査データ）</t>
    <rPh sb="1" eb="3">
      <t>ハヌ</t>
    </rPh>
    <phoneticPr fontId="7"/>
  </si>
  <si>
    <t>⑦歯抜けデータF
（レセプトデータ）</t>
    <rPh sb="1" eb="3">
      <t>ハヌ</t>
    </rPh>
    <phoneticPr fontId="7"/>
  </si>
  <si>
    <t>rcp_lost_F</t>
    <phoneticPr fontId="15"/>
  </si>
  <si>
    <t>⑦歯抜けデータF
（MMLデータ）</t>
    <rPh sb="1" eb="3">
      <t>ハヌ</t>
    </rPh>
    <phoneticPr fontId="7"/>
  </si>
  <si>
    <t>mml_lost_F</t>
    <phoneticPr fontId="15"/>
  </si>
  <si>
    <t>施設別登録データリスト</t>
    <rPh sb="0" eb="2">
      <t>シセツ</t>
    </rPh>
    <rPh sb="2" eb="3">
      <t>ベツ</t>
    </rPh>
    <rPh sb="3" eb="5">
      <t>トウロク</t>
    </rPh>
    <phoneticPr fontId="15"/>
  </si>
  <si>
    <t>年度マスタ</t>
    <phoneticPr fontId="15"/>
  </si>
  <si>
    <t>作成日（作成者）</t>
    <phoneticPr fontId="15"/>
  </si>
  <si>
    <t>施設別登録データリスト</t>
    <rPh sb="2" eb="3">
      <t>ベツ</t>
    </rPh>
    <rPh sb="3" eb="5">
      <t>トウロク</t>
    </rPh>
    <phoneticPr fontId="12"/>
  </si>
  <si>
    <t>sample_facility_data_list</t>
    <phoneticPr fontId="15"/>
  </si>
  <si>
    <t>属性名</t>
    <phoneticPr fontId="22"/>
  </si>
  <si>
    <t>○</t>
    <phoneticPr fontId="15"/>
  </si>
  <si>
    <t>○</t>
    <phoneticPr fontId="15"/>
  </si>
  <si>
    <t>二次利用DB登録管理より取得</t>
    <rPh sb="12" eb="14">
      <t>シュトク</t>
    </rPh>
    <phoneticPr fontId="15"/>
  </si>
  <si>
    <t>年月</t>
    <phoneticPr fontId="15"/>
  </si>
  <si>
    <t>ym</t>
    <phoneticPr fontId="15"/>
  </si>
  <si>
    <t>年度マスタより取得（二次利用DB登録管理に登録されている登録年月の最小から最大までの年月を取得）</t>
    <rPh sb="0" eb="2">
      <t>ネンド</t>
    </rPh>
    <rPh sb="7" eb="9">
      <t>シュトク</t>
    </rPh>
    <rPh sb="21" eb="23">
      <t>トウロク</t>
    </rPh>
    <rPh sb="28" eb="30">
      <t>トウロク</t>
    </rPh>
    <rPh sb="30" eb="32">
      <t>ネンゲツ</t>
    </rPh>
    <rPh sb="33" eb="35">
      <t>サイショウ</t>
    </rPh>
    <rPh sb="37" eb="39">
      <t>サイダイ</t>
    </rPh>
    <rPh sb="42" eb="43">
      <t>ネン</t>
    </rPh>
    <rPh sb="43" eb="44">
      <t>ゲツ</t>
    </rPh>
    <rPh sb="45" eb="47">
      <t>シュトク</t>
    </rPh>
    <phoneticPr fontId="15"/>
  </si>
  <si>
    <t>DPCフラグ</t>
    <phoneticPr fontId="15"/>
  </si>
  <si>
    <t>dpc_f</t>
    <phoneticPr fontId="15"/>
  </si>
  <si>
    <t>○</t>
    <phoneticPr fontId="15"/>
  </si>
  <si>
    <t>RCPフラグ</t>
    <phoneticPr fontId="15"/>
  </si>
  <si>
    <t>rcp_f</t>
    <phoneticPr fontId="15"/>
  </si>
  <si>
    <t>二次利用DB登録管理より取得
データ種別RCPがあれば1それ以外は０</t>
    <phoneticPr fontId="15"/>
  </si>
  <si>
    <t>MMLフラグ</t>
    <phoneticPr fontId="15"/>
  </si>
  <si>
    <t>mml_f</t>
    <phoneticPr fontId="15"/>
  </si>
  <si>
    <t>二次利用DB登録管理より取得
データ種別MMLがあれば1それ以外は０</t>
    <phoneticPr fontId="15"/>
  </si>
  <si>
    <t>データモデル定義
エンティティ一覧</t>
    <rPh sb="6" eb="8">
      <t>テイギ</t>
    </rPh>
    <rPh sb="15" eb="17">
      <t>イチラン</t>
    </rPh>
    <phoneticPr fontId="15"/>
  </si>
  <si>
    <t>作成者</t>
    <rPh sb="0" eb="3">
      <t>サクセイシャ</t>
    </rPh>
    <phoneticPr fontId="15"/>
  </si>
  <si>
    <t>作成日</t>
    <rPh sb="0" eb="3">
      <t>サクセイビ</t>
    </rPh>
    <phoneticPr fontId="15"/>
  </si>
  <si>
    <t>更新者</t>
    <rPh sb="0" eb="2">
      <t>コウシン</t>
    </rPh>
    <rPh sb="2" eb="3">
      <t>シャ</t>
    </rPh>
    <phoneticPr fontId="15"/>
  </si>
  <si>
    <t>更新日</t>
    <rPh sb="0" eb="3">
      <t>コウシンビ</t>
    </rPh>
    <phoneticPr fontId="15"/>
  </si>
  <si>
    <t>エンティティID</t>
    <phoneticPr fontId="22"/>
  </si>
  <si>
    <t>エンティティ名</t>
    <phoneticPr fontId="15"/>
  </si>
  <si>
    <t>エンティティ
種別</t>
    <rPh sb="7" eb="9">
      <t>シュベツ</t>
    </rPh>
    <phoneticPr fontId="22"/>
  </si>
  <si>
    <t>担当部署</t>
    <rPh sb="0" eb="2">
      <t>タントウ</t>
    </rPh>
    <rPh sb="2" eb="4">
      <t>ブショ</t>
    </rPh>
    <phoneticPr fontId="15"/>
  </si>
  <si>
    <t>リソース系</t>
    <rPh sb="4" eb="5">
      <t>ケイ</t>
    </rPh>
    <phoneticPr fontId="15"/>
  </si>
  <si>
    <t>マスタ</t>
    <phoneticPr fontId="15"/>
  </si>
  <si>
    <t>製造</t>
    <rPh sb="0" eb="2">
      <t>セイゾウ</t>
    </rPh>
    <phoneticPr fontId="15"/>
  </si>
  <si>
    <t>SA_A1</t>
  </si>
  <si>
    <t>データマート</t>
  </si>
  <si>
    <t>データマート</t>
    <phoneticPr fontId="15"/>
  </si>
  <si>
    <t>SA_A1</t>
    <phoneticPr fontId="15"/>
  </si>
  <si>
    <t>SA_A2</t>
  </si>
  <si>
    <t>SA_A2</t>
    <phoneticPr fontId="12"/>
  </si>
  <si>
    <t>SA_A3</t>
  </si>
  <si>
    <t>SA_A3</t>
    <phoneticPr fontId="12"/>
  </si>
  <si>
    <t>利用可能患者データ</t>
    <rPh sb="0" eb="2">
      <t>リヨウ</t>
    </rPh>
    <rPh sb="2" eb="4">
      <t>カノウ</t>
    </rPh>
    <rPh sb="4" eb="6">
      <t>カンジャ</t>
    </rPh>
    <phoneticPr fontId="15"/>
  </si>
  <si>
    <t>疾患診療科データ</t>
    <rPh sb="0" eb="2">
      <t>シッカン</t>
    </rPh>
    <rPh sb="2" eb="5">
      <t>シンリョウカ</t>
    </rPh>
    <phoneticPr fontId="15"/>
  </si>
  <si>
    <t>入院退院データ</t>
    <rPh sb="0" eb="3">
      <t>ニュウタイイン</t>
    </rPh>
    <rPh sb="2" eb="4">
      <t>タイイン</t>
    </rPh>
    <phoneticPr fontId="15"/>
  </si>
  <si>
    <t>テーブル名</t>
    <phoneticPr fontId="15"/>
  </si>
  <si>
    <t>サンプル帳票</t>
    <rPh sb="4" eb="6">
      <t>チョウヒョウ</t>
    </rPh>
    <phoneticPr fontId="15"/>
  </si>
  <si>
    <t>施設属性マスタ</t>
    <phoneticPr fontId="15"/>
  </si>
  <si>
    <t>施設属性マスタ</t>
    <rPh sb="0" eb="2">
      <t>シセツ</t>
    </rPh>
    <rPh sb="2" eb="4">
      <t>ゾクセイ</t>
    </rPh>
    <phoneticPr fontId="15"/>
  </si>
  <si>
    <t>処方データ</t>
  </si>
  <si>
    <t>処方データ</t>
    <rPh sb="0" eb="2">
      <t>ショホウ</t>
    </rPh>
    <phoneticPr fontId="12"/>
  </si>
  <si>
    <t>mart_shohou</t>
    <phoneticPr fontId="15"/>
  </si>
  <si>
    <t>mart_shinryou_koui</t>
    <phoneticPr fontId="15"/>
  </si>
  <si>
    <t>診療行為データ</t>
  </si>
  <si>
    <t>診療行為データ</t>
    <rPh sb="0" eb="2">
      <t>シンリョウ</t>
    </rPh>
    <rPh sb="2" eb="4">
      <t>コウイ</t>
    </rPh>
    <phoneticPr fontId="12"/>
  </si>
  <si>
    <t>疾患データ</t>
  </si>
  <si>
    <t>mart_shikkan</t>
    <phoneticPr fontId="15"/>
  </si>
  <si>
    <t>データ種別</t>
    <rPh sb="3" eb="5">
      <t>シュベツ</t>
    </rPh>
    <phoneticPr fontId="15"/>
  </si>
  <si>
    <t>○</t>
    <phoneticPr fontId="15"/>
  </si>
  <si>
    <t>審査支払機関</t>
    <phoneticPr fontId="15"/>
  </si>
  <si>
    <t>IRレコードの「審査支払機関」より取得</t>
    <phoneticPr fontId="15"/>
  </si>
  <si>
    <t>補足コメント</t>
    <phoneticPr fontId="15"/>
  </si>
  <si>
    <t>入院退院データ</t>
  </si>
  <si>
    <t>mart_nyu_tai_in</t>
    <phoneticPr fontId="12"/>
  </si>
  <si>
    <t>作成日（作成者）</t>
    <phoneticPr fontId="15"/>
  </si>
  <si>
    <t>更新日（更新者）</t>
    <phoneticPr fontId="15"/>
  </si>
  <si>
    <t>テーブルID</t>
    <phoneticPr fontId="22"/>
  </si>
  <si>
    <t>サブジェクトエリアID</t>
    <phoneticPr fontId="22"/>
  </si>
  <si>
    <t>属性名</t>
    <phoneticPr fontId="22"/>
  </si>
  <si>
    <t>カラム名</t>
    <phoneticPr fontId="22"/>
  </si>
  <si>
    <t>説明</t>
    <phoneticPr fontId="15"/>
  </si>
  <si>
    <t>parent_seq_no</t>
    <phoneticPr fontId="15"/>
  </si>
  <si>
    <t>整数</t>
    <phoneticPr fontId="15"/>
  </si>
  <si>
    <t>bigint</t>
    <phoneticPr fontId="15"/>
  </si>
  <si>
    <t>department_name</t>
    <phoneticPr fontId="15"/>
  </si>
  <si>
    <t>department_kubun</t>
    <phoneticPr fontId="15"/>
  </si>
  <si>
    <t>疾患診療科データ</t>
  </si>
  <si>
    <t>疾患診療科データ</t>
    <rPh sb="0" eb="2">
      <t>シッカン</t>
    </rPh>
    <rPh sb="2" eb="4">
      <t>シンリョウ</t>
    </rPh>
    <rPh sb="4" eb="5">
      <t>カ</t>
    </rPh>
    <phoneticPr fontId="15"/>
  </si>
  <si>
    <t>mart_shikkan_department</t>
    <phoneticPr fontId="15"/>
  </si>
  <si>
    <t>○</t>
    <phoneticPr fontId="15"/>
  </si>
  <si>
    <t>利用可能患者より取得</t>
    <rPh sb="0" eb="2">
      <t>リヨウ</t>
    </rPh>
    <rPh sb="2" eb="4">
      <t>カノウ</t>
    </rPh>
    <rPh sb="4" eb="6">
      <t>カンジャ</t>
    </rPh>
    <rPh sb="8" eb="10">
      <t>シュトク</t>
    </rPh>
    <phoneticPr fontId="15"/>
  </si>
  <si>
    <t>施設名</t>
    <rPh sb="0" eb="2">
      <t>シセツ</t>
    </rPh>
    <rPh sb="2" eb="3">
      <t>メイ</t>
    </rPh>
    <phoneticPr fontId="15"/>
  </si>
  <si>
    <t>facility_name</t>
    <phoneticPr fontId="15"/>
  </si>
  <si>
    <t>施設属性マスタより取得</t>
    <rPh sb="0" eb="2">
      <t>シセツ</t>
    </rPh>
    <rPh sb="2" eb="4">
      <t>ゾクセイ</t>
    </rPh>
    <rPh sb="9" eb="11">
      <t>シュトク</t>
    </rPh>
    <phoneticPr fontId="15"/>
  </si>
  <si>
    <t>○</t>
    <phoneticPr fontId="15"/>
  </si>
  <si>
    <t>facility_name</t>
    <phoneticPr fontId="15"/>
  </si>
  <si>
    <t>利用可能患者より取得</t>
    <rPh sb="0" eb="2">
      <t>リヨウ</t>
    </rPh>
    <rPh sb="2" eb="4">
      <t>カノウ</t>
    </rPh>
    <rPh sb="4" eb="6">
      <t>カンジャ</t>
    </rPh>
    <phoneticPr fontId="15"/>
  </si>
  <si>
    <t>facility_name</t>
    <phoneticPr fontId="15"/>
  </si>
  <si>
    <t>〇</t>
    <phoneticPr fontId="15"/>
  </si>
  <si>
    <t>二次利用DB登録管理のデータ種別が「DPC」のデータが　あれば１を入れそれ以外は０を入れる</t>
  </si>
  <si>
    <t>rcp_f</t>
    <phoneticPr fontId="15"/>
  </si>
  <si>
    <t>二次利用DB登録管理のデータ種別が「RCP」のデータがあれば１を入れそれ以外は０を入れる</t>
  </si>
  <si>
    <t>二次利用DB登録管理のデータ種別が「MML」のデータがあれば１を入れそれ以外は０を入れる</t>
  </si>
  <si>
    <t>紐付けマスタのデータ識別番号と患者ID（加工後）で同一のレコードがあれば１なければ０を入れてください。</t>
  </si>
  <si>
    <t>紐付けマスタのデータ識別番号とカルテ番号等（加工後）で同一のレコードがあれば１なければ０を入れてください。</t>
  </si>
  <si>
    <t>紐付けマスタのカルテ番号等（加工後）と患者ID（加工後）で同一のレコードが　あれば１なければ０を入れてください。</t>
  </si>
  <si>
    <t>二次利用DB登録管理よりデータ種別が「DPC」の登録年月の最大値を取得</t>
  </si>
  <si>
    <t>二次利用DB登録管理よりデータ種別が「RCP」の　登録年月の最大値を取得</t>
  </si>
  <si>
    <t>患者共通の「データ識別番号」がNULL以外のレコードの「千年カルテID」をユニークカウントしてください。</t>
  </si>
  <si>
    <t>患者共通の「カルテ番号等」がNULL以外の　レコードの「千年カルテID」をユニークカウントしてください。</t>
  </si>
  <si>
    <t>患者共通の「データ識別番号」かつ「患者ID」がNULL以外の　レコードの「千年カルテID」をユニークカウントしてください。</t>
  </si>
  <si>
    <t>患者共通の「データ識別番号」かつ「カルテ番号等」がNULL以外の　レコードの「千年カルテID」をユニークカウントしてください。</t>
  </si>
  <si>
    <t>患者共通の「カルテ番号等」かつ「患者ID」がNULL以外の　レコードの「千年カルテID」をユニークカウントしてください。</t>
  </si>
  <si>
    <t>[③突合患者数 DPC-レセ] / [DPC調査データユニーク患者数の結果]を入れてください。（小数点4桁まで）</t>
  </si>
  <si>
    <t>[③突合患者数 レセ-MML] / [レセプトデータユニーク患者数]の結果を入れてください。（小数点4桁まで）</t>
  </si>
  <si>
    <t>二次利用DB登録管理のデータ種別が「DPC」の登録年月の最大値と患者共通の診療年月を結合、「データ識別番号」がNULL以外のレコードの「千年カルテID」をユニークカウントしてください。</t>
  </si>
  <si>
    <t>二次利用DB登録管理のデータ種別が「RCP」の登録年月の最大値と患者共通の診療年月を結合、「カルテ番号等」がNULL以外のレコードの「千年カルテID」をユニークカウントしてください。</t>
    <phoneticPr fontId="15"/>
  </si>
  <si>
    <t>二次利用DB登録管理のデータ種別が「DPC」の登録年月の最大値と　患者共通の診療年月を結合、患者共通の「データ識別番号」かつ「患者ID」がNULL以外のレコードの「千年カルテID」をユニークカウントしてください。</t>
  </si>
  <si>
    <t>二次利用DB登録管理のデータ種別が「DPC」の登録年月の最大値と患者共通の診療年月を結合、患者共通の「データ識別番号」かつ「カルテ番号等」がNULL以外のレコードの「千年カルテID」をユニークカウントしてください。</t>
  </si>
  <si>
    <t>二次利用DB登録管理よりデータ種別が「DPC」の登録年月の最小値を取得</t>
  </si>
  <si>
    <t>二次利用DB登録管理よりデータ種別が「RCP」の登録年月の最小値を取得</t>
  </si>
  <si>
    <t>二次利用DB登録管理よりデータ種別が「MML」の登録年月の最小値を取得</t>
  </si>
  <si>
    <t>[通知開始年月] － [二次利用DB登録管理のデータ種別が「DPC」の登録年月のMIN月]を入れてください。</t>
  </si>
  <si>
    <t>[通知開始年月] － [二次利用DB登録管理のデータ種別が「RCP」の登録年月のMIN月]を入れてください。</t>
  </si>
  <si>
    <t>[通知開始年月] － [二次利用DB登録管理のデータ種別が「MML」の登録年月のMIN月]を入れてください。</t>
  </si>
  <si>
    <t>[[DPC調査データ最新保有年月] －  [⑤過去データ開始年月（DPC調査データ）] の結果] － [二次利用DB登録管理のデータ種別が「DPC」のレコード数]の結果が０なら０それいがいなら１を入れてください</t>
  </si>
  <si>
    <t>[[レセプトデータ最新保有年月] －  [⑤過去データ開始年月（レセプトデータ）] の結果] － [二次利用DB登録管理のデータ種別が「RCP」のレコード数]の結果が０なら０それいがいなら１を入れてください</t>
  </si>
  <si>
    <t>[[MMLデータ最新保有年月] －  [⑤過去データ開始年月（MMLデータ）] の結果] － [二次利用DB登録管理のデータ種別が「MML」のレコード数]の結果が０なら０それいがいなら１を入れてください</t>
  </si>
  <si>
    <r>
      <rPr>
        <sz val="11"/>
        <color rgb="FF0070C0"/>
        <rFont val="メイリオ"/>
        <family val="3"/>
        <charset val="128"/>
      </rPr>
      <t>都道府県地方コード表マスタ</t>
    </r>
    <r>
      <rPr>
        <sz val="11"/>
        <rFont val="メイリオ"/>
        <family val="3"/>
        <charset val="128"/>
      </rPr>
      <t>より取得</t>
    </r>
    <rPh sb="4" eb="6">
      <t>チホウ</t>
    </rPh>
    <rPh sb="15" eb="17">
      <t>シュトク</t>
    </rPh>
    <phoneticPr fontId="15"/>
  </si>
  <si>
    <t>二次利用DB登録管理より取得
データ種別DPCがあれば1それ以外は０</t>
    <phoneticPr fontId="15"/>
  </si>
  <si>
    <t>サンプル帳票用データ</t>
    <rPh sb="4" eb="6">
      <t>チョウヒョウ</t>
    </rPh>
    <rPh sb="6" eb="7">
      <t>ヨウ</t>
    </rPh>
    <phoneticPr fontId="15"/>
  </si>
  <si>
    <t>SA_A4</t>
  </si>
  <si>
    <t>SA_A4</t>
    <phoneticPr fontId="12"/>
  </si>
  <si>
    <t>ICD10小分類別患者数</t>
  </si>
  <si>
    <t>ICD10細分類別患者数</t>
  </si>
  <si>
    <t>レセプト疾患別患者数</t>
  </si>
  <si>
    <t>DPC別患者数</t>
  </si>
  <si>
    <t>ATC3別患者数</t>
  </si>
  <si>
    <t>ATC4別患者数</t>
  </si>
  <si>
    <t>ATC5別患者数</t>
  </si>
  <si>
    <t>診療行為別患者数</t>
  </si>
  <si>
    <t>施設リスト</t>
  </si>
  <si>
    <t>施設別登録データリスト</t>
  </si>
  <si>
    <t>エンティティ一覧</t>
  </si>
  <si>
    <t>施設コード：</t>
    <rPh sb="0" eb="2">
      <t>シセツ</t>
    </rPh>
    <phoneticPr fontId="15"/>
  </si>
  <si>
    <t>施設名：</t>
    <rPh sb="0" eb="2">
      <t>シセツ</t>
    </rPh>
    <rPh sb="2" eb="3">
      <t>メイ</t>
    </rPh>
    <phoneticPr fontId="15"/>
  </si>
  <si>
    <t>テーブル名</t>
    <phoneticPr fontId="15"/>
  </si>
  <si>
    <t>調査年月：</t>
    <rPh sb="0" eb="2">
      <t>チョウサ</t>
    </rPh>
    <rPh sb="2" eb="4">
      <t>ネンゲツ</t>
    </rPh>
    <phoneticPr fontId="15"/>
  </si>
  <si>
    <t>３０年</t>
    <rPh sb="2" eb="3">
      <t>ネン</t>
    </rPh>
    <phoneticPr fontId="15"/>
  </si>
  <si>
    <t>３１年</t>
    <rPh sb="2" eb="3">
      <t>ネン</t>
    </rPh>
    <phoneticPr fontId="15"/>
  </si>
  <si>
    <t>４月</t>
    <rPh sb="1" eb="2">
      <t>ガツ</t>
    </rPh>
    <phoneticPr fontId="15"/>
  </si>
  <si>
    <t>５月</t>
  </si>
  <si>
    <t>６月</t>
  </si>
  <si>
    <t>７月</t>
  </si>
  <si>
    <t>８月</t>
  </si>
  <si>
    <t>９月</t>
  </si>
  <si>
    <t>１０月</t>
  </si>
  <si>
    <t>１１月</t>
  </si>
  <si>
    <t>１２月</t>
  </si>
  <si>
    <t>１月</t>
    <phoneticPr fontId="15"/>
  </si>
  <si>
    <t>２月</t>
    <phoneticPr fontId="15"/>
  </si>
  <si>
    <t>３月</t>
    <phoneticPr fontId="15"/>
  </si>
  <si>
    <t>１日</t>
    <rPh sb="1" eb="2">
      <t>ヒ</t>
    </rPh>
    <phoneticPr fontId="15"/>
  </si>
  <si>
    <t>医療法上の許可病床数を記入して下さい。</t>
    <rPh sb="0" eb="3">
      <t>イリョウホウ</t>
    </rPh>
    <rPh sb="3" eb="4">
      <t>ジョウ</t>
    </rPh>
    <rPh sb="5" eb="7">
      <t>キョカ</t>
    </rPh>
    <phoneticPr fontId="15"/>
  </si>
  <si>
    <t>許可病床数</t>
    <rPh sb="0" eb="2">
      <t>キョカ</t>
    </rPh>
    <rPh sb="2" eb="5">
      <t>ビョウショウスウ</t>
    </rPh>
    <phoneticPr fontId="15"/>
  </si>
  <si>
    <t>病床区分</t>
    <rPh sb="0" eb="2">
      <t>ビョウショウ</t>
    </rPh>
    <rPh sb="2" eb="4">
      <t>クブン</t>
    </rPh>
    <phoneticPr fontId="15"/>
  </si>
  <si>
    <t>　一般病床</t>
    <rPh sb="1" eb="3">
      <t>イッパン</t>
    </rPh>
    <rPh sb="3" eb="5">
      <t>ビョウショウ</t>
    </rPh>
    <phoneticPr fontId="15"/>
  </si>
  <si>
    <t>　精神病床</t>
    <rPh sb="1" eb="3">
      <t>セイシン</t>
    </rPh>
    <rPh sb="3" eb="5">
      <t>ビョウショウ</t>
    </rPh>
    <phoneticPr fontId="15"/>
  </si>
  <si>
    <t>施設名</t>
  </si>
  <si>
    <t>施設マスタより取得</t>
  </si>
  <si>
    <t>　感染症病床</t>
    <rPh sb="1" eb="4">
      <t>カンセンショウ</t>
    </rPh>
    <rPh sb="4" eb="6">
      <t>ビョウショウ</t>
    </rPh>
    <phoneticPr fontId="15"/>
  </si>
  <si>
    <t>都道府県コード</t>
  </si>
  <si>
    <t>prefecture_cd</t>
    <phoneticPr fontId="29"/>
  </si>
  <si>
    <t>　結核病床</t>
    <rPh sb="1" eb="3">
      <t>ケッカク</t>
    </rPh>
    <rPh sb="3" eb="5">
      <t>ビョウショウ</t>
    </rPh>
    <phoneticPr fontId="15"/>
  </si>
  <si>
    <t>地方コード</t>
  </si>
  <si>
    <t>region_cd</t>
  </si>
  <si>
    <t>　療養病床</t>
    <rPh sb="1" eb="3">
      <t>リョウヨウ</t>
    </rPh>
    <rPh sb="3" eb="5">
      <t>ビョウショウ</t>
    </rPh>
    <phoneticPr fontId="15"/>
  </si>
  <si>
    <t>市区町村コード</t>
  </si>
  <si>
    <t>city_cd</t>
  </si>
  <si>
    <t>郵便番号マスタより取得</t>
    <phoneticPr fontId="15"/>
  </si>
  <si>
    <t>届出病床数を記入して下さい。</t>
    <phoneticPr fontId="15"/>
  </si>
  <si>
    <t>市区町村</t>
  </si>
  <si>
    <t>city</t>
  </si>
  <si>
    <t>届出病床数</t>
    <rPh sb="2" eb="5">
      <t>ビョウショウスウ</t>
    </rPh>
    <phoneticPr fontId="15"/>
  </si>
  <si>
    <t>届出病床数</t>
    <phoneticPr fontId="15"/>
  </si>
  <si>
    <t>住所</t>
  </si>
  <si>
    <t>address</t>
  </si>
  <si>
    <t>病床総数</t>
    <phoneticPr fontId="15"/>
  </si>
  <si>
    <t>※１</t>
    <phoneticPr fontId="15"/>
  </si>
  <si>
    <t>二次医療圏コード</t>
  </si>
  <si>
    <t>二次医療圏マスタより取得</t>
    <phoneticPr fontId="15"/>
  </si>
  <si>
    <t>医療保険</t>
  </si>
  <si>
    <t>総数　※２</t>
  </si>
  <si>
    <t>二次医療圏</t>
  </si>
  <si>
    <t>介護保険</t>
  </si>
  <si>
    <t>総数　※３</t>
  </si>
  <si>
    <t>様式３より作成（毎月のデータ受領時に確認）</t>
    <rPh sb="8" eb="10">
      <t>マイツキ</t>
    </rPh>
    <rPh sb="14" eb="16">
      <t>ジュリョウ</t>
    </rPh>
    <rPh sb="16" eb="17">
      <t>ジ</t>
    </rPh>
    <rPh sb="18" eb="20">
      <t>カクニン</t>
    </rPh>
    <phoneticPr fontId="29"/>
  </si>
  <si>
    <t>うち老人性認知症疾患療養病床を除く介護療養（再掲）</t>
    <rPh sb="2" eb="4">
      <t>ロウジン</t>
    </rPh>
    <rPh sb="4" eb="5">
      <t>セイ</t>
    </rPh>
    <rPh sb="5" eb="8">
      <t>ニンチショウ</t>
    </rPh>
    <rPh sb="8" eb="10">
      <t>シッカン</t>
    </rPh>
    <rPh sb="10" eb="12">
      <t>リョウヨウ</t>
    </rPh>
    <rPh sb="12" eb="14">
      <t>ビョウショウ</t>
    </rPh>
    <phoneticPr fontId="15"/>
  </si>
  <si>
    <t>精神病床</t>
  </si>
  <si>
    <t>seishin_bed</t>
  </si>
  <si>
    <t>その他病床数</t>
    <phoneticPr fontId="15"/>
  </si>
  <si>
    <t>※４</t>
    <phoneticPr fontId="15"/>
  </si>
  <si>
    <t>感染症病床</t>
  </si>
  <si>
    <t>kansen_bed</t>
  </si>
  <si>
    <t>休止病床数</t>
    <rPh sb="0" eb="2">
      <t>キュウシ</t>
    </rPh>
    <rPh sb="2" eb="5">
      <t>ビョウショウスウ</t>
    </rPh>
    <phoneticPr fontId="15"/>
  </si>
  <si>
    <t>※５</t>
    <phoneticPr fontId="15"/>
  </si>
  <si>
    <t>結核病床</t>
  </si>
  <si>
    <t>kekkaku_bed</t>
  </si>
  <si>
    <t>療養病床</t>
  </si>
  <si>
    <t>ryouyou_bed</t>
  </si>
  <si>
    <t>医療保険届出病床のうち非稼働病床数　　※６</t>
    <rPh sb="0" eb="2">
      <t>イリョウ</t>
    </rPh>
    <rPh sb="2" eb="4">
      <t>ホケン</t>
    </rPh>
    <rPh sb="4" eb="6">
      <t>トドケデ</t>
    </rPh>
    <rPh sb="6" eb="8">
      <t>ビョウショウ</t>
    </rPh>
    <rPh sb="11" eb="12">
      <t>ヒ</t>
    </rPh>
    <rPh sb="12" eb="14">
      <t>カドウ</t>
    </rPh>
    <rPh sb="14" eb="17">
      <t>ビョウショウスウ</t>
    </rPh>
    <phoneticPr fontId="15"/>
  </si>
  <si>
    <t>外部情報から作成
医療機関名から１件ずつ検索　</t>
    <phoneticPr fontId="29"/>
  </si>
  <si>
    <t>届出入院料　種別</t>
  </si>
  <si>
    <r>
      <t>届出病床数</t>
    </r>
    <r>
      <rPr>
        <b/>
        <sz val="11"/>
        <color indexed="10"/>
        <rFont val="ＭＳ Ｐゴシック"/>
        <family val="3"/>
        <charset val="128"/>
      </rPr>
      <t>（加算は「○」か「×」かで入力する。）</t>
    </r>
    <rPh sb="6" eb="8">
      <t>カサン</t>
    </rPh>
    <rPh sb="18" eb="20">
      <t>ニュウリョク</t>
    </rPh>
    <phoneticPr fontId="15"/>
  </si>
  <si>
    <t>特定機能病院F</t>
  </si>
  <si>
    <t>tokutei_hp_f</t>
  </si>
  <si>
    <t>外部情報から作成
医療機関名から１件ずつ検索　「〇〇病院　特定機能病院」とか検索すると分かりやすい</t>
    <phoneticPr fontId="29"/>
  </si>
  <si>
    <t>A100</t>
    <phoneticPr fontId="15"/>
  </si>
  <si>
    <t>一般病棟入院基本料</t>
    <phoneticPr fontId="15"/>
  </si>
  <si>
    <t>がん拠点病院F</t>
    <phoneticPr fontId="29"/>
  </si>
  <si>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9"/>
  </si>
  <si>
    <r>
      <rPr>
        <sz val="11"/>
        <color theme="10"/>
        <rFont val="Meiryo UI"/>
        <family val="3"/>
        <charset val="128"/>
      </rPr>
      <t>厚生労働省のがん診療連携拠点病院等参照</t>
    </r>
    <r>
      <rPr>
        <u/>
        <sz val="11"/>
        <color theme="10"/>
        <rFont val="Meiryo UI"/>
        <family val="3"/>
        <charset val="128"/>
      </rPr>
      <t xml:space="preserve">
https://www.mhlw.go.jp/stf/seisakunitsuite/bunya/kenkou_iryou/kenkou/gan/gan_byoin.html
https://www.mhlw.go.jp/content/000536299.pdf
</t>
    </r>
    <rPh sb="0" eb="2">
      <t>コウセイ</t>
    </rPh>
    <rPh sb="2" eb="5">
      <t>ロウドウショウ</t>
    </rPh>
    <rPh sb="8" eb="10">
      <t>シンリョウ</t>
    </rPh>
    <rPh sb="10" eb="12">
      <t>レンケイ</t>
    </rPh>
    <rPh sb="12" eb="14">
      <t>キョテン</t>
    </rPh>
    <rPh sb="14" eb="16">
      <t>ビョウイン</t>
    </rPh>
    <rPh sb="16" eb="17">
      <t>トウ</t>
    </rPh>
    <rPh sb="17" eb="19">
      <t>サンショウ</t>
    </rPh>
    <phoneticPr fontId="29"/>
  </si>
  <si>
    <t>１　イ　急性期一般入院料１</t>
    <phoneticPr fontId="15"/>
  </si>
  <si>
    <t>高度急性期病院F</t>
    <phoneticPr fontId="29"/>
  </si>
  <si>
    <t>high_Acute_care_hp_f</t>
  </si>
  <si>
    <t>様式３（毎月のデータ受領時に確認）で
7対1入院基本料の届け出があること</t>
    <rPh sb="28" eb="29">
      <t>トド</t>
    </rPh>
    <rPh sb="30" eb="31">
      <t>デ</t>
    </rPh>
    <phoneticPr fontId="29"/>
  </si>
  <si>
    <t>　　　　急性期一般入院料１（夜勤時間超過減算）</t>
    <phoneticPr fontId="15"/>
  </si>
  <si>
    <t>急性期病院F</t>
  </si>
  <si>
    <t>Acute_care_hp_f</t>
  </si>
  <si>
    <t>様式３（毎月のデータ受領時に確認）で
10対1病棟入院基本料の届け出があること</t>
    <rPh sb="31" eb="32">
      <t>トド</t>
    </rPh>
    <rPh sb="33" eb="34">
      <t>デ</t>
    </rPh>
    <phoneticPr fontId="29"/>
  </si>
  <si>
    <t>　　　　夜勤時間特別入院基本料</t>
    <rPh sb="4" eb="6">
      <t>ヤキン</t>
    </rPh>
    <rPh sb="6" eb="8">
      <t>ジカン</t>
    </rPh>
    <rPh sb="8" eb="10">
      <t>トクベツ</t>
    </rPh>
    <rPh sb="10" eb="12">
      <t>ニュウイン</t>
    </rPh>
    <rPh sb="12" eb="15">
      <t>キホンリョウ</t>
    </rPh>
    <phoneticPr fontId="15"/>
  </si>
  <si>
    <t>削除フラグ</t>
  </si>
  <si>
    <t>del_f</t>
  </si>
  <si>
    <t>急性期の患者に対し、状態の早期安定化に向けて、
医療を提供する機能</t>
    <phoneticPr fontId="29"/>
  </si>
  <si>
    <t>１　ロ　急性期一般入院料２</t>
    <phoneticPr fontId="15"/>
  </si>
  <si>
    <t>update_ymd</t>
  </si>
  <si>
    <t>　　　　急性期一般入院料２（夜勤時間超過減算）</t>
    <phoneticPr fontId="15"/>
  </si>
  <si>
    <t>変更年月日</t>
  </si>
  <si>
    <t>henkou_ymd</t>
  </si>
  <si>
    <t>廃止年月日</t>
  </si>
  <si>
    <t>del_ymd</t>
  </si>
  <si>
    <t>削除年月日
YYYYMMDD形式</t>
    <phoneticPr fontId="15"/>
  </si>
  <si>
    <t>１　ハ　急性期一般入院料３</t>
    <phoneticPr fontId="15"/>
  </si>
  <si>
    <t>メンテナンスフラグ</t>
  </si>
  <si>
    <t>　　　　急性期一般入院料３（夜勤時間超過減算）</t>
    <phoneticPr fontId="15"/>
  </si>
  <si>
    <t>１　ニ　急性期一般入院料４</t>
    <phoneticPr fontId="15"/>
  </si>
  <si>
    <t>　　　　急性期一般入院料４（夜勤時間超過減算）</t>
    <phoneticPr fontId="15"/>
  </si>
  <si>
    <t>１　ホ　急性期一般入院料５</t>
    <phoneticPr fontId="15"/>
  </si>
  <si>
    <t>　　　　急性期一般入院料５（夜勤時間超過減算）</t>
    <phoneticPr fontId="15"/>
  </si>
  <si>
    <t>１　ヘ　急性期一般入院料６</t>
    <phoneticPr fontId="15"/>
  </si>
  <si>
    <t>　　　　急性期一般入院料６（夜勤時間超過減算）</t>
    <phoneticPr fontId="15"/>
  </si>
  <si>
    <t>１　ト　急性期一般入院料７</t>
    <phoneticPr fontId="15"/>
  </si>
  <si>
    <t>　　　　急性期一般入院料７（夜勤時間超過減算）</t>
    <phoneticPr fontId="15"/>
  </si>
  <si>
    <t>２　イ　地域一般入院料１</t>
  </si>
  <si>
    <t>　　　　地域一般入院料１（夜勤時間超過減算）</t>
    <phoneticPr fontId="15"/>
  </si>
  <si>
    <t>２　ロ　地域一般入院料２</t>
    <phoneticPr fontId="15"/>
  </si>
  <si>
    <t>　　　　地域一般入院料２（夜勤時間超過減算）</t>
    <phoneticPr fontId="15"/>
  </si>
  <si>
    <t>２　ハ　地域一般入院料３</t>
    <phoneticPr fontId="15"/>
  </si>
  <si>
    <t>　　　　地域一般入院料３（夜勤時間超過減算）</t>
    <phoneticPr fontId="15"/>
  </si>
  <si>
    <t>ＡＤＬ維持向上等体制加算</t>
    <phoneticPr fontId="15"/>
  </si>
  <si>
    <t>　</t>
  </si>
  <si>
    <t>特別入院基本料</t>
    <rPh sb="0" eb="2">
      <t>トクベツ</t>
    </rPh>
    <rPh sb="2" eb="4">
      <t>ニュウイン</t>
    </rPh>
    <rPh sb="4" eb="7">
      <t>キホンリョウ</t>
    </rPh>
    <phoneticPr fontId="15"/>
  </si>
  <si>
    <t>届出病床のうち非稼働病床数　※６</t>
    <rPh sb="0" eb="2">
      <t>トドケデ</t>
    </rPh>
    <rPh sb="2" eb="4">
      <t>ビョウショウ</t>
    </rPh>
    <rPh sb="7" eb="8">
      <t>ヒ</t>
    </rPh>
    <rPh sb="8" eb="10">
      <t>カドウ</t>
    </rPh>
    <rPh sb="10" eb="13">
      <t>ビョウショウスウ</t>
    </rPh>
    <phoneticPr fontId="15"/>
  </si>
  <si>
    <t>A101</t>
    <phoneticPr fontId="15"/>
  </si>
  <si>
    <t>療養病棟入院基本料</t>
    <phoneticPr fontId="15"/>
  </si>
  <si>
    <t>１　療養病棟入院基本料１</t>
  </si>
  <si>
    <t>　　在宅復帰機能強化加算</t>
    <phoneticPr fontId="15"/>
  </si>
  <si>
    <t>２　療養病棟入院基本料２</t>
    <rPh sb="2" eb="4">
      <t>リョウヨウ</t>
    </rPh>
    <rPh sb="4" eb="6">
      <t>ビョウトウ</t>
    </rPh>
    <rPh sb="6" eb="8">
      <t>ニュウイン</t>
    </rPh>
    <rPh sb="8" eb="11">
      <t>キホンリョウ</t>
    </rPh>
    <phoneticPr fontId="15"/>
  </si>
  <si>
    <t>　　夜勤時間特別入院基本料</t>
    <rPh sb="2" eb="4">
      <t>ヤキン</t>
    </rPh>
    <rPh sb="4" eb="6">
      <t>ジカン</t>
    </rPh>
    <rPh sb="6" eb="8">
      <t>トクベツ</t>
    </rPh>
    <rPh sb="8" eb="10">
      <t>ニュウイン</t>
    </rPh>
    <rPh sb="10" eb="13">
      <t>キホンリョウ</t>
    </rPh>
    <phoneticPr fontId="15"/>
  </si>
  <si>
    <t>　　療養病棟入院基本料２（看護職員数等経過措置）</t>
    <rPh sb="13" eb="15">
      <t>カンゴ</t>
    </rPh>
    <rPh sb="15" eb="17">
      <t>ショクイン</t>
    </rPh>
    <rPh sb="17" eb="18">
      <t>スウ</t>
    </rPh>
    <rPh sb="18" eb="19">
      <t>トウ</t>
    </rPh>
    <rPh sb="19" eb="21">
      <t>ケイカ</t>
    </rPh>
    <rPh sb="21" eb="23">
      <t>ソチ</t>
    </rPh>
    <phoneticPr fontId="15"/>
  </si>
  <si>
    <t>夜間看護加算</t>
    <phoneticPr fontId="15"/>
  </si>
  <si>
    <t>A102</t>
    <phoneticPr fontId="15"/>
  </si>
  <si>
    <t>結核病棟入院基本料</t>
    <rPh sb="0" eb="2">
      <t>ケッカク</t>
    </rPh>
    <rPh sb="2" eb="4">
      <t>ビョウトウ</t>
    </rPh>
    <rPh sb="4" eb="6">
      <t>ニュウイン</t>
    </rPh>
    <rPh sb="6" eb="8">
      <t>キホン</t>
    </rPh>
    <rPh sb="8" eb="9">
      <t>リョウ</t>
    </rPh>
    <phoneticPr fontId="15"/>
  </si>
  <si>
    <t>◎</t>
    <phoneticPr fontId="29"/>
  </si>
  <si>
    <t>１　7対１入院基本料</t>
    <rPh sb="3" eb="4">
      <t>タイ</t>
    </rPh>
    <rPh sb="5" eb="7">
      <t>ニュウイン</t>
    </rPh>
    <rPh sb="7" eb="10">
      <t>キホンリョウ</t>
    </rPh>
    <phoneticPr fontId="15"/>
  </si>
  <si>
    <t>　　7対1入院基本料（夜勤時間超過減算）</t>
  </si>
  <si>
    <t>　　重症度患者割合特別入院基本料</t>
  </si>
  <si>
    <t>２　10対１入院基本料</t>
  </si>
  <si>
    <t>　　10対１入院基本料（夜勤時間超過減算）</t>
  </si>
  <si>
    <t>３　13対１入院基本料</t>
  </si>
  <si>
    <t>　　13対１入院基本料（夜勤時間超過減算）</t>
  </si>
  <si>
    <t>４　15対１入院基本料</t>
    <rPh sb="4" eb="5">
      <t>ツイ</t>
    </rPh>
    <rPh sb="6" eb="8">
      <t>ニュウイン</t>
    </rPh>
    <rPh sb="8" eb="11">
      <t>キホンリョウ</t>
    </rPh>
    <phoneticPr fontId="15"/>
  </si>
  <si>
    <t>　　15対１入院基本料（夜勤時間超過減算）</t>
  </si>
  <si>
    <t>５　18対１入院基本料</t>
    <rPh sb="4" eb="5">
      <t>ツイ</t>
    </rPh>
    <rPh sb="6" eb="8">
      <t>ニュウイン</t>
    </rPh>
    <rPh sb="8" eb="11">
      <t>キホンリョウ</t>
    </rPh>
    <phoneticPr fontId="15"/>
  </si>
  <si>
    <t>　　18対１入院基本料（夜勤時間超過減算）</t>
  </si>
  <si>
    <t>６　20対１入院基本料</t>
    <rPh sb="4" eb="5">
      <t>ツイ</t>
    </rPh>
    <rPh sb="6" eb="8">
      <t>ニュウイン</t>
    </rPh>
    <rPh sb="8" eb="11">
      <t>キホンリョウ</t>
    </rPh>
    <phoneticPr fontId="15"/>
  </si>
  <si>
    <t>　　20対１入院基本料（夜勤時間超過減算）</t>
  </si>
  <si>
    <t>A103</t>
    <phoneticPr fontId="15"/>
  </si>
  <si>
    <t>精神病棟入院基本料</t>
    <rPh sb="0" eb="2">
      <t>セイシン</t>
    </rPh>
    <rPh sb="2" eb="4">
      <t>ビョウトウ</t>
    </rPh>
    <rPh sb="4" eb="6">
      <t>ニュウイン</t>
    </rPh>
    <rPh sb="6" eb="9">
      <t>キホンリョウ</t>
    </rPh>
    <phoneticPr fontId="15"/>
  </si>
  <si>
    <t>１　10対１入院基本料</t>
  </si>
  <si>
    <t>２　13対１入院基本料</t>
    <rPh sb="4" eb="5">
      <t>ツイ</t>
    </rPh>
    <rPh sb="6" eb="8">
      <t>ニュウイン</t>
    </rPh>
    <rPh sb="8" eb="11">
      <t>キホンリョウ</t>
    </rPh>
    <phoneticPr fontId="15"/>
  </si>
  <si>
    <t>３　15対１入院基本料</t>
    <rPh sb="4" eb="5">
      <t>ツイ</t>
    </rPh>
    <rPh sb="6" eb="8">
      <t>ニュウイン</t>
    </rPh>
    <rPh sb="8" eb="11">
      <t>キホンリョウ</t>
    </rPh>
    <phoneticPr fontId="15"/>
  </si>
  <si>
    <t>４　18対１入院基本料</t>
    <rPh sb="4" eb="5">
      <t>ツイ</t>
    </rPh>
    <rPh sb="6" eb="8">
      <t>ニュウイン</t>
    </rPh>
    <rPh sb="8" eb="11">
      <t>キホンリョウ</t>
    </rPh>
    <phoneticPr fontId="15"/>
  </si>
  <si>
    <t>５　20対１入院基本料</t>
    <rPh sb="4" eb="5">
      <t>ツイ</t>
    </rPh>
    <rPh sb="6" eb="8">
      <t>ニュウイン</t>
    </rPh>
    <rPh sb="8" eb="11">
      <t>キホンリョウ</t>
    </rPh>
    <phoneticPr fontId="15"/>
  </si>
  <si>
    <t>重度認知症加算</t>
    <rPh sb="0" eb="2">
      <t>ジュウド</t>
    </rPh>
    <rPh sb="2" eb="4">
      <t>ニンチ</t>
    </rPh>
    <rPh sb="4" eb="5">
      <t>ショウ</t>
    </rPh>
    <rPh sb="5" eb="7">
      <t>カサン</t>
    </rPh>
    <phoneticPr fontId="49"/>
  </si>
  <si>
    <t>精神保健福祉士配置加算</t>
    <rPh sb="0" eb="2">
      <t>セイシン</t>
    </rPh>
    <rPh sb="2" eb="4">
      <t>ホケン</t>
    </rPh>
    <rPh sb="4" eb="6">
      <t>フクシ</t>
    </rPh>
    <rPh sb="6" eb="7">
      <t>シ</t>
    </rPh>
    <rPh sb="7" eb="9">
      <t>ハイチ</t>
    </rPh>
    <rPh sb="9" eb="11">
      <t>カサン</t>
    </rPh>
    <phoneticPr fontId="49"/>
  </si>
  <si>
    <t>A104</t>
    <phoneticPr fontId="15"/>
  </si>
  <si>
    <t>特定機能病院入院基本料</t>
    <rPh sb="0" eb="2">
      <t>トクテイ</t>
    </rPh>
    <rPh sb="2" eb="4">
      <t>キノウ</t>
    </rPh>
    <rPh sb="4" eb="6">
      <t>ビョウイン</t>
    </rPh>
    <rPh sb="6" eb="8">
      <t>ニュウイン</t>
    </rPh>
    <rPh sb="8" eb="11">
      <t>キホンリョウ</t>
    </rPh>
    <phoneticPr fontId="15"/>
  </si>
  <si>
    <t>　１　一般病棟の場合</t>
    <rPh sb="3" eb="5">
      <t>イッパン</t>
    </rPh>
    <rPh sb="5" eb="7">
      <t>ビョウトウ</t>
    </rPh>
    <rPh sb="8" eb="10">
      <t>バアイ</t>
    </rPh>
    <phoneticPr fontId="15"/>
  </si>
  <si>
    <t>　イ　7対１入院基本料</t>
    <rPh sb="4" eb="5">
      <t>タイ</t>
    </rPh>
    <rPh sb="6" eb="8">
      <t>ニュウイン</t>
    </rPh>
    <rPh sb="8" eb="11">
      <t>キホンリョウ</t>
    </rPh>
    <phoneticPr fontId="15"/>
  </si>
  <si>
    <t>　ロ　10対１入院基本料</t>
  </si>
  <si>
    <t>　　　看護必要度加算１</t>
    <phoneticPr fontId="15"/>
  </si>
  <si>
    <t>　　　看護必要度加算２</t>
    <phoneticPr fontId="15"/>
  </si>
  <si>
    <t>　　　看護必要度加算３</t>
    <phoneticPr fontId="15"/>
  </si>
  <si>
    <t>　　　ＡＤＬ維持向上等体制加算</t>
    <phoneticPr fontId="15"/>
  </si>
  <si>
    <t>　２　結核病棟の場合</t>
    <rPh sb="3" eb="5">
      <t>ケッカク</t>
    </rPh>
    <rPh sb="5" eb="7">
      <t>ビョウトウ</t>
    </rPh>
    <rPh sb="8" eb="10">
      <t>バアイ</t>
    </rPh>
    <phoneticPr fontId="15"/>
  </si>
  <si>
    <t>　ハ　13対１入院基本料</t>
  </si>
  <si>
    <t>　ニ　15対１入院基本料</t>
    <rPh sb="5" eb="6">
      <t>ツイ</t>
    </rPh>
    <rPh sb="7" eb="9">
      <t>ニュウイン</t>
    </rPh>
    <rPh sb="9" eb="12">
      <t>キホンリョウ</t>
    </rPh>
    <phoneticPr fontId="15"/>
  </si>
  <si>
    <t>　３　精神病棟の場合</t>
    <rPh sb="3" eb="6">
      <t>セイシンビョウ</t>
    </rPh>
    <rPh sb="6" eb="7">
      <t>トウ</t>
    </rPh>
    <rPh sb="8" eb="10">
      <t>バアイ</t>
    </rPh>
    <phoneticPr fontId="15"/>
  </si>
  <si>
    <t>　ハ　13対１入院基本料</t>
    <rPh sb="5" eb="6">
      <t>ツイ</t>
    </rPh>
    <rPh sb="7" eb="9">
      <t>ニュウイン</t>
    </rPh>
    <rPh sb="9" eb="12">
      <t>キホンリョウ</t>
    </rPh>
    <phoneticPr fontId="15"/>
  </si>
  <si>
    <t>A105</t>
    <phoneticPr fontId="15"/>
  </si>
  <si>
    <t>専門病院入院基本料</t>
    <rPh sb="0" eb="2">
      <t>センモン</t>
    </rPh>
    <rPh sb="2" eb="4">
      <t>ビョウイン</t>
    </rPh>
    <rPh sb="4" eb="6">
      <t>ニュウイン</t>
    </rPh>
    <rPh sb="6" eb="9">
      <t>キホンリョウ</t>
    </rPh>
    <phoneticPr fontId="15"/>
  </si>
  <si>
    <t>　　看護必要度加算１</t>
    <phoneticPr fontId="15"/>
  </si>
  <si>
    <t>　　看護必要度加算２</t>
    <phoneticPr fontId="15"/>
  </si>
  <si>
    <t>　　看護必要度加算３</t>
    <phoneticPr fontId="15"/>
  </si>
  <si>
    <t>　　一般病棟看護必要度評価加算</t>
    <phoneticPr fontId="15"/>
  </si>
  <si>
    <t>A106</t>
    <phoneticPr fontId="15"/>
  </si>
  <si>
    <t>障害者施設等入院基本料</t>
    <rPh sb="0" eb="3">
      <t>ショウガイシャ</t>
    </rPh>
    <rPh sb="3" eb="5">
      <t>シセツ</t>
    </rPh>
    <rPh sb="5" eb="6">
      <t>ナド</t>
    </rPh>
    <rPh sb="6" eb="8">
      <t>ニュウイン</t>
    </rPh>
    <rPh sb="8" eb="11">
      <t>キホンリョウ</t>
    </rPh>
    <phoneticPr fontId="15"/>
  </si>
  <si>
    <t>１　7対１入院基本料</t>
  </si>
  <si>
    <t>　　10対1入院基本料（夜勤時間超過減算）</t>
  </si>
  <si>
    <t>　　13対1入院基本料（夜勤時間超過減算）</t>
  </si>
  <si>
    <t>　　15対1入院基本料（夜勤時間超過減算）</t>
  </si>
  <si>
    <t>看護補助加算</t>
    <phoneticPr fontId="15"/>
  </si>
  <si>
    <t>夜間看護体制加算</t>
    <phoneticPr fontId="15"/>
  </si>
  <si>
    <t>A300</t>
    <phoneticPr fontId="15"/>
  </si>
  <si>
    <t>救命救急入院料</t>
    <phoneticPr fontId="15"/>
  </si>
  <si>
    <t>１　救命救急入院料１</t>
    <rPh sb="2" eb="4">
      <t>キュウメイ</t>
    </rPh>
    <rPh sb="4" eb="6">
      <t>キュウキュウ</t>
    </rPh>
    <rPh sb="6" eb="9">
      <t>ニュウインリョウ</t>
    </rPh>
    <phoneticPr fontId="15"/>
  </si>
  <si>
    <t>２　救命救急入院料２</t>
    <rPh sb="2" eb="4">
      <t>キュウメイ</t>
    </rPh>
    <rPh sb="4" eb="6">
      <t>キュウキュウ</t>
    </rPh>
    <rPh sb="6" eb="9">
      <t>ニュウインリョウ</t>
    </rPh>
    <phoneticPr fontId="15"/>
  </si>
  <si>
    <t>３　救命救急入院料３</t>
    <rPh sb="2" eb="4">
      <t>キュウメイ</t>
    </rPh>
    <rPh sb="4" eb="6">
      <t>キュウキュウ</t>
    </rPh>
    <rPh sb="6" eb="9">
      <t>ニュウインリョウ</t>
    </rPh>
    <phoneticPr fontId="15"/>
  </si>
  <si>
    <t>４　救命救急入院料４</t>
    <rPh sb="2" eb="4">
      <t>キュウメイ</t>
    </rPh>
    <rPh sb="4" eb="6">
      <t>キュウキュウ</t>
    </rPh>
    <rPh sb="6" eb="9">
      <t>ニュウインリョウ</t>
    </rPh>
    <phoneticPr fontId="15"/>
  </si>
  <si>
    <t>救急体制充実加算１</t>
    <phoneticPr fontId="15"/>
  </si>
  <si>
    <t>救急体制充実加算２</t>
    <phoneticPr fontId="15"/>
  </si>
  <si>
    <t>救急体制充実加算３</t>
    <phoneticPr fontId="15"/>
  </si>
  <si>
    <t>充実段階Ａ加算</t>
    <phoneticPr fontId="15"/>
  </si>
  <si>
    <t>充実段階B加算</t>
    <phoneticPr fontId="15"/>
  </si>
  <si>
    <t>高度医療体制加算（注４の加算）</t>
    <rPh sb="9" eb="10">
      <t>チュウ</t>
    </rPh>
    <rPh sb="12" eb="14">
      <t>カサン</t>
    </rPh>
    <phoneticPr fontId="15"/>
  </si>
  <si>
    <t>小児加算</t>
  </si>
  <si>
    <t>A301</t>
    <phoneticPr fontId="15"/>
  </si>
  <si>
    <t>特定集中治療室管理料</t>
    <phoneticPr fontId="15"/>
  </si>
  <si>
    <t>１　特定集中治療室管理料１</t>
  </si>
  <si>
    <t>２　特定集中治療室管理料２</t>
  </si>
  <si>
    <t>３　特定集中治療室管理料３</t>
  </si>
  <si>
    <t>４　特定集中治療室管理料４</t>
  </si>
  <si>
    <t>早期離床・リハビリテーション加算</t>
  </si>
  <si>
    <t>A301-2</t>
    <phoneticPr fontId="15"/>
  </si>
  <si>
    <t>ハイケアユニット入院医療管理料</t>
    <phoneticPr fontId="15"/>
  </si>
  <si>
    <t>１　ハイケアユニット入院医療管理料１</t>
  </si>
  <si>
    <t>２　ハイケアユニット入院医療管理料２</t>
  </si>
  <si>
    <t>A301-3</t>
    <phoneticPr fontId="15"/>
  </si>
  <si>
    <t>脳卒中ケアユニット入院医療管理料</t>
    <rPh sb="0" eb="3">
      <t>ノウソッチュウ</t>
    </rPh>
    <phoneticPr fontId="15"/>
  </si>
  <si>
    <t>A301-4</t>
    <phoneticPr fontId="15"/>
  </si>
  <si>
    <t>小児特定集中治療室管理料</t>
    <rPh sb="0" eb="2">
      <t>ショウニ</t>
    </rPh>
    <rPh sb="2" eb="4">
      <t>トクテイ</t>
    </rPh>
    <rPh sb="4" eb="6">
      <t>シュウチュウ</t>
    </rPh>
    <rPh sb="6" eb="9">
      <t>チリョウシツ</t>
    </rPh>
    <rPh sb="9" eb="11">
      <t>カンリ</t>
    </rPh>
    <rPh sb="11" eb="12">
      <t>リョウ</t>
    </rPh>
    <phoneticPr fontId="15"/>
  </si>
  <si>
    <t>A302</t>
    <phoneticPr fontId="15"/>
  </si>
  <si>
    <t>新生児特定集中治療室管理料</t>
    <rPh sb="0" eb="3">
      <t>シンセイジ</t>
    </rPh>
    <rPh sb="3" eb="5">
      <t>トクテイ</t>
    </rPh>
    <rPh sb="5" eb="7">
      <t>シュウチュウ</t>
    </rPh>
    <rPh sb="7" eb="10">
      <t>チリョウシツ</t>
    </rPh>
    <rPh sb="10" eb="12">
      <t>カンリ</t>
    </rPh>
    <rPh sb="12" eb="13">
      <t>リョウ</t>
    </rPh>
    <phoneticPr fontId="15"/>
  </si>
  <si>
    <t>１　新生児特定集中治療室管理料１</t>
    <rPh sb="2" eb="5">
      <t>シンセイジ</t>
    </rPh>
    <rPh sb="5" eb="7">
      <t>トクテイ</t>
    </rPh>
    <rPh sb="7" eb="9">
      <t>シュウチュウ</t>
    </rPh>
    <rPh sb="9" eb="12">
      <t>チリョウシツ</t>
    </rPh>
    <rPh sb="12" eb="14">
      <t>カンリ</t>
    </rPh>
    <rPh sb="14" eb="15">
      <t>リョウ</t>
    </rPh>
    <phoneticPr fontId="15"/>
  </si>
  <si>
    <t>２　新生児特定集中治療室管理料２</t>
    <rPh sb="2" eb="5">
      <t>シンセイジ</t>
    </rPh>
    <rPh sb="5" eb="7">
      <t>トクテイ</t>
    </rPh>
    <rPh sb="7" eb="9">
      <t>シュウチュウ</t>
    </rPh>
    <rPh sb="9" eb="12">
      <t>チリョウシツ</t>
    </rPh>
    <rPh sb="12" eb="14">
      <t>カンリ</t>
    </rPh>
    <rPh sb="14" eb="15">
      <t>リョウ</t>
    </rPh>
    <phoneticPr fontId="15"/>
  </si>
  <si>
    <t>A303</t>
    <phoneticPr fontId="15"/>
  </si>
  <si>
    <t>総合周産期特定集中治療室管理料</t>
    <phoneticPr fontId="15"/>
  </si>
  <si>
    <t>１　母体・胎児集中治療室管理料</t>
    <rPh sb="2" eb="4">
      <t>ボタイ</t>
    </rPh>
    <rPh sb="5" eb="7">
      <t>タイジ</t>
    </rPh>
    <rPh sb="7" eb="9">
      <t>シュウチュウ</t>
    </rPh>
    <rPh sb="9" eb="12">
      <t>チリョウシツ</t>
    </rPh>
    <rPh sb="12" eb="14">
      <t>カンリ</t>
    </rPh>
    <rPh sb="14" eb="15">
      <t>リョウ</t>
    </rPh>
    <phoneticPr fontId="15"/>
  </si>
  <si>
    <t>２　新生児集中治療室管理料</t>
    <rPh sb="2" eb="5">
      <t>シンセイジ</t>
    </rPh>
    <rPh sb="5" eb="7">
      <t>シュウチュウ</t>
    </rPh>
    <rPh sb="7" eb="10">
      <t>チリョウシツ</t>
    </rPh>
    <rPh sb="10" eb="12">
      <t>カンリ</t>
    </rPh>
    <rPh sb="12" eb="13">
      <t>リョウ</t>
    </rPh>
    <phoneticPr fontId="15"/>
  </si>
  <si>
    <t>A303-2</t>
    <phoneticPr fontId="15"/>
  </si>
  <si>
    <t>新生児治療回復室入院医療管理料</t>
    <rPh sb="0" eb="3">
      <t>シンセイジ</t>
    </rPh>
    <rPh sb="3" eb="5">
      <t>チリョウ</t>
    </rPh>
    <rPh sb="5" eb="7">
      <t>カイフク</t>
    </rPh>
    <rPh sb="7" eb="8">
      <t>シツ</t>
    </rPh>
    <rPh sb="8" eb="10">
      <t>ニュウイン</t>
    </rPh>
    <rPh sb="10" eb="12">
      <t>イリョウ</t>
    </rPh>
    <rPh sb="12" eb="14">
      <t>カンリ</t>
    </rPh>
    <rPh sb="14" eb="15">
      <t>リョウ</t>
    </rPh>
    <phoneticPr fontId="15"/>
  </si>
  <si>
    <t>A305</t>
    <phoneticPr fontId="15"/>
  </si>
  <si>
    <t>一類感染症患者入院医療管理料</t>
    <phoneticPr fontId="15"/>
  </si>
  <si>
    <t>A306</t>
    <phoneticPr fontId="15"/>
  </si>
  <si>
    <t>特殊疾患入院医療管理料</t>
    <rPh sb="0" eb="2">
      <t>トクシュ</t>
    </rPh>
    <rPh sb="2" eb="4">
      <t>シッカン</t>
    </rPh>
    <rPh sb="4" eb="6">
      <t>ニュウイン</t>
    </rPh>
    <rPh sb="6" eb="8">
      <t>イリョウ</t>
    </rPh>
    <rPh sb="8" eb="10">
      <t>カンリ</t>
    </rPh>
    <rPh sb="10" eb="11">
      <t>リョウ</t>
    </rPh>
    <phoneticPr fontId="15"/>
  </si>
  <si>
    <t>A307</t>
    <phoneticPr fontId="15"/>
  </si>
  <si>
    <t>小児入院医療管理料</t>
    <rPh sb="0" eb="2">
      <t>ショウニ</t>
    </rPh>
    <rPh sb="2" eb="4">
      <t>ニュウイン</t>
    </rPh>
    <rPh sb="4" eb="6">
      <t>イリョウ</t>
    </rPh>
    <rPh sb="6" eb="8">
      <t>カンリ</t>
    </rPh>
    <rPh sb="8" eb="9">
      <t>リョウ</t>
    </rPh>
    <phoneticPr fontId="15"/>
  </si>
  <si>
    <t>１　小児入院医療管理料１</t>
    <rPh sb="2" eb="4">
      <t>ショウニ</t>
    </rPh>
    <rPh sb="4" eb="6">
      <t>ニュウイン</t>
    </rPh>
    <rPh sb="6" eb="8">
      <t>イリョウ</t>
    </rPh>
    <rPh sb="8" eb="10">
      <t>カンリ</t>
    </rPh>
    <rPh sb="10" eb="11">
      <t>リョウ</t>
    </rPh>
    <phoneticPr fontId="15"/>
  </si>
  <si>
    <t>２　小児入院医療管理料２</t>
    <rPh sb="2" eb="4">
      <t>ショウニ</t>
    </rPh>
    <rPh sb="4" eb="6">
      <t>ニュウイン</t>
    </rPh>
    <rPh sb="6" eb="8">
      <t>イリョウ</t>
    </rPh>
    <rPh sb="8" eb="10">
      <t>カンリ</t>
    </rPh>
    <rPh sb="10" eb="11">
      <t>リョウ</t>
    </rPh>
    <phoneticPr fontId="15"/>
  </si>
  <si>
    <t>３　小児入院医療管理料３</t>
    <rPh sb="2" eb="4">
      <t>ショウニ</t>
    </rPh>
    <rPh sb="4" eb="6">
      <t>ニュウイン</t>
    </rPh>
    <rPh sb="6" eb="8">
      <t>イリョウ</t>
    </rPh>
    <rPh sb="8" eb="10">
      <t>カンリ</t>
    </rPh>
    <rPh sb="10" eb="11">
      <t>リョウ</t>
    </rPh>
    <phoneticPr fontId="15"/>
  </si>
  <si>
    <t>４　小児入院医療管理料４</t>
    <rPh sb="2" eb="4">
      <t>ショウニ</t>
    </rPh>
    <rPh sb="4" eb="6">
      <t>ニュウイン</t>
    </rPh>
    <rPh sb="6" eb="8">
      <t>イリョウ</t>
    </rPh>
    <rPh sb="8" eb="10">
      <t>カンリ</t>
    </rPh>
    <rPh sb="10" eb="11">
      <t>リョウ</t>
    </rPh>
    <phoneticPr fontId="15"/>
  </si>
  <si>
    <t>５　小児入院医療管理料５</t>
    <rPh sb="2" eb="4">
      <t>ショウニ</t>
    </rPh>
    <rPh sb="4" eb="6">
      <t>ニュウイン</t>
    </rPh>
    <rPh sb="6" eb="8">
      <t>イリョウ</t>
    </rPh>
    <rPh sb="8" eb="10">
      <t>カンリ</t>
    </rPh>
    <rPh sb="10" eb="11">
      <t>リョウ</t>
    </rPh>
    <phoneticPr fontId="15"/>
  </si>
  <si>
    <t>プレイルーム、保育士等加算（注２の加算）</t>
    <rPh sb="14" eb="15">
      <t>チュウ</t>
    </rPh>
    <rPh sb="17" eb="19">
      <t>カサン</t>
    </rPh>
    <phoneticPr fontId="15"/>
  </si>
  <si>
    <t>重症児受入体制加算</t>
    <phoneticPr fontId="15"/>
  </si>
  <si>
    <r>
      <t>A3075小児入院医療管理料5</t>
    </r>
    <r>
      <rPr>
        <sz val="11"/>
        <color indexed="8"/>
        <rFont val="ＭＳ Ｐゴシック"/>
        <family val="3"/>
        <charset val="128"/>
      </rPr>
      <t>は「○」か「×」を入力のこと。</t>
    </r>
    <rPh sb="5" eb="7">
      <t>ショウニ</t>
    </rPh>
    <rPh sb="7" eb="9">
      <t>ニュウイン</t>
    </rPh>
    <rPh sb="9" eb="11">
      <t>イリョウ</t>
    </rPh>
    <rPh sb="11" eb="13">
      <t>カンリ</t>
    </rPh>
    <rPh sb="13" eb="14">
      <t>リョウ</t>
    </rPh>
    <phoneticPr fontId="15"/>
  </si>
  <si>
    <t>A308</t>
    <phoneticPr fontId="15"/>
  </si>
  <si>
    <t>回復期リハビリテーション病棟入院料</t>
    <phoneticPr fontId="15"/>
  </si>
  <si>
    <t>１　回復期リハビリテーション病棟入院料１</t>
    <rPh sb="2" eb="4">
      <t>カイフク</t>
    </rPh>
    <rPh sb="4" eb="5">
      <t>キ</t>
    </rPh>
    <rPh sb="14" eb="16">
      <t>ビョウトウ</t>
    </rPh>
    <rPh sb="16" eb="18">
      <t>ニュウイン</t>
    </rPh>
    <rPh sb="18" eb="19">
      <t>リョウ</t>
    </rPh>
    <phoneticPr fontId="15"/>
  </si>
  <si>
    <t>２　回復期リハビリテーション病棟入院料２</t>
    <rPh sb="2" eb="4">
      <t>カイフク</t>
    </rPh>
    <rPh sb="4" eb="5">
      <t>キ</t>
    </rPh>
    <rPh sb="14" eb="16">
      <t>ビョウトウ</t>
    </rPh>
    <rPh sb="16" eb="18">
      <t>ニュウイン</t>
    </rPh>
    <rPh sb="18" eb="19">
      <t>リョウ</t>
    </rPh>
    <phoneticPr fontId="15"/>
  </si>
  <si>
    <t>３　回復期リハビリテーション病棟入院料３</t>
    <rPh sb="2" eb="4">
      <t>カイフク</t>
    </rPh>
    <rPh sb="4" eb="5">
      <t>キ</t>
    </rPh>
    <rPh sb="14" eb="16">
      <t>ビョウトウ</t>
    </rPh>
    <rPh sb="16" eb="18">
      <t>ニュウイン</t>
    </rPh>
    <rPh sb="18" eb="19">
      <t>リョウ</t>
    </rPh>
    <phoneticPr fontId="15"/>
  </si>
  <si>
    <t>４　回復期リハビリテーション病棟入院料４</t>
    <rPh sb="2" eb="4">
      <t>カイフク</t>
    </rPh>
    <rPh sb="4" eb="5">
      <t>キ</t>
    </rPh>
    <rPh sb="14" eb="16">
      <t>ビョウトウ</t>
    </rPh>
    <rPh sb="16" eb="18">
      <t>ニュウイン</t>
    </rPh>
    <rPh sb="18" eb="19">
      <t>リョウ</t>
    </rPh>
    <phoneticPr fontId="15"/>
  </si>
  <si>
    <t>５　回復期リハビリテーション病棟入院料５</t>
    <rPh sb="2" eb="4">
      <t>カイフク</t>
    </rPh>
    <rPh sb="4" eb="5">
      <t>キ</t>
    </rPh>
    <rPh sb="14" eb="16">
      <t>ビョウトウ</t>
    </rPh>
    <rPh sb="16" eb="18">
      <t>ニュウイン</t>
    </rPh>
    <rPh sb="18" eb="19">
      <t>リョウ</t>
    </rPh>
    <phoneticPr fontId="15"/>
  </si>
  <si>
    <t>６　回復期リハビリテーション病棟入院料６</t>
    <rPh sb="2" eb="4">
      <t>カイフク</t>
    </rPh>
    <rPh sb="4" eb="5">
      <t>キ</t>
    </rPh>
    <rPh sb="14" eb="16">
      <t>ビョウトウ</t>
    </rPh>
    <rPh sb="16" eb="18">
      <t>ニュウイン</t>
    </rPh>
    <rPh sb="18" eb="19">
      <t>リョウ</t>
    </rPh>
    <phoneticPr fontId="15"/>
  </si>
  <si>
    <t>休日リハビリテーション提供体制加算</t>
    <phoneticPr fontId="15"/>
  </si>
  <si>
    <t>体制強化加算１</t>
    <phoneticPr fontId="15"/>
  </si>
  <si>
    <t>体制強化加算２</t>
    <phoneticPr fontId="15"/>
  </si>
  <si>
    <t>A308-3</t>
    <phoneticPr fontId="15"/>
  </si>
  <si>
    <t>地域包括ケア病棟入院料</t>
    <rPh sb="0" eb="2">
      <t>チイキ</t>
    </rPh>
    <rPh sb="2" eb="4">
      <t>ホウカツ</t>
    </rPh>
    <rPh sb="6" eb="8">
      <t>ビョウトウ</t>
    </rPh>
    <rPh sb="8" eb="11">
      <t>ニュウインリョウ</t>
    </rPh>
    <phoneticPr fontId="15"/>
  </si>
  <si>
    <t>１　地域包括ケア病棟入院料１</t>
    <rPh sb="2" eb="4">
      <t>チイキ</t>
    </rPh>
    <rPh sb="4" eb="6">
      <t>ホウカツ</t>
    </rPh>
    <rPh sb="8" eb="10">
      <t>ビョウトウ</t>
    </rPh>
    <rPh sb="10" eb="13">
      <t>ニュウインリョウ</t>
    </rPh>
    <phoneticPr fontId="15"/>
  </si>
  <si>
    <t>２　地域包括ケア入院医療管理料１</t>
    <rPh sb="2" eb="4">
      <t>チイキ</t>
    </rPh>
    <rPh sb="4" eb="6">
      <t>ホウカツ</t>
    </rPh>
    <rPh sb="8" eb="10">
      <t>ニュウイン</t>
    </rPh>
    <rPh sb="10" eb="12">
      <t>イリョウ</t>
    </rPh>
    <rPh sb="12" eb="14">
      <t>カンリ</t>
    </rPh>
    <rPh sb="14" eb="15">
      <t>リョウ</t>
    </rPh>
    <phoneticPr fontId="15"/>
  </si>
  <si>
    <t>３　地域包括ケア病棟入院料２</t>
    <rPh sb="2" eb="4">
      <t>チイキ</t>
    </rPh>
    <rPh sb="4" eb="6">
      <t>ホウカツ</t>
    </rPh>
    <rPh sb="8" eb="10">
      <t>ビョウトウ</t>
    </rPh>
    <rPh sb="10" eb="13">
      <t>ニュウインリョウ</t>
    </rPh>
    <phoneticPr fontId="15"/>
  </si>
  <si>
    <t>４　地域包括ケア入院医療管理料２</t>
    <rPh sb="2" eb="4">
      <t>チイキ</t>
    </rPh>
    <rPh sb="4" eb="6">
      <t>ホウカツ</t>
    </rPh>
    <rPh sb="8" eb="10">
      <t>ニュウイン</t>
    </rPh>
    <rPh sb="10" eb="12">
      <t>イリョウ</t>
    </rPh>
    <rPh sb="12" eb="14">
      <t>カンリ</t>
    </rPh>
    <rPh sb="14" eb="15">
      <t>リョウ</t>
    </rPh>
    <phoneticPr fontId="15"/>
  </si>
  <si>
    <t>５　地域包括ケア病棟入院料３</t>
    <rPh sb="2" eb="4">
      <t>チイキ</t>
    </rPh>
    <rPh sb="4" eb="6">
      <t>ホウカツ</t>
    </rPh>
    <rPh sb="8" eb="10">
      <t>ビョウトウ</t>
    </rPh>
    <rPh sb="10" eb="13">
      <t>ニュウインリョウ</t>
    </rPh>
    <phoneticPr fontId="15"/>
  </si>
  <si>
    <t>６　地域包括ケア入院医療管理料３</t>
    <rPh sb="2" eb="4">
      <t>チイキ</t>
    </rPh>
    <rPh sb="4" eb="6">
      <t>ホウカツ</t>
    </rPh>
    <rPh sb="8" eb="10">
      <t>ニュウイン</t>
    </rPh>
    <rPh sb="10" eb="12">
      <t>イリョウ</t>
    </rPh>
    <rPh sb="12" eb="14">
      <t>カンリ</t>
    </rPh>
    <rPh sb="14" eb="15">
      <t>リョウ</t>
    </rPh>
    <phoneticPr fontId="15"/>
  </si>
  <si>
    <t>７　地域包括ケア病棟入院料４</t>
    <rPh sb="2" eb="4">
      <t>チイキ</t>
    </rPh>
    <rPh sb="4" eb="6">
      <t>ホウカツ</t>
    </rPh>
    <rPh sb="8" eb="10">
      <t>ビョウトウ</t>
    </rPh>
    <rPh sb="10" eb="13">
      <t>ニュウインリョウ</t>
    </rPh>
    <phoneticPr fontId="15"/>
  </si>
  <si>
    <t>８　地域包括ケア入院医療管理料４</t>
    <rPh sb="2" eb="4">
      <t>チイキ</t>
    </rPh>
    <rPh sb="4" eb="6">
      <t>ホウカツ</t>
    </rPh>
    <rPh sb="8" eb="10">
      <t>ニュウイン</t>
    </rPh>
    <rPh sb="10" eb="12">
      <t>イリョウ</t>
    </rPh>
    <rPh sb="12" eb="14">
      <t>カンリ</t>
    </rPh>
    <rPh sb="14" eb="15">
      <t>リョウ</t>
    </rPh>
    <phoneticPr fontId="15"/>
  </si>
  <si>
    <t>看護職員配置加算</t>
    <phoneticPr fontId="15"/>
  </si>
  <si>
    <t>看護補助者配置加算</t>
  </si>
  <si>
    <t>看護職員夜間配置加算</t>
  </si>
  <si>
    <t>A309</t>
    <phoneticPr fontId="15"/>
  </si>
  <si>
    <t>特殊疾患病棟入院料</t>
    <rPh sb="0" eb="2">
      <t>トクシュ</t>
    </rPh>
    <rPh sb="2" eb="4">
      <t>シッカン</t>
    </rPh>
    <rPh sb="4" eb="5">
      <t>ビョウ</t>
    </rPh>
    <rPh sb="5" eb="6">
      <t>トウ</t>
    </rPh>
    <rPh sb="6" eb="9">
      <t>ニュウインリョウ</t>
    </rPh>
    <phoneticPr fontId="15"/>
  </si>
  <si>
    <t>１　特殊疾患病棟入院料１</t>
    <rPh sb="2" eb="4">
      <t>トクシュ</t>
    </rPh>
    <rPh sb="4" eb="6">
      <t>シッカン</t>
    </rPh>
    <rPh sb="6" eb="8">
      <t>ビョウトウ</t>
    </rPh>
    <rPh sb="8" eb="11">
      <t>ニュウインリョウ</t>
    </rPh>
    <phoneticPr fontId="15"/>
  </si>
  <si>
    <t>２　特殊疾患病棟入院料２</t>
    <rPh sb="2" eb="4">
      <t>トクシュ</t>
    </rPh>
    <rPh sb="4" eb="6">
      <t>シッカン</t>
    </rPh>
    <rPh sb="6" eb="8">
      <t>ビョウトウ</t>
    </rPh>
    <rPh sb="8" eb="11">
      <t>ニュウインリョウ</t>
    </rPh>
    <phoneticPr fontId="15"/>
  </si>
  <si>
    <t>A310</t>
    <phoneticPr fontId="15"/>
  </si>
  <si>
    <t>緩和ケア病棟入院料</t>
    <rPh sb="0" eb="2">
      <t>カンワ</t>
    </rPh>
    <rPh sb="4" eb="6">
      <t>ビョウトウ</t>
    </rPh>
    <rPh sb="6" eb="9">
      <t>ニュウインリョウ</t>
    </rPh>
    <phoneticPr fontId="15"/>
  </si>
  <si>
    <t>１　緩和ケア病棟入院料１</t>
    <rPh sb="2" eb="4">
      <t>カンワ</t>
    </rPh>
    <rPh sb="6" eb="8">
      <t>ビョウトウ</t>
    </rPh>
    <rPh sb="8" eb="11">
      <t>ニュウインリョウ</t>
    </rPh>
    <phoneticPr fontId="15"/>
  </si>
  <si>
    <t>２　緩和ケア病棟入院料２</t>
    <rPh sb="2" eb="4">
      <t>カンワ</t>
    </rPh>
    <rPh sb="6" eb="8">
      <t>ビョウトウ</t>
    </rPh>
    <rPh sb="8" eb="11">
      <t>ニュウインリョウ</t>
    </rPh>
    <phoneticPr fontId="15"/>
  </si>
  <si>
    <t>A311</t>
    <phoneticPr fontId="15"/>
  </si>
  <si>
    <t>精神科救急入院料</t>
    <rPh sb="0" eb="3">
      <t>セイシンカ</t>
    </rPh>
    <rPh sb="3" eb="5">
      <t>キュウキュウ</t>
    </rPh>
    <rPh sb="5" eb="7">
      <t>ニュウイン</t>
    </rPh>
    <rPh sb="7" eb="8">
      <t>リョウ</t>
    </rPh>
    <phoneticPr fontId="15"/>
  </si>
  <si>
    <t>１　精神科救急入院料１</t>
    <rPh sb="2" eb="5">
      <t>セイシンカ</t>
    </rPh>
    <rPh sb="5" eb="7">
      <t>キュウキュウ</t>
    </rPh>
    <rPh sb="7" eb="9">
      <t>ニュウイン</t>
    </rPh>
    <rPh sb="9" eb="10">
      <t>リョウ</t>
    </rPh>
    <phoneticPr fontId="15"/>
  </si>
  <si>
    <t>２　精神科救急入院料２</t>
    <rPh sb="2" eb="5">
      <t>セイシンカ</t>
    </rPh>
    <rPh sb="5" eb="7">
      <t>キュウキュウ</t>
    </rPh>
    <rPh sb="7" eb="9">
      <t>ニュウイン</t>
    </rPh>
    <rPh sb="9" eb="10">
      <t>リョウ</t>
    </rPh>
    <phoneticPr fontId="15"/>
  </si>
  <si>
    <t>看護職員夜間配置加算</t>
    <phoneticPr fontId="15"/>
  </si>
  <si>
    <t>A311-2</t>
    <phoneticPr fontId="15"/>
  </si>
  <si>
    <t>精神科急性期治療病棟入院料</t>
    <rPh sb="0" eb="3">
      <t>セイシンカ</t>
    </rPh>
    <rPh sb="3" eb="6">
      <t>キュウセイキ</t>
    </rPh>
    <rPh sb="6" eb="8">
      <t>チリョウ</t>
    </rPh>
    <rPh sb="8" eb="10">
      <t>ビョウトウ</t>
    </rPh>
    <rPh sb="10" eb="13">
      <t>ニュウインリョウ</t>
    </rPh>
    <phoneticPr fontId="15"/>
  </si>
  <si>
    <t>１　精神科急性期治療病棟入院料１</t>
    <rPh sb="2" eb="5">
      <t>セイシンカ</t>
    </rPh>
    <rPh sb="5" eb="8">
      <t>キュウセイキ</t>
    </rPh>
    <rPh sb="8" eb="10">
      <t>チリョウ</t>
    </rPh>
    <rPh sb="10" eb="12">
      <t>ビョウトウ</t>
    </rPh>
    <rPh sb="12" eb="15">
      <t>ニュウインリョウ</t>
    </rPh>
    <phoneticPr fontId="15"/>
  </si>
  <si>
    <t>２　精神科急性期治療病棟入院料２</t>
    <rPh sb="2" eb="5">
      <t>セイシンカ</t>
    </rPh>
    <rPh sb="5" eb="8">
      <t>キュウセイキ</t>
    </rPh>
    <rPh sb="8" eb="10">
      <t>チリョウ</t>
    </rPh>
    <rPh sb="10" eb="12">
      <t>ビョウトウ</t>
    </rPh>
    <rPh sb="12" eb="15">
      <t>ニュウインリョウ</t>
    </rPh>
    <phoneticPr fontId="15"/>
  </si>
  <si>
    <t>A311-3</t>
    <phoneticPr fontId="15"/>
  </si>
  <si>
    <t>精神科救急・合併症入院料</t>
    <rPh sb="0" eb="2">
      <t>セイシン</t>
    </rPh>
    <rPh sb="2" eb="3">
      <t>カ</t>
    </rPh>
    <rPh sb="3" eb="5">
      <t>キュウキュウ</t>
    </rPh>
    <rPh sb="6" eb="9">
      <t>ガッペイショウ</t>
    </rPh>
    <rPh sb="9" eb="12">
      <t>ニュウインリョウ</t>
    </rPh>
    <phoneticPr fontId="15"/>
  </si>
  <si>
    <t>A311-4</t>
    <phoneticPr fontId="15"/>
  </si>
  <si>
    <t>児童・思春期精神科入院医療管理料</t>
    <rPh sb="0" eb="2">
      <t>ジドウ</t>
    </rPh>
    <rPh sb="3" eb="6">
      <t>シシュンキ</t>
    </rPh>
    <rPh sb="6" eb="9">
      <t>セイシンカ</t>
    </rPh>
    <rPh sb="9" eb="11">
      <t>ニュウイン</t>
    </rPh>
    <rPh sb="11" eb="13">
      <t>イリョウ</t>
    </rPh>
    <rPh sb="13" eb="15">
      <t>カンリ</t>
    </rPh>
    <rPh sb="15" eb="16">
      <t>リョウ</t>
    </rPh>
    <phoneticPr fontId="15"/>
  </si>
  <si>
    <t>A312</t>
    <phoneticPr fontId="15"/>
  </si>
  <si>
    <t>精神療養病棟入院料</t>
    <rPh sb="0" eb="2">
      <t>セイシン</t>
    </rPh>
    <rPh sb="2" eb="4">
      <t>リョウヨウ</t>
    </rPh>
    <rPh sb="4" eb="6">
      <t>ビョウトウ</t>
    </rPh>
    <rPh sb="6" eb="9">
      <t>ニュウインリョウ</t>
    </rPh>
    <phoneticPr fontId="15"/>
  </si>
  <si>
    <t>重症者加算１</t>
  </si>
  <si>
    <t>退院調整加算</t>
  </si>
  <si>
    <t>A314</t>
    <phoneticPr fontId="15"/>
  </si>
  <si>
    <t>認知症治療病棟入院料</t>
    <rPh sb="0" eb="3">
      <t>ニンチショウ</t>
    </rPh>
    <rPh sb="3" eb="5">
      <t>チリョウ</t>
    </rPh>
    <rPh sb="5" eb="7">
      <t>ビョウトウ</t>
    </rPh>
    <rPh sb="6" eb="7">
      <t>シッペイ</t>
    </rPh>
    <rPh sb="7" eb="10">
      <t>ニュウインリョウ</t>
    </rPh>
    <phoneticPr fontId="15"/>
  </si>
  <si>
    <t>１　認知症治療病棟入院料１</t>
    <rPh sb="2" eb="4">
      <t>ニンチ</t>
    </rPh>
    <rPh sb="4" eb="5">
      <t>ショウ</t>
    </rPh>
    <rPh sb="5" eb="7">
      <t>チリョウ</t>
    </rPh>
    <rPh sb="7" eb="9">
      <t>ビョウトウ</t>
    </rPh>
    <rPh sb="9" eb="11">
      <t>ニュウイン</t>
    </rPh>
    <rPh sb="11" eb="12">
      <t>リョウ</t>
    </rPh>
    <phoneticPr fontId="15"/>
  </si>
  <si>
    <t>２　認知症治療病棟入院料２</t>
    <rPh sb="2" eb="4">
      <t>ニンチ</t>
    </rPh>
    <rPh sb="4" eb="5">
      <t>ショウ</t>
    </rPh>
    <rPh sb="7" eb="9">
      <t>ビョウトウ</t>
    </rPh>
    <rPh sb="9" eb="11">
      <t>ニュウイン</t>
    </rPh>
    <rPh sb="11" eb="12">
      <t>リョウ</t>
    </rPh>
    <phoneticPr fontId="15"/>
  </si>
  <si>
    <t>退院調整加算</t>
    <phoneticPr fontId="15"/>
  </si>
  <si>
    <t>認知症夜間対応加算</t>
    <phoneticPr fontId="15"/>
  </si>
  <si>
    <t>A317</t>
    <phoneticPr fontId="15"/>
  </si>
  <si>
    <t>特定一般病棟入院料</t>
    <rPh sb="0" eb="2">
      <t>トクテイ</t>
    </rPh>
    <rPh sb="2" eb="4">
      <t>イッパン</t>
    </rPh>
    <rPh sb="4" eb="6">
      <t>ビョウトウ</t>
    </rPh>
    <rPh sb="6" eb="8">
      <t>ニュウイン</t>
    </rPh>
    <rPh sb="8" eb="9">
      <t>リョウ</t>
    </rPh>
    <phoneticPr fontId="15"/>
  </si>
  <si>
    <t>１　特定一般病棟入院料１</t>
    <rPh sb="2" eb="4">
      <t>トクテイ</t>
    </rPh>
    <rPh sb="4" eb="6">
      <t>イッパン</t>
    </rPh>
    <rPh sb="6" eb="8">
      <t>ビョウトウ</t>
    </rPh>
    <rPh sb="8" eb="10">
      <t>ニュウイン</t>
    </rPh>
    <rPh sb="10" eb="11">
      <t>リョウ</t>
    </rPh>
    <phoneticPr fontId="15"/>
  </si>
  <si>
    <t>２　特定一般病棟入院料２</t>
    <rPh sb="2" eb="4">
      <t>トクテイ</t>
    </rPh>
    <rPh sb="4" eb="6">
      <t>イッパン</t>
    </rPh>
    <rPh sb="6" eb="8">
      <t>ビョウトウ</t>
    </rPh>
    <rPh sb="8" eb="10">
      <t>ニュウイン</t>
    </rPh>
    <rPh sb="10" eb="11">
      <t>リョウ</t>
    </rPh>
    <phoneticPr fontId="15"/>
  </si>
  <si>
    <t>A318</t>
    <phoneticPr fontId="15"/>
  </si>
  <si>
    <t>地域移行機能強化病棟入院料</t>
    <rPh sb="0" eb="2">
      <t>チイキ</t>
    </rPh>
    <rPh sb="2" eb="4">
      <t>イコウ</t>
    </rPh>
    <rPh sb="4" eb="6">
      <t>キノウ</t>
    </rPh>
    <rPh sb="6" eb="8">
      <t>キョウカ</t>
    </rPh>
    <rPh sb="8" eb="10">
      <t>ビョウトウ</t>
    </rPh>
    <rPh sb="10" eb="12">
      <t>ニュウイン</t>
    </rPh>
    <rPh sb="12" eb="13">
      <t>リョウ</t>
    </rPh>
    <phoneticPr fontId="15"/>
  </si>
  <si>
    <t>重症者加算１</t>
    <phoneticPr fontId="15"/>
  </si>
  <si>
    <t>A400</t>
    <phoneticPr fontId="15"/>
  </si>
  <si>
    <t>短期滞在手術等基本料</t>
    <rPh sb="0" eb="2">
      <t>タンキ</t>
    </rPh>
    <rPh sb="2" eb="4">
      <t>タイザイ</t>
    </rPh>
    <rPh sb="4" eb="6">
      <t>シュジュツ</t>
    </rPh>
    <rPh sb="6" eb="7">
      <t>トウ</t>
    </rPh>
    <rPh sb="7" eb="10">
      <t>キホンリョウ</t>
    </rPh>
    <phoneticPr fontId="15"/>
  </si>
  <si>
    <t>１　短期滞在手術等基本料１</t>
    <rPh sb="2" eb="4">
      <t>タンキ</t>
    </rPh>
    <rPh sb="4" eb="6">
      <t>タイザイ</t>
    </rPh>
    <rPh sb="6" eb="8">
      <t>シュジュツ</t>
    </rPh>
    <rPh sb="8" eb="9">
      <t>トウ</t>
    </rPh>
    <rPh sb="9" eb="12">
      <t>キホンリョウ</t>
    </rPh>
    <phoneticPr fontId="15"/>
  </si>
  <si>
    <t>２　短期滞在手術等基本料２</t>
    <rPh sb="2" eb="4">
      <t>タンキ</t>
    </rPh>
    <rPh sb="4" eb="6">
      <t>タイザイ</t>
    </rPh>
    <rPh sb="6" eb="8">
      <t>シュジュツ</t>
    </rPh>
    <rPh sb="9" eb="12">
      <t>キホンリョウ</t>
    </rPh>
    <phoneticPr fontId="15"/>
  </si>
  <si>
    <t>３　短期滞在手術等基本料３</t>
    <rPh sb="2" eb="4">
      <t>タンキ</t>
    </rPh>
    <rPh sb="4" eb="6">
      <t>タイザイ</t>
    </rPh>
    <rPh sb="6" eb="8">
      <t>シュジュツ</t>
    </rPh>
    <rPh sb="9" eb="12">
      <t>キホンリョウ</t>
    </rPh>
    <phoneticPr fontId="15"/>
  </si>
  <si>
    <t>A4001短期滞在手術等基本料1、A4002短期滞在手術等基本料2は「○」か「×」を入力のこと。</t>
    <rPh sb="5" eb="7">
      <t>タンキ</t>
    </rPh>
    <rPh sb="7" eb="9">
      <t>タイザイ</t>
    </rPh>
    <rPh sb="9" eb="11">
      <t>シュジュツ</t>
    </rPh>
    <rPh sb="11" eb="12">
      <t>トウ</t>
    </rPh>
    <rPh sb="12" eb="15">
      <t>キホンリョウ</t>
    </rPh>
    <rPh sb="42" eb="44">
      <t>ニュウリョク</t>
    </rPh>
    <phoneticPr fontId="15"/>
  </si>
  <si>
    <t>１　入力方法</t>
  </si>
  <si>
    <t>許可病床数については、医療法上の許可病床数を入力する。なお、入力値は医療法許可病床種別別（一般、精神、感染症、結核、療養）で入力すること。</t>
    <rPh sb="0" eb="2">
      <t>キョカ</t>
    </rPh>
    <rPh sb="2" eb="5">
      <t>ビョウショウスウ</t>
    </rPh>
    <rPh sb="11" eb="14">
      <t>イリョウホウ</t>
    </rPh>
    <rPh sb="14" eb="15">
      <t>ジョウ</t>
    </rPh>
    <rPh sb="16" eb="18">
      <t>キョカ</t>
    </rPh>
    <rPh sb="18" eb="21">
      <t>ビョウショウスウ</t>
    </rPh>
    <rPh sb="22" eb="24">
      <t>ニュウリョク</t>
    </rPh>
    <rPh sb="30" eb="33">
      <t>ニュウリョクチ</t>
    </rPh>
    <rPh sb="34" eb="37">
      <t>イリョウホウ</t>
    </rPh>
    <rPh sb="37" eb="39">
      <t>キョカ</t>
    </rPh>
    <rPh sb="39" eb="41">
      <t>ビョウショウ</t>
    </rPh>
    <rPh sb="41" eb="43">
      <t>シュベツ</t>
    </rPh>
    <rPh sb="43" eb="44">
      <t>ベツ</t>
    </rPh>
    <rPh sb="45" eb="47">
      <t>イッパン</t>
    </rPh>
    <rPh sb="48" eb="50">
      <t>セイシン</t>
    </rPh>
    <rPh sb="51" eb="54">
      <t>カンセンショウ</t>
    </rPh>
    <rPh sb="55" eb="57">
      <t>ケッカク</t>
    </rPh>
    <rPh sb="58" eb="60">
      <t>リョウヨウ</t>
    </rPh>
    <rPh sb="62" eb="64">
      <t>ニュウリョク</t>
    </rPh>
    <phoneticPr fontId="15"/>
  </si>
  <si>
    <r>
      <rPr>
        <sz val="11"/>
        <color indexed="8"/>
        <rFont val="ＭＳ Ｐゴシック"/>
        <family val="3"/>
        <charset val="128"/>
      </rPr>
      <t>届出病床数については、調査年月の「届出病床数」を記載。「届出病床数」は、保険診療として地方厚生（支）局に届けられた病床数であって、医療法の許可病床数とは異なる。</t>
    </r>
    <rPh sb="0" eb="2">
      <t>トドケデ</t>
    </rPh>
    <rPh sb="2" eb="5">
      <t>ビョウショウスウ</t>
    </rPh>
    <rPh sb="11" eb="13">
      <t>チョウサ</t>
    </rPh>
    <rPh sb="13" eb="15">
      <t>ネンゲツ</t>
    </rPh>
    <rPh sb="45" eb="47">
      <t>コウセイ</t>
    </rPh>
    <rPh sb="48" eb="49">
      <t>シ</t>
    </rPh>
    <rPh sb="50" eb="51">
      <t>キョク</t>
    </rPh>
    <phoneticPr fontId="15"/>
  </si>
  <si>
    <r>
      <t>※１　病床総数：※２医療保険総数＋※３介護保険総数＋※４その他病床数</t>
    </r>
    <r>
      <rPr>
        <sz val="11"/>
        <color indexed="8"/>
        <rFont val="ＭＳ Ｐゴシック"/>
        <family val="3"/>
        <charset val="128"/>
      </rPr>
      <t>＋※５休止病床数</t>
    </r>
    <rPh sb="14" eb="15">
      <t>ソウ</t>
    </rPh>
    <rPh sb="37" eb="39">
      <t>キュウシ</t>
    </rPh>
    <rPh sb="39" eb="42">
      <t>ビョウショウスウ</t>
    </rPh>
    <phoneticPr fontId="15"/>
  </si>
  <si>
    <t>※２　医療保険総数：医療保険届出病床数の総計</t>
    <phoneticPr fontId="15"/>
  </si>
  <si>
    <t>※３　介護保険総数：介護保険届出病床数の総計</t>
  </si>
  <si>
    <r>
      <t>※４　その他病床数：健診ベッド</t>
    </r>
    <r>
      <rPr>
        <sz val="11"/>
        <color indexed="8"/>
        <rFont val="ＭＳ Ｐゴシック"/>
        <family val="3"/>
        <charset val="128"/>
      </rPr>
      <t>等※２、※３、※５に含まれない病床数</t>
    </r>
    <rPh sb="15" eb="16">
      <t>トウ</t>
    </rPh>
    <phoneticPr fontId="15"/>
  </si>
  <si>
    <t>※５　休止病床数：地方厚生局へ届出を行っている休止病床数</t>
    <rPh sb="3" eb="5">
      <t>キュウシ</t>
    </rPh>
    <rPh sb="5" eb="8">
      <t>ビョウショウスウ</t>
    </rPh>
    <rPh sb="9" eb="11">
      <t>チホウ</t>
    </rPh>
    <rPh sb="11" eb="13">
      <t>コウセイ</t>
    </rPh>
    <rPh sb="13" eb="14">
      <t>キョク</t>
    </rPh>
    <rPh sb="15" eb="17">
      <t>トドケデ</t>
    </rPh>
    <rPh sb="18" eb="19">
      <t>オコナ</t>
    </rPh>
    <rPh sb="23" eb="25">
      <t>キュウシ</t>
    </rPh>
    <rPh sb="25" eb="28">
      <t>ビョウショウスウ</t>
    </rPh>
    <phoneticPr fontId="15"/>
  </si>
  <si>
    <t>※６　医療保険届出病床のうち非稼働病床数：医療保険届出病床のうち、地方厚生（支）局へ届出を行っていない非稼働病床数。</t>
    <rPh sb="3" eb="5">
      <t>イリョウ</t>
    </rPh>
    <rPh sb="5" eb="7">
      <t>ホケン</t>
    </rPh>
    <rPh sb="7" eb="9">
      <t>トドケデ</t>
    </rPh>
    <rPh sb="9" eb="11">
      <t>ビョウショウ</t>
    </rPh>
    <rPh sb="14" eb="15">
      <t>ヒ</t>
    </rPh>
    <rPh sb="15" eb="17">
      <t>カドウ</t>
    </rPh>
    <rPh sb="17" eb="20">
      <t>ビョウショウスウ</t>
    </rPh>
    <rPh sb="21" eb="23">
      <t>イリョウ</t>
    </rPh>
    <rPh sb="23" eb="25">
      <t>ホケン</t>
    </rPh>
    <rPh sb="25" eb="27">
      <t>トドケデ</t>
    </rPh>
    <rPh sb="27" eb="29">
      <t>ビョウショウ</t>
    </rPh>
    <rPh sb="33" eb="35">
      <t>チホウ</t>
    </rPh>
    <rPh sb="35" eb="37">
      <t>コウセイ</t>
    </rPh>
    <rPh sb="38" eb="39">
      <t>シ</t>
    </rPh>
    <rPh sb="40" eb="41">
      <t>キョク</t>
    </rPh>
    <rPh sb="42" eb="44">
      <t>トドケデ</t>
    </rPh>
    <rPh sb="45" eb="46">
      <t>オコナ</t>
    </rPh>
    <rPh sb="51" eb="52">
      <t>ヒ</t>
    </rPh>
    <rPh sb="52" eb="54">
      <t>カドウ</t>
    </rPh>
    <rPh sb="54" eb="57">
      <t>ビョウショウスウ</t>
    </rPh>
    <phoneticPr fontId="15"/>
  </si>
  <si>
    <t>　　　　　　　　　　　　　　　　　　　　　　　　　　　　　調査上の定義は「医師・看護師等の職員の不足やノロウィルス等の感染症の発生等によって新たな入院患者の受け入れを休止している病床であって、</t>
    <rPh sb="57" eb="58">
      <t>トウ</t>
    </rPh>
    <rPh sb="59" eb="62">
      <t>カンセンショウ</t>
    </rPh>
    <rPh sb="63" eb="65">
      <t>ハッセイ</t>
    </rPh>
    <rPh sb="65" eb="66">
      <t>トウ</t>
    </rPh>
    <rPh sb="70" eb="71">
      <t>アラ</t>
    </rPh>
    <rPh sb="73" eb="75">
      <t>ニュウイン</t>
    </rPh>
    <rPh sb="75" eb="77">
      <t>カンジャ</t>
    </rPh>
    <rPh sb="78" eb="79">
      <t>ウ</t>
    </rPh>
    <rPh sb="80" eb="81">
      <t>イ</t>
    </rPh>
    <rPh sb="83" eb="85">
      <t>キュウシ</t>
    </rPh>
    <rPh sb="89" eb="91">
      <t>ビョウショウ</t>
    </rPh>
    <phoneticPr fontId="15"/>
  </si>
  <si>
    <t>　　　　　　　　　　　　　　　　　　　　　　　　　　　　　地方厚生（支）局に休止を届ける予定のない病床。」をいう。</t>
    <rPh sb="29" eb="31">
      <t>チホウ</t>
    </rPh>
    <rPh sb="31" eb="33">
      <t>コウセイ</t>
    </rPh>
    <rPh sb="34" eb="35">
      <t>シ</t>
    </rPh>
    <rPh sb="36" eb="37">
      <t>キョク</t>
    </rPh>
    <rPh sb="38" eb="40">
      <t>キュウシ</t>
    </rPh>
    <rPh sb="41" eb="42">
      <t>トド</t>
    </rPh>
    <rPh sb="44" eb="46">
      <t>ヨテイ</t>
    </rPh>
    <rPh sb="49" eb="51">
      <t>ビョウショウ</t>
    </rPh>
    <phoneticPr fontId="15"/>
  </si>
  <si>
    <r>
      <t>※</t>
    </r>
    <r>
      <rPr>
        <sz val="11"/>
        <color indexed="8"/>
        <rFont val="ＭＳ Ｐゴシック"/>
        <family val="3"/>
        <charset val="128"/>
      </rPr>
      <t>７　黄色の欄を入力のこと。空白（Ｎｕｌｌ）不可。</t>
    </r>
    <r>
      <rPr>
        <sz val="11"/>
        <color indexed="10"/>
        <rFont val="ＭＳ Ｐゴシック"/>
        <family val="3"/>
        <charset val="128"/>
      </rPr>
      <t>加算は算定の実績があったかではなく、算定が可能な月であれば「○」とする。</t>
    </r>
    <r>
      <rPr>
        <sz val="11"/>
        <color indexed="8"/>
        <rFont val="ＭＳ Ｐゴシック"/>
        <family val="3"/>
        <charset val="128"/>
      </rPr>
      <t xml:space="preserve">
</t>
    </r>
    <rPh sb="3" eb="5">
      <t>キイロ</t>
    </rPh>
    <rPh sb="6" eb="7">
      <t>ラン</t>
    </rPh>
    <rPh sb="8" eb="10">
      <t>ニュウリョク</t>
    </rPh>
    <rPh sb="25" eb="27">
      <t>カサン</t>
    </rPh>
    <rPh sb="28" eb="30">
      <t>サンテイ</t>
    </rPh>
    <rPh sb="31" eb="33">
      <t>ジッセキ</t>
    </rPh>
    <rPh sb="43" eb="45">
      <t>サンテイ</t>
    </rPh>
    <rPh sb="46" eb="48">
      <t>カノウ</t>
    </rPh>
    <rPh sb="49" eb="50">
      <t>ツキ</t>
    </rPh>
    <phoneticPr fontId="15"/>
  </si>
  <si>
    <r>
      <t>※</t>
    </r>
    <r>
      <rPr>
        <sz val="11"/>
        <color indexed="8"/>
        <rFont val="ＭＳ Ｐゴシック"/>
        <family val="3"/>
        <charset val="128"/>
      </rPr>
      <t>８　過去月の入力欄は全て入力した状態で提出する。　例）9月分データの様式３は４～９月の入力欄が全て入力された状態で提出する。</t>
    </r>
    <rPh sb="3" eb="5">
      <t>カコ</t>
    </rPh>
    <rPh sb="5" eb="6">
      <t>ツキ</t>
    </rPh>
    <rPh sb="7" eb="9">
      <t>ニュウリョク</t>
    </rPh>
    <rPh sb="9" eb="10">
      <t>ラン</t>
    </rPh>
    <rPh sb="11" eb="12">
      <t>スベ</t>
    </rPh>
    <rPh sb="13" eb="15">
      <t>ニュウリョク</t>
    </rPh>
    <rPh sb="17" eb="19">
      <t>ジョウタイ</t>
    </rPh>
    <rPh sb="20" eb="22">
      <t>テイシュツ</t>
    </rPh>
    <rPh sb="26" eb="27">
      <t>レイ</t>
    </rPh>
    <rPh sb="29" eb="30">
      <t>ガツ</t>
    </rPh>
    <rPh sb="30" eb="31">
      <t>ブン</t>
    </rPh>
    <rPh sb="35" eb="37">
      <t>ヨウシキ</t>
    </rPh>
    <rPh sb="42" eb="43">
      <t>ガツ</t>
    </rPh>
    <rPh sb="44" eb="46">
      <t>ニュウリョク</t>
    </rPh>
    <rPh sb="46" eb="47">
      <t>ラン</t>
    </rPh>
    <rPh sb="48" eb="49">
      <t>スベ</t>
    </rPh>
    <rPh sb="50" eb="52">
      <t>ニュウリョク</t>
    </rPh>
    <rPh sb="55" eb="57">
      <t>ジョウタイ</t>
    </rPh>
    <rPh sb="58" eb="60">
      <t>テイシュツ</t>
    </rPh>
    <phoneticPr fontId="15"/>
  </si>
  <si>
    <t>　　　 ただし、年度の途中より調査に参加する医療機関は、データ作成対象月以降の該当月の入力を行う。</t>
    <rPh sb="8" eb="10">
      <t>ネンド</t>
    </rPh>
    <rPh sb="11" eb="13">
      <t>トチュウ</t>
    </rPh>
    <rPh sb="15" eb="17">
      <t>チョウサ</t>
    </rPh>
    <rPh sb="18" eb="20">
      <t>サンカ</t>
    </rPh>
    <rPh sb="22" eb="24">
      <t>イリョウ</t>
    </rPh>
    <rPh sb="24" eb="26">
      <t>キカン</t>
    </rPh>
    <rPh sb="31" eb="33">
      <t>サクセイ</t>
    </rPh>
    <rPh sb="33" eb="35">
      <t>タイショウ</t>
    </rPh>
    <rPh sb="35" eb="36">
      <t>ツキ</t>
    </rPh>
    <rPh sb="36" eb="38">
      <t>イコウ</t>
    </rPh>
    <rPh sb="39" eb="41">
      <t>ガイトウ</t>
    </rPh>
    <rPh sb="41" eb="42">
      <t>ツキ</t>
    </rPh>
    <rPh sb="43" eb="45">
      <t>ニュウリョク</t>
    </rPh>
    <rPh sb="46" eb="47">
      <t>オコナ</t>
    </rPh>
    <phoneticPr fontId="15"/>
  </si>
  <si>
    <t>２　注意</t>
    <rPh sb="2" eb="4">
      <t>チュウイ</t>
    </rPh>
    <phoneticPr fontId="15"/>
  </si>
  <si>
    <t>入院基本料（A100～A106)には特定入院料（A300～A318)を算定する病床は含まない。</t>
    <rPh sb="0" eb="2">
      <t>ニュウイン</t>
    </rPh>
    <rPh sb="2" eb="5">
      <t>キホンリョウ</t>
    </rPh>
    <rPh sb="18" eb="20">
      <t>トクテイ</t>
    </rPh>
    <rPh sb="20" eb="23">
      <t>ニュウインリョウ</t>
    </rPh>
    <rPh sb="35" eb="37">
      <t>サンテイ</t>
    </rPh>
    <rPh sb="39" eb="41">
      <t>ビョウショウ</t>
    </rPh>
    <rPh sb="42" eb="43">
      <t>フク</t>
    </rPh>
    <phoneticPr fontId="15"/>
  </si>
  <si>
    <r>
      <t>（事例）医療保険総数が500床であり</t>
    </r>
    <r>
      <rPr>
        <sz val="11"/>
        <color indexed="10"/>
        <rFont val="ＭＳ Ｐゴシック"/>
        <family val="3"/>
        <charset val="128"/>
      </rPr>
      <t>、届出入院料はA301特定集中治療室管理料が10床、その他が急性期一般入院料１のとき</t>
    </r>
    <r>
      <rPr>
        <sz val="11"/>
        <color indexed="8"/>
        <rFont val="ＭＳ Ｐゴシック"/>
        <family val="3"/>
        <charset val="128"/>
      </rPr>
      <t>、</t>
    </r>
    <rPh sb="1" eb="3">
      <t>ジレイ</t>
    </rPh>
    <rPh sb="4" eb="6">
      <t>イリョウ</t>
    </rPh>
    <rPh sb="6" eb="8">
      <t>ホケン</t>
    </rPh>
    <rPh sb="8" eb="10">
      <t>ソウスウ</t>
    </rPh>
    <rPh sb="14" eb="15">
      <t>ショウ</t>
    </rPh>
    <rPh sb="19" eb="21">
      <t>トドケデ</t>
    </rPh>
    <rPh sb="21" eb="24">
      <t>ニュウインリョウ</t>
    </rPh>
    <rPh sb="29" eb="31">
      <t>トクテイ</t>
    </rPh>
    <rPh sb="31" eb="33">
      <t>シュウチュウ</t>
    </rPh>
    <rPh sb="33" eb="36">
      <t>チリョウシツ</t>
    </rPh>
    <rPh sb="36" eb="38">
      <t>カンリ</t>
    </rPh>
    <rPh sb="38" eb="39">
      <t>リョウ</t>
    </rPh>
    <rPh sb="42" eb="43">
      <t>ショウ</t>
    </rPh>
    <rPh sb="46" eb="47">
      <t>タ</t>
    </rPh>
    <rPh sb="48" eb="51">
      <t>キュウセイキ</t>
    </rPh>
    <rPh sb="51" eb="53">
      <t>イッパン</t>
    </rPh>
    <rPh sb="53" eb="56">
      <t>ニュウインリョウ</t>
    </rPh>
    <phoneticPr fontId="15"/>
  </si>
  <si>
    <t>　　　　 該当場所に以下のように記載する。</t>
    <phoneticPr fontId="15"/>
  </si>
  <si>
    <r>
      <t>　　　　　　A100　 　　</t>
    </r>
    <r>
      <rPr>
        <sz val="11"/>
        <color indexed="10"/>
        <rFont val="ＭＳ ゴシック"/>
        <family val="3"/>
        <charset val="128"/>
      </rPr>
      <t>急性期一般入院料１</t>
    </r>
    <r>
      <rPr>
        <sz val="11"/>
        <color indexed="8"/>
        <rFont val="ＭＳ ゴシック"/>
        <family val="3"/>
        <charset val="128"/>
      </rPr>
      <t>　　　　490床</t>
    </r>
    <rPh sb="14" eb="17">
      <t>キュウセイキ</t>
    </rPh>
    <rPh sb="17" eb="19">
      <t>イッパン</t>
    </rPh>
    <rPh sb="19" eb="21">
      <t>ニュウイン</t>
    </rPh>
    <rPh sb="21" eb="22">
      <t>リョウ</t>
    </rPh>
    <rPh sb="30" eb="31">
      <t>ショウ</t>
    </rPh>
    <phoneticPr fontId="15"/>
  </si>
  <si>
    <t>　　　　　　A301　　　 特定集中治療室管理料 　　　10床</t>
    <rPh sb="14" eb="16">
      <t>トクテイ</t>
    </rPh>
    <rPh sb="16" eb="18">
      <t>シュウチュウ</t>
    </rPh>
    <rPh sb="18" eb="21">
      <t>チリョウシツ</t>
    </rPh>
    <rPh sb="21" eb="23">
      <t>カンリ</t>
    </rPh>
    <rPh sb="23" eb="24">
      <t>リョウ</t>
    </rPh>
    <rPh sb="30" eb="31">
      <t>ショウ</t>
    </rPh>
    <phoneticPr fontId="15"/>
  </si>
  <si>
    <t>北海道</t>
    <rPh sb="0" eb="3">
      <t>ホッカイドウ</t>
    </rPh>
    <phoneticPr fontId="29"/>
  </si>
  <si>
    <t>02</t>
    <phoneticPr fontId="29"/>
  </si>
  <si>
    <t>作成日（作成者）</t>
    <phoneticPr fontId="15"/>
  </si>
  <si>
    <t>更新日（更新者）</t>
    <phoneticPr fontId="15"/>
  </si>
  <si>
    <t>サブジェクトエリアID</t>
    <phoneticPr fontId="22"/>
  </si>
  <si>
    <t>二次医療圏マスタ</t>
    <rPh sb="0" eb="2">
      <t>ニジ</t>
    </rPh>
    <rPh sb="2" eb="4">
      <t>イリョウ</t>
    </rPh>
    <rPh sb="4" eb="5">
      <t>ケン</t>
    </rPh>
    <phoneticPr fontId="15"/>
  </si>
  <si>
    <t>テーブル名</t>
    <phoneticPr fontId="15"/>
  </si>
  <si>
    <t>属性名</t>
    <phoneticPr fontId="22"/>
  </si>
  <si>
    <t>カラム名</t>
    <phoneticPr fontId="22"/>
  </si>
  <si>
    <t>説明</t>
    <phoneticPr fontId="15"/>
  </si>
  <si>
    <t>外部情報から作成
⇒http://www.data.go.jp/?lang=japanese
データカタログサイト”二次医療圏”</t>
  </si>
  <si>
    <t>prefecture_cd</t>
  </si>
  <si>
    <t>データ変更年月日
YYYYMMDD形式</t>
    <phoneticPr fontId="15"/>
  </si>
  <si>
    <t>施設ID対応マスタ</t>
    <phoneticPr fontId="15"/>
  </si>
  <si>
    <t>旧施設ID</t>
  </si>
  <si>
    <t>old_facility_id</t>
  </si>
  <si>
    <t>新施設ID</t>
  </si>
  <si>
    <t>作成日（作成者）</t>
    <phoneticPr fontId="15"/>
  </si>
  <si>
    <t>施設データ管理マスタ</t>
    <rPh sb="0" eb="2">
      <t>シセツ</t>
    </rPh>
    <rPh sb="5" eb="7">
      <t>カンリ</t>
    </rPh>
    <phoneticPr fontId="15"/>
  </si>
  <si>
    <t>説明</t>
    <phoneticPr fontId="15"/>
  </si>
  <si>
    <t>施設ID</t>
    <phoneticPr fontId="29"/>
  </si>
  <si>
    <t>施設属性マスタ（mt_shisetsu_zokusei）の1.施設ID（facility_id）</t>
  </si>
  <si>
    <t>年月</t>
  </si>
  <si>
    <t>2014年4月以降現時点までの全ての年月
YYYYMM形式</t>
  </si>
  <si>
    <t>FF1</t>
  </si>
  <si>
    <t>ff1_f</t>
  </si>
  <si>
    <t>当該年月の様式１の２次DB有無フラグ</t>
    <rPh sb="10" eb="11">
      <t>ジ</t>
    </rPh>
    <phoneticPr fontId="15"/>
  </si>
  <si>
    <t>FF3</t>
  </si>
  <si>
    <t>ff3_f</t>
  </si>
  <si>
    <t>当該年月の様式３の有無フラグ
⇒要保存フォルダ確認（DB化未対応）</t>
    <rPh sb="16" eb="17">
      <t>ヨウ</t>
    </rPh>
    <rPh sb="17" eb="19">
      <t>ホゾン</t>
    </rPh>
    <rPh sb="23" eb="25">
      <t>カクニン</t>
    </rPh>
    <rPh sb="28" eb="29">
      <t>カ</t>
    </rPh>
    <rPh sb="29" eb="30">
      <t>ミ</t>
    </rPh>
    <rPh sb="30" eb="32">
      <t>タイオウ</t>
    </rPh>
    <phoneticPr fontId="15"/>
  </si>
  <si>
    <t>EFn</t>
  </si>
  <si>
    <t>efn_f</t>
  </si>
  <si>
    <t>当該年月の入院EFの２次DB有無フラグ</t>
    <phoneticPr fontId="15"/>
  </si>
  <si>
    <t>EFg</t>
  </si>
  <si>
    <t>efg_f</t>
  </si>
  <si>
    <t>当該年月の外来EFの２次DB有無フラグ</t>
    <phoneticPr fontId="15"/>
  </si>
  <si>
    <t>D</t>
  </si>
  <si>
    <t>d_f</t>
  </si>
  <si>
    <t>当該年月のDファイルの２次DB有無フラグ</t>
    <phoneticPr fontId="15"/>
  </si>
  <si>
    <t>H</t>
  </si>
  <si>
    <t>h_f</t>
  </si>
  <si>
    <t>当該年月のHファイルの２次DB有無フラグ</t>
    <phoneticPr fontId="15"/>
  </si>
  <si>
    <t>RCPD</t>
  </si>
  <si>
    <t>当該年月診療分（請求年月-1月）のDPCレセプトの２次DB有無フラグ</t>
    <phoneticPr fontId="15"/>
  </si>
  <si>
    <t>RCPI</t>
  </si>
  <si>
    <t>rcpi_f</t>
  </si>
  <si>
    <t>当該年月診療分（請求年月-1月）の医科レセプトの２次DB有無フラグ</t>
    <phoneticPr fontId="15"/>
  </si>
  <si>
    <t>MML検歴_検歴情報</t>
  </si>
  <si>
    <t>当該年月のMML検歴情報モジュール_検歴情報の２次DB有無フラグ有無フラグ</t>
    <phoneticPr fontId="15"/>
  </si>
  <si>
    <t>MML検歴_検歴検体材料</t>
  </si>
  <si>
    <t>MML検歴_検歴項目情報</t>
  </si>
  <si>
    <t>MMLバイタル_バイタルサイン</t>
  </si>
  <si>
    <t>当該年月のMMLバイタルサインモジュール_バイタルサインの２次DB有無フラグ</t>
    <phoneticPr fontId="15"/>
  </si>
  <si>
    <t>MMLバイタル_記録項目</t>
  </si>
  <si>
    <t>当該年月のMML体温表モジュール_バイタルサインの２次DB有無フラグ</t>
    <phoneticPr fontId="15"/>
  </si>
  <si>
    <t>MML体温表_記録項目</t>
  </si>
  <si>
    <t>MML患者情報_患者情報</t>
  </si>
  <si>
    <t>作成日（作成者）</t>
    <phoneticPr fontId="15"/>
  </si>
  <si>
    <t>更新日（更新者）</t>
    <phoneticPr fontId="15"/>
  </si>
  <si>
    <t>サブジェクトエリアID</t>
    <phoneticPr fontId="22"/>
  </si>
  <si>
    <t>テーブル名</t>
    <phoneticPr fontId="15"/>
  </si>
  <si>
    <t>属性名</t>
    <phoneticPr fontId="22"/>
  </si>
  <si>
    <t>カラム名</t>
    <phoneticPr fontId="22"/>
  </si>
  <si>
    <t>説明</t>
    <phoneticPr fontId="15"/>
  </si>
  <si>
    <t>都道府県コード</t>
    <rPh sb="0" eb="4">
      <t>トドウフケン</t>
    </rPh>
    <phoneticPr fontId="29"/>
  </si>
  <si>
    <t>prefecture_cd</t>
    <phoneticPr fontId="29"/>
  </si>
  <si>
    <t>医薬品関連マスタ</t>
    <rPh sb="3" eb="5">
      <t>カンレン</t>
    </rPh>
    <phoneticPr fontId="15"/>
  </si>
  <si>
    <t>医薬品マスタより取得</t>
    <rPh sb="8" eb="10">
      <t>シュトク</t>
    </rPh>
    <phoneticPr fontId="15"/>
  </si>
  <si>
    <t>医薬品マスタより取得</t>
  </si>
  <si>
    <t>医薬品マスタより取得</t>
    <phoneticPr fontId="15"/>
  </si>
  <si>
    <t>薬効分類1コード</t>
  </si>
  <si>
    <t>薬効分類2コード</t>
  </si>
  <si>
    <t>薬効分類3コード</t>
  </si>
  <si>
    <t>薬効分類4コード</t>
  </si>
  <si>
    <t>薬効分類5コード</t>
  </si>
  <si>
    <t>製造メーカコード</t>
  </si>
  <si>
    <t>seizo_maker_cd</t>
  </si>
  <si>
    <t>医薬品日本語名</t>
  </si>
  <si>
    <t>医薬品ブランドマスタより取得</t>
    <phoneticPr fontId="15"/>
  </si>
  <si>
    <t>医薬品一般名マスタより取得</t>
    <rPh sb="3" eb="5">
      <t>イッパン</t>
    </rPh>
    <rPh sb="5" eb="6">
      <t>メイ</t>
    </rPh>
    <phoneticPr fontId="15"/>
  </si>
  <si>
    <t>医薬品一般名英名</t>
  </si>
  <si>
    <t>医薬品一般名マスタより取得</t>
    <rPh sb="3" eb="5">
      <t>イッパン</t>
    </rPh>
    <rPh sb="5" eb="6">
      <t>メイ</t>
    </rPh>
    <rPh sb="11" eb="13">
      <t>シュトク</t>
    </rPh>
    <phoneticPr fontId="15"/>
  </si>
  <si>
    <t>薬効分類1名</t>
  </si>
  <si>
    <t>yakko_bunrui1_jpn_name</t>
  </si>
  <si>
    <t>薬効ATC分類1マスタより取得</t>
    <rPh sb="13" eb="15">
      <t>シュトク</t>
    </rPh>
    <phoneticPr fontId="15"/>
  </si>
  <si>
    <t>薬効分類2名</t>
  </si>
  <si>
    <t>yakko_bunrui2_jpn_name</t>
  </si>
  <si>
    <t>薬効ATC分類2マスタより取得</t>
    <rPh sb="13" eb="15">
      <t>シュトク</t>
    </rPh>
    <phoneticPr fontId="15"/>
  </si>
  <si>
    <t>薬効分類3名</t>
  </si>
  <si>
    <t>yakko_bunrui3_jpn_name</t>
  </si>
  <si>
    <t>薬効ATC分類3マスタより取得</t>
    <rPh sb="13" eb="15">
      <t>シュトク</t>
    </rPh>
    <phoneticPr fontId="15"/>
  </si>
  <si>
    <t>薬効分類4名</t>
  </si>
  <si>
    <t>yakko_bunrui4_jpn_name</t>
  </si>
  <si>
    <t>薬効ATC分類4マスタより取得</t>
    <rPh sb="13" eb="15">
      <t>シュトク</t>
    </rPh>
    <phoneticPr fontId="15"/>
  </si>
  <si>
    <t>薬効分類5名</t>
  </si>
  <si>
    <t>yakko_bunrui5_jpn_name</t>
  </si>
  <si>
    <t>薬効ATC分類5マスタより取得</t>
    <rPh sb="13" eb="15">
      <t>シュトク</t>
    </rPh>
    <phoneticPr fontId="15"/>
  </si>
  <si>
    <t>製造メーカ名</t>
  </si>
  <si>
    <t>seizo_maker_name</t>
  </si>
  <si>
    <t>メーカマスタより取得</t>
    <phoneticPr fontId="15"/>
  </si>
  <si>
    <t>後発品フラグ</t>
  </si>
  <si>
    <t>kohatsuhin_f</t>
  </si>
  <si>
    <t>施行年月日</t>
  </si>
  <si>
    <t>yakkasyusai_ymd</t>
  </si>
  <si>
    <t>99999999</t>
  </si>
  <si>
    <t>医薬品マスタより取得
YYYYMMDD形式（施行日/薬価収載年月日）</t>
    <rPh sb="22" eb="25">
      <t>シコウビ</t>
    </rPh>
    <rPh sb="26" eb="28">
      <t>ヤッカ</t>
    </rPh>
    <rPh sb="28" eb="30">
      <t>シュウサイ</t>
    </rPh>
    <rPh sb="30" eb="33">
      <t>ネンガッピ</t>
    </rPh>
    <phoneticPr fontId="15"/>
  </si>
  <si>
    <t>9999</t>
  </si>
  <si>
    <t>医薬品マスタより取得
更新区分＝３削除があるデータに1</t>
    <rPh sb="11" eb="13">
      <t>コウシン</t>
    </rPh>
    <rPh sb="13" eb="15">
      <t>クブン</t>
    </rPh>
    <rPh sb="17" eb="19">
      <t>サクジョ</t>
    </rPh>
    <phoneticPr fontId="15"/>
  </si>
  <si>
    <t>医薬品マスタより取得
YYYYMMDD形式（施行日/薬価収載年月日）</t>
    <phoneticPr fontId="15"/>
  </si>
  <si>
    <t>医薬品マスタより取得
YYYYMMDD形式（施行日/薬価収載年月日）</t>
    <rPh sb="0" eb="3">
      <t>イヤクヒン</t>
    </rPh>
    <rPh sb="8" eb="10">
      <t>シュトク</t>
    </rPh>
    <phoneticPr fontId="15"/>
  </si>
  <si>
    <t>薬価関連マスタ</t>
    <rPh sb="0" eb="2">
      <t>ヤッカ</t>
    </rPh>
    <rPh sb="2" eb="4">
      <t>カンレン</t>
    </rPh>
    <phoneticPr fontId="15"/>
  </si>
  <si>
    <t>iyakuhin_code</t>
  </si>
  <si>
    <t>薬価マスタより取得</t>
    <phoneticPr fontId="15"/>
  </si>
  <si>
    <t>薬価</t>
  </si>
  <si>
    <t>price</t>
  </si>
  <si>
    <t>実数</t>
  </si>
  <si>
    <t>薬価マスタより取得</t>
  </si>
  <si>
    <t>薬価マスタより取得
YYYYMMDD形式（施行日/薬価収載年月日）</t>
  </si>
  <si>
    <t>薬価マスタより取得
YYYYMM形式</t>
  </si>
  <si>
    <t>00000000</t>
    <phoneticPr fontId="15"/>
  </si>
  <si>
    <t>end_ymd</t>
  </si>
  <si>
    <t>新旧医薬品コードマスタを定義する。（医薬品マスタより作成）</t>
  </si>
  <si>
    <t>旧医薬品コード</t>
  </si>
  <si>
    <t>old_iyakuhin_cd</t>
  </si>
  <si>
    <t>医薬品マスタより取得
移行元医薬品コード</t>
    <phoneticPr fontId="15"/>
  </si>
  <si>
    <t>新医薬品コード</t>
  </si>
  <si>
    <t>new_iyakuhin_cd</t>
  </si>
  <si>
    <t>医薬品マスタより取得
移行先医薬品コード</t>
    <phoneticPr fontId="15"/>
  </si>
  <si>
    <t>siko_ymd</t>
  </si>
  <si>
    <t>99999999</t>
    <phoneticPr fontId="15"/>
  </si>
  <si>
    <t>医薬品マスタより取得
YYYYMM形式</t>
  </si>
  <si>
    <t>医薬品マスタより取得
YYYYMMDD形式</t>
  </si>
  <si>
    <t>データ登録年月日</t>
    <rPh sb="3" eb="5">
      <t>トウロク</t>
    </rPh>
    <rPh sb="5" eb="8">
      <t>ネンガッピ</t>
    </rPh>
    <phoneticPr fontId="15"/>
  </si>
  <si>
    <t>点数表区分番号</t>
  </si>
  <si>
    <t>kubun_no</t>
  </si>
  <si>
    <t>診療行為省略名</t>
  </si>
  <si>
    <t>診療行為名</t>
  </si>
  <si>
    <t>shinryo_koi_kihonname</t>
  </si>
  <si>
    <t>点数</t>
  </si>
  <si>
    <t>特定器材関連マスタ</t>
    <rPh sb="0" eb="4">
      <t>トクテイキザイ</t>
    </rPh>
    <rPh sb="4" eb="6">
      <t>カンレン</t>
    </rPh>
    <phoneticPr fontId="56"/>
  </si>
  <si>
    <t>特定器材コード</t>
  </si>
  <si>
    <t>tokutei_kizai_cd</t>
  </si>
  <si>
    <t>特定器材マスタより取得</t>
    <phoneticPr fontId="15"/>
  </si>
  <si>
    <t>特定器材名・規格名</t>
  </si>
  <si>
    <t>単位</t>
  </si>
  <si>
    <t>tokutei_kizai_tani</t>
  </si>
  <si>
    <t>特定器材マスタより取得、更新区分3：削除があるデータに1</t>
    <rPh sb="12" eb="14">
      <t>コウシン</t>
    </rPh>
    <rPh sb="14" eb="16">
      <t>クブン</t>
    </rPh>
    <rPh sb="18" eb="20">
      <t>サクジョ</t>
    </rPh>
    <phoneticPr fontId="15"/>
  </si>
  <si>
    <t>データ変更年月日
YYYYMMDD形式</t>
    <rPh sb="3" eb="5">
      <t>ヘンコウ</t>
    </rPh>
    <rPh sb="5" eb="8">
      <t>ネンガッピ</t>
    </rPh>
    <phoneticPr fontId="15"/>
  </si>
  <si>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5"/>
  </si>
  <si>
    <t>金額</t>
  </si>
  <si>
    <t>特定器材マスタより取得
整数部「10桁」、小数点「1桁」及び小数部「2桁」の組合せで設定</t>
  </si>
  <si>
    <t>作成日（作成者）</t>
    <phoneticPr fontId="15"/>
  </si>
  <si>
    <t>更新日（更新者）</t>
    <phoneticPr fontId="15"/>
  </si>
  <si>
    <t>サブジェクトエリアID</t>
    <phoneticPr fontId="22"/>
  </si>
  <si>
    <t>テーブル名</t>
    <phoneticPr fontId="15"/>
  </si>
  <si>
    <t>属性名</t>
    <phoneticPr fontId="22"/>
  </si>
  <si>
    <t>カラム名</t>
    <phoneticPr fontId="22"/>
  </si>
  <si>
    <t>説明</t>
    <phoneticPr fontId="15"/>
  </si>
  <si>
    <t>dpc2_cd</t>
    <phoneticPr fontId="29"/>
  </si>
  <si>
    <t>DPC（2桁）マスタより取得</t>
    <phoneticPr fontId="15"/>
  </si>
  <si>
    <t>DPC（2桁）マスタより取得</t>
    <phoneticPr fontId="15"/>
  </si>
  <si>
    <t>dpc6_cd</t>
    <phoneticPr fontId="29"/>
  </si>
  <si>
    <t>DPC（6桁）マスタよりdpc2_cd+dpc4_cd取得</t>
    <phoneticPr fontId="15"/>
  </si>
  <si>
    <t>DPC（6桁）マスタより取得</t>
    <phoneticPr fontId="15"/>
  </si>
  <si>
    <t>○</t>
    <phoneticPr fontId="15"/>
  </si>
  <si>
    <t>DPC（6桁）マスタより取得
YYYYMMDD形式</t>
  </si>
  <si>
    <t>DPC（6桁）マスタより取得
YYYYMMDD形式</t>
    <phoneticPr fontId="15"/>
  </si>
  <si>
    <t>千年カルテ</t>
    <phoneticPr fontId="15"/>
  </si>
  <si>
    <t>診断群分類（DPC）電子点数表「４）ＩＣＤ」シートより取得</t>
    <phoneticPr fontId="15"/>
  </si>
  <si>
    <t>診断群分類（DPC）電子点数表「４）ＩＣＤ」シートより取得</t>
  </si>
  <si>
    <t>ICD10</t>
  </si>
  <si>
    <t>診断群分類（DPC）電子点数表「４）ＩＣＤ」シートより取得
YYYYMMDD形式</t>
  </si>
  <si>
    <t>有効期間_開始年月日</t>
  </si>
  <si>
    <t>有効期間_終了年月日</t>
  </si>
  <si>
    <t>作成日（作成者）</t>
    <phoneticPr fontId="15"/>
  </si>
  <si>
    <t>更新日（更新者）</t>
    <phoneticPr fontId="15"/>
  </si>
  <si>
    <t>サブジェクトエリアID</t>
    <phoneticPr fontId="22"/>
  </si>
  <si>
    <t>疾患関連マスタ</t>
    <rPh sb="2" eb="4">
      <t>カンレン</t>
    </rPh>
    <phoneticPr fontId="15"/>
  </si>
  <si>
    <t>テーブル名</t>
    <phoneticPr fontId="15"/>
  </si>
  <si>
    <t>属性名</t>
    <phoneticPr fontId="22"/>
  </si>
  <si>
    <t>カラム名</t>
    <phoneticPr fontId="22"/>
  </si>
  <si>
    <t>説明</t>
    <phoneticPr fontId="15"/>
  </si>
  <si>
    <t>疾患コード</t>
    <rPh sb="0" eb="2">
      <t>シッカン</t>
    </rPh>
    <phoneticPr fontId="57"/>
  </si>
  <si>
    <t>疾病マスタより取得</t>
    <phoneticPr fontId="15"/>
  </si>
  <si>
    <t>疾病マスタより取得</t>
  </si>
  <si>
    <t>ICD10細分類コード</t>
  </si>
  <si>
    <t>icd10_ss_cd</t>
  </si>
  <si>
    <t>疾患名</t>
    <rPh sb="0" eb="2">
      <t>シッカン</t>
    </rPh>
    <phoneticPr fontId="57"/>
  </si>
  <si>
    <t>ICD10大分類マスタより取得</t>
    <phoneticPr fontId="15"/>
  </si>
  <si>
    <t>ICD10中分類マスタより取得</t>
    <phoneticPr fontId="15"/>
  </si>
  <si>
    <t>ICD10小分類マスタより取得</t>
    <phoneticPr fontId="15"/>
  </si>
  <si>
    <t>ICD10細分類名</t>
  </si>
  <si>
    <t>icd10_ss_name</t>
  </si>
  <si>
    <t>ICD10細分類マスタより取得</t>
    <phoneticPr fontId="15"/>
  </si>
  <si>
    <t>ICD10区分</t>
    <rPh sb="5" eb="7">
      <t>クブン</t>
    </rPh>
    <phoneticPr fontId="15"/>
  </si>
  <si>
    <t>疾病マスタより取得
YYYYMMDD形式</t>
  </si>
  <si>
    <t>施行年月日</t>
    <rPh sb="0" eb="2">
      <t>シコウ</t>
    </rPh>
    <rPh sb="2" eb="5">
      <t>ネンガッピ</t>
    </rPh>
    <phoneticPr fontId="15"/>
  </si>
  <si>
    <t>変更年月日</t>
    <rPh sb="0" eb="2">
      <t>ヘンコウ</t>
    </rPh>
    <rPh sb="2" eb="5">
      <t>ネンガッピ</t>
    </rPh>
    <phoneticPr fontId="15"/>
  </si>
  <si>
    <t>修飾語コード</t>
  </si>
  <si>
    <t>修飾語名称</t>
  </si>
  <si>
    <t>更新日（更新者）</t>
    <phoneticPr fontId="15"/>
  </si>
  <si>
    <t>年度マスタ</t>
    <rPh sb="0" eb="2">
      <t>ネンド</t>
    </rPh>
    <phoneticPr fontId="15"/>
  </si>
  <si>
    <t>num</t>
  </si>
  <si>
    <t>通し番号</t>
  </si>
  <si>
    <t>ym</t>
  </si>
  <si>
    <t>999999</t>
    <phoneticPr fontId="15"/>
  </si>
  <si>
    <t>年度（1月始まり）</t>
  </si>
  <si>
    <t>nendo_1</t>
  </si>
  <si>
    <t>1月始まりの年度</t>
  </si>
  <si>
    <t>年度（4月始まり）</t>
  </si>
  <si>
    <t>nendo_4</t>
  </si>
  <si>
    <t>4月始まりの年度</t>
  </si>
  <si>
    <t>四半期（1月始まり）</t>
  </si>
  <si>
    <t>q1</t>
  </si>
  <si>
    <t>9999-9Q</t>
  </si>
  <si>
    <t>1月始まりの四半期
9999-1Q、9999-2Q、9999-3Q、9999-4Q</t>
  </si>
  <si>
    <t>四半期（4月始まり）</t>
  </si>
  <si>
    <t>q4</t>
  </si>
  <si>
    <t>4月始まりの四半期
9999-1Q、9999-2Q、9999-3Q、9999-4Q</t>
  </si>
  <si>
    <t>日数</t>
  </si>
  <si>
    <t>nissu</t>
  </si>
  <si>
    <t>月別日数</t>
  </si>
  <si>
    <t>○</t>
    <phoneticPr fontId="12"/>
  </si>
  <si>
    <t>千年カルテ離脱施設フラグ</t>
    <rPh sb="7" eb="9">
      <t>シセツ</t>
    </rPh>
    <phoneticPr fontId="12"/>
  </si>
  <si>
    <t>削除フラグ</t>
    <rPh sb="0" eb="2">
      <t>サクジョ</t>
    </rPh>
    <phoneticPr fontId="12"/>
  </si>
  <si>
    <t>1：千年カルテ離脱施設</t>
    <phoneticPr fontId="12"/>
  </si>
  <si>
    <t>mil_exit_f</t>
    <phoneticPr fontId="12"/>
  </si>
  <si>
    <t>最新フラグ</t>
    <rPh sb="0" eb="2">
      <t>サイシン</t>
    </rPh>
    <phoneticPr fontId="12"/>
  </si>
  <si>
    <t>new_f</t>
    <phoneticPr fontId="12"/>
  </si>
  <si>
    <t>new_f</t>
    <phoneticPr fontId="12"/>
  </si>
  <si>
    <t>都道府県地方コードマスタ</t>
    <rPh sb="0" eb="4">
      <t>トドウフケン</t>
    </rPh>
    <rPh sb="4" eb="6">
      <t>チホウ</t>
    </rPh>
    <phoneticPr fontId="15"/>
  </si>
  <si>
    <t>地方コード</t>
    <rPh sb="0" eb="2">
      <t>チホウ</t>
    </rPh>
    <phoneticPr fontId="29"/>
  </si>
  <si>
    <t>地方名</t>
    <rPh sb="0" eb="2">
      <t>チホウ</t>
    </rPh>
    <phoneticPr fontId="12"/>
  </si>
  <si>
    <t>region_cd</t>
    <phoneticPr fontId="29"/>
  </si>
  <si>
    <t>mt2_iyakuhin_kanren</t>
    <phoneticPr fontId="12"/>
  </si>
  <si>
    <t>mt2_shikkan_kanren</t>
    <phoneticPr fontId="15"/>
  </si>
  <si>
    <t>mt2_dpc_kanren</t>
    <phoneticPr fontId="12"/>
  </si>
  <si>
    <t>mt2_tokutei_kizai_kanren</t>
    <phoneticPr fontId="15"/>
  </si>
  <si>
    <t>マスタファイル管理マスタ</t>
    <rPh sb="7" eb="9">
      <t>カンリ</t>
    </rPh>
    <phoneticPr fontId="15"/>
  </si>
  <si>
    <t>mt_mtfile_manage</t>
    <phoneticPr fontId="15"/>
  </si>
  <si>
    <t>mt_table_name</t>
  </si>
  <si>
    <t>mt_table_name</t>
    <phoneticPr fontId="29"/>
  </si>
  <si>
    <t>マスタテーブル名</t>
    <rPh sb="7" eb="8">
      <t>メイ</t>
    </rPh>
    <phoneticPr fontId="29"/>
  </si>
  <si>
    <t>YYYYMMDD形式</t>
    <phoneticPr fontId="12"/>
  </si>
  <si>
    <t>マスタファイル格納先</t>
    <rPh sb="7" eb="9">
      <t>カクノウ</t>
    </rPh>
    <rPh sb="9" eb="10">
      <t>サキ</t>
    </rPh>
    <phoneticPr fontId="29"/>
  </si>
  <si>
    <t>mtfile_path</t>
  </si>
  <si>
    <t>マスタテーブル作成のために使用したファイルをデータ登録年月日ごとに管理する。</t>
    <rPh sb="7" eb="9">
      <t>サクセイ</t>
    </rPh>
    <rPh sb="13" eb="15">
      <t>シヨウ</t>
    </rPh>
    <rPh sb="25" eb="27">
      <t>トウロク</t>
    </rPh>
    <rPh sb="27" eb="30">
      <t>ネンガッピ</t>
    </rPh>
    <rPh sb="33" eb="35">
      <t>カンリ</t>
    </rPh>
    <phoneticPr fontId="12"/>
  </si>
  <si>
    <t>■各項目補足説明</t>
    <rPh sb="1" eb="4">
      <t>カクコウモク</t>
    </rPh>
    <rPh sb="4" eb="6">
      <t>ホソク</t>
    </rPh>
    <rPh sb="6" eb="8">
      <t>セツメイ</t>
    </rPh>
    <phoneticPr fontId="29"/>
  </si>
  <si>
    <t>各項目の設定値は以下の通り。</t>
    <rPh sb="0" eb="3">
      <t>カクコウモク</t>
    </rPh>
    <rPh sb="4" eb="7">
      <t>セッテイチ</t>
    </rPh>
    <rPh sb="8" eb="10">
      <t>イカ</t>
    </rPh>
    <rPh sb="11" eb="12">
      <t>トオ</t>
    </rPh>
    <phoneticPr fontId="29"/>
  </si>
  <si>
    <t>地方名</t>
    <rPh sb="0" eb="2">
      <t>チホウ</t>
    </rPh>
    <rPh sb="2" eb="3">
      <t>メイ</t>
    </rPh>
    <phoneticPr fontId="29"/>
  </si>
  <si>
    <t>都道府県コード:都道府県名</t>
    <rPh sb="0" eb="4">
      <t>トドウフケン</t>
    </rPh>
    <rPh sb="8" eb="12">
      <t>トドウフケン</t>
    </rPh>
    <rPh sb="12" eb="13">
      <t>メイ</t>
    </rPh>
    <phoneticPr fontId="29"/>
  </si>
  <si>
    <t>01</t>
    <phoneticPr fontId="29"/>
  </si>
  <si>
    <t>01：北海道</t>
    <phoneticPr fontId="29"/>
  </si>
  <si>
    <t>東北</t>
    <phoneticPr fontId="29"/>
  </si>
  <si>
    <t>02：青森県　03：岩手県　04：宮城県　05：秋田県　06：山形県　07：福島県</t>
    <phoneticPr fontId="29"/>
  </si>
  <si>
    <t>03</t>
    <phoneticPr fontId="29"/>
  </si>
  <si>
    <t>関東</t>
    <phoneticPr fontId="29"/>
  </si>
  <si>
    <t>08：茨城県　09：栃木県　10：群馬県　11：埼玉県　12：千葉県　13：東京都　14：神奈川県</t>
    <phoneticPr fontId="29"/>
  </si>
  <si>
    <t>04</t>
    <phoneticPr fontId="29"/>
  </si>
  <si>
    <t>中部</t>
    <phoneticPr fontId="29"/>
  </si>
  <si>
    <t>15：新潟県　16：富山県　17：石川県　18：福井県　19：山梨県　20：長野県　21：岐阜県　22：静岡県　23：愛知県　</t>
    <phoneticPr fontId="29"/>
  </si>
  <si>
    <t>05</t>
    <phoneticPr fontId="29"/>
  </si>
  <si>
    <t>近畿</t>
    <phoneticPr fontId="29"/>
  </si>
  <si>
    <t>24：三重県　25：滋賀県　26：京都府　27：大阪府　28：兵庫県　29：奈良県　30：和歌山県</t>
    <phoneticPr fontId="29"/>
  </si>
  <si>
    <t>06</t>
    <phoneticPr fontId="29"/>
  </si>
  <si>
    <t>中国</t>
    <phoneticPr fontId="29"/>
  </si>
  <si>
    <t>31：鳥取県　32：島根県　33：岡山県　34：広島県　35：山口県</t>
    <phoneticPr fontId="29"/>
  </si>
  <si>
    <t>07</t>
    <phoneticPr fontId="29"/>
  </si>
  <si>
    <t>四国</t>
    <phoneticPr fontId="29"/>
  </si>
  <si>
    <t>36：徳島県　37：香川県　38：愛媛県　39：高知県</t>
    <phoneticPr fontId="29"/>
  </si>
  <si>
    <t>08</t>
    <phoneticPr fontId="29"/>
  </si>
  <si>
    <t>九州</t>
    <phoneticPr fontId="29"/>
  </si>
  <si>
    <t>40：福岡県　41：佐賀県　42：長崎県　43：熊本県　44：大分県　45：宮崎県　46：鹿児島県　47：沖縄県</t>
    <phoneticPr fontId="29"/>
  </si>
  <si>
    <t>マスタファイル管理マスタ</t>
    <phoneticPr fontId="15"/>
  </si>
  <si>
    <t>２次マスタ</t>
    <rPh sb="1" eb="2">
      <t>ジ</t>
    </rPh>
    <phoneticPr fontId="15"/>
  </si>
  <si>
    <t>(</t>
    <phoneticPr fontId="12"/>
  </si>
  <si>
    <t>);</t>
    <phoneticPr fontId="12"/>
  </si>
  <si>
    <t>PRIMARY KEY</t>
  </si>
  <si>
    <t>(</t>
    <phoneticPr fontId="12"/>
  </si>
  <si>
    <t>,icd10_s_cd</t>
    <phoneticPr fontId="12"/>
  </si>
  <si>
    <t>y1_kanja_cnt</t>
  </si>
  <si>
    <t>y1_kanja_cnt</t>
    <phoneticPr fontId="12"/>
  </si>
  <si>
    <t>y1_kanja_cnt_dif</t>
    <phoneticPr fontId="15"/>
  </si>
  <si>
    <t>y1_kanja_cnt</t>
    <phoneticPr fontId="12"/>
  </si>
  <si>
    <t>icd10_ss_cd</t>
    <phoneticPr fontId="15"/>
  </si>
  <si>
    <t>,icd10_ss_cd</t>
    <phoneticPr fontId="12"/>
  </si>
  <si>
    <t>shikkan_cd</t>
    <phoneticPr fontId="12"/>
  </si>
  <si>
    <t>,shikkan_cd</t>
    <phoneticPr fontId="12"/>
  </si>
  <si>
    <t>y1_kanja_cnt</t>
    <phoneticPr fontId="12"/>
  </si>
  <si>
    <t>y1_kanja_uniq_cnt</t>
  </si>
  <si>
    <t>dpc6_cd</t>
    <phoneticPr fontId="12"/>
  </si>
  <si>
    <t>,dpc6_cd</t>
    <phoneticPr fontId="12"/>
  </si>
  <si>
    <t>yakko_bunrui3_cd</t>
    <phoneticPr fontId="12"/>
  </si>
  <si>
    <t>yakko_bunrui4_cd</t>
    <phoneticPr fontId="12"/>
  </si>
  <si>
    <t>yakko_bunrui5_cd</t>
    <phoneticPr fontId="12"/>
  </si>
  <si>
    <t>○</t>
    <phoneticPr fontId="12"/>
  </si>
  <si>
    <t>iyakuhin_ippan_name_cd</t>
    <phoneticPr fontId="12"/>
  </si>
  <si>
    <t>toyo_keiro_kubun</t>
    <phoneticPr fontId="12"/>
  </si>
  <si>
    <t>iyakuhin_brand_cd</t>
    <phoneticPr fontId="12"/>
  </si>
  <si>
    <t>iyakuhin_cd</t>
    <phoneticPr fontId="12"/>
  </si>
  <si>
    <t>,iyakuhin_cd</t>
    <phoneticPr fontId="12"/>
  </si>
  <si>
    <t>,cd_no,cd_no_kubun,cd_no_eda,cd_no_koh,shinryo_koi_cd</t>
    <phoneticPr fontId="12"/>
  </si>
  <si>
    <t>sample_facility_list</t>
    <phoneticPr fontId="15"/>
  </si>
  <si>
    <t>,ym</t>
    <phoneticPr fontId="12"/>
  </si>
  <si>
    <t>急性期の患者に対し、状態の早期安定化に向けて、診療密度が特に高い医療を提供する機能
※高度急性期機能に該当すると考えられる病棟の例
救命救急病棟、集中治療室、ハイケアユニット、新生児集中治療室、新生児治療回復室、小児集中治療室、総合周産期集中治療室であるなど、急性期の患者に対して診療密度が特に高い医療を提供する病棟</t>
    <phoneticPr fontId="29"/>
  </si>
  <si>
    <t>del_ymd</t>
    <phoneticPr fontId="12"/>
  </si>
  <si>
    <t>iryouken2_cd</t>
  </si>
  <si>
    <t>iryouken2</t>
  </si>
  <si>
    <t>prefecture_cd</t>
    <phoneticPr fontId="12"/>
  </si>
  <si>
    <t>,yakkasyusai_ymd</t>
  </si>
  <si>
    <t>,yakkasyusai_ymd</t>
    <phoneticPr fontId="12"/>
  </si>
  <si>
    <t>,siko_ymd</t>
    <phoneticPr fontId="12"/>
  </si>
  <si>
    <t>shikkan_cd,icd10_kubun</t>
    <phoneticPr fontId="12"/>
  </si>
  <si>
    <t>,update_ymd</t>
    <phoneticPr fontId="12"/>
  </si>
  <si>
    <t>mil_karute_id,facility_id</t>
    <phoneticPr fontId="12"/>
  </si>
  <si>
    <t>,nyuin_ymd,taiin_ymd</t>
    <phoneticPr fontId="12"/>
  </si>
  <si>
    <t>parent_seq_no</t>
  </si>
  <si>
    <t>,department_kubun</t>
    <phoneticPr fontId="12"/>
  </si>
  <si>
    <t>dpc_mml_matching_ID0</t>
    <phoneticPr fontId="12"/>
  </si>
  <si>
    <t>二次利用DB登録管理よりデータ種別が「MML」の　登録年月の最大値を取得</t>
    <phoneticPr fontId="12"/>
  </si>
  <si>
    <t>rcp_kanja_cnt</t>
    <phoneticPr fontId="15"/>
  </si>
  <si>
    <t>rcp_mml_cnt</t>
    <phoneticPr fontId="15"/>
  </si>
  <si>
    <t>施設データ管理</t>
    <rPh sb="0" eb="2">
      <t>シセツ</t>
    </rPh>
    <rPh sb="5" eb="7">
      <t>カンリ</t>
    </rPh>
    <phoneticPr fontId="15"/>
  </si>
  <si>
    <t>施設属性</t>
    <rPh sb="0" eb="2">
      <t>シセツ</t>
    </rPh>
    <rPh sb="2" eb="4">
      <t>ゾクセイ</t>
    </rPh>
    <phoneticPr fontId="15"/>
  </si>
  <si>
    <t>milscm2</t>
    <phoneticPr fontId="15"/>
  </si>
  <si>
    <t>施設属性マスタ取込用</t>
    <rPh sb="0" eb="2">
      <t>シセツ</t>
    </rPh>
    <rPh sb="2" eb="4">
      <t>ゾクセイ</t>
    </rPh>
    <rPh sb="7" eb="8">
      <t>ト</t>
    </rPh>
    <rPh sb="8" eb="9">
      <t>コ</t>
    </rPh>
    <rPh sb="9" eb="10">
      <t>ヨウ</t>
    </rPh>
    <phoneticPr fontId="15"/>
  </si>
  <si>
    <t>二次医療圏マスタ取込用</t>
    <rPh sb="0" eb="2">
      <t>ニジ</t>
    </rPh>
    <rPh sb="2" eb="4">
      <t>イリョウ</t>
    </rPh>
    <rPh sb="4" eb="5">
      <t>ケン</t>
    </rPh>
    <phoneticPr fontId="15"/>
  </si>
  <si>
    <t>修飾語マスタ取込用</t>
    <rPh sb="0" eb="3">
      <t>シュウショクゴ</t>
    </rPh>
    <phoneticPr fontId="15"/>
  </si>
  <si>
    <t>コメントマスタ取込用</t>
    <rPh sb="7" eb="9">
      <t>トリコミ</t>
    </rPh>
    <rPh sb="9" eb="10">
      <t>ヨウ</t>
    </rPh>
    <phoneticPr fontId="15"/>
  </si>
  <si>
    <t>施設ID対応マスタ</t>
    <rPh sb="0" eb="2">
      <t>シセツ</t>
    </rPh>
    <rPh sb="4" eb="6">
      <t>タイオウ</t>
    </rPh>
    <phoneticPr fontId="15"/>
  </si>
  <si>
    <t>特定器材関連マスタ</t>
    <phoneticPr fontId="15"/>
  </si>
  <si>
    <t>施設属性マスタ取込用</t>
    <rPh sb="0" eb="2">
      <t>シセツ</t>
    </rPh>
    <rPh sb="2" eb="4">
      <t>ゾクセイ</t>
    </rPh>
    <rPh sb="7" eb="9">
      <t>トリコミ</t>
    </rPh>
    <rPh sb="9" eb="10">
      <t>ヨウ</t>
    </rPh>
    <phoneticPr fontId="15"/>
  </si>
  <si>
    <t>施設ID対応</t>
    <rPh sb="0" eb="2">
      <t>シセツ</t>
    </rPh>
    <rPh sb="4" eb="6">
      <t>タイオウ</t>
    </rPh>
    <phoneticPr fontId="15"/>
  </si>
  <si>
    <t>※様式３の集計結果に該当</t>
    <rPh sb="1" eb="3">
      <t>ヨウシキ</t>
    </rPh>
    <rPh sb="5" eb="7">
      <t>シュウケイ</t>
    </rPh>
    <rPh sb="7" eb="9">
      <t>ケッカ</t>
    </rPh>
    <rPh sb="10" eb="12">
      <t>ガイトウ</t>
    </rPh>
    <phoneticPr fontId="12"/>
  </si>
  <si>
    <t>修飾語マスタ取込用</t>
    <rPh sb="6" eb="8">
      <t>トリコミ</t>
    </rPh>
    <rPh sb="8" eb="9">
      <t>ヨウ</t>
    </rPh>
    <phoneticPr fontId="15"/>
  </si>
  <si>
    <t>mt_syusyokugo</t>
    <phoneticPr fontId="15"/>
  </si>
  <si>
    <t>region</t>
    <phoneticPr fontId="12"/>
  </si>
  <si>
    <t>dpc_f</t>
    <phoneticPr fontId="15"/>
  </si>
  <si>
    <t>max_dpc_data_ym</t>
    <phoneticPr fontId="15"/>
  </si>
  <si>
    <t>dpc_mml_cnt</t>
    <phoneticPr fontId="15"/>
  </si>
  <si>
    <t>dpc_rcp_cnt</t>
    <phoneticPr fontId="15"/>
  </si>
  <si>
    <t>max_month_rcp_kanja_cnt</t>
    <phoneticPr fontId="15"/>
  </si>
  <si>
    <t>max_month_dpc_kanja_cnt</t>
    <phoneticPr fontId="15"/>
  </si>
  <si>
    <t>[③突合患者数 DPC-MML] / [DPC調査データユニーク患者数]の結果を入れてください。（小数点4桁まで）</t>
    <phoneticPr fontId="12"/>
  </si>
  <si>
    <t>max_month_rcp_mml_cnt</t>
    <phoneticPr fontId="15"/>
  </si>
  <si>
    <t>optout_bf_dpc_ym_cnt</t>
    <phoneticPr fontId="15"/>
  </si>
  <si>
    <t>dpc_lost_F</t>
    <phoneticPr fontId="15"/>
  </si>
  <si>
    <t>dpc_rcp_cnt_matching</t>
    <phoneticPr fontId="15"/>
  </si>
  <si>
    <t>mt_comment</t>
  </si>
  <si>
    <t>データ登録年月日</t>
    <rPh sb="3" eb="5">
      <t>トウロク</t>
    </rPh>
    <rPh sb="5" eb="8">
      <t>ネンガッピ</t>
    </rPh>
    <phoneticPr fontId="10"/>
  </si>
  <si>
    <t>文字列</t>
    <rPh sb="0" eb="3">
      <t>モジレツ</t>
    </rPh>
    <phoneticPr fontId="10"/>
  </si>
  <si>
    <t>二次医療圏マスタ取込用</t>
    <rPh sb="8" eb="10">
      <t>トリコミ</t>
    </rPh>
    <rPh sb="10" eb="11">
      <t>ヨウ</t>
    </rPh>
    <phoneticPr fontId="15"/>
  </si>
  <si>
    <t>二次医療圏コード</t>
    <rPh sb="0" eb="2">
      <t>ニジ</t>
    </rPh>
    <rPh sb="2" eb="4">
      <t>イリョウ</t>
    </rPh>
    <rPh sb="4" eb="5">
      <t>ケン</t>
    </rPh>
    <phoneticPr fontId="10"/>
  </si>
  <si>
    <t>二次医療圏</t>
    <rPh sb="0" eb="2">
      <t>ニジ</t>
    </rPh>
    <rPh sb="2" eb="4">
      <t>イリョウ</t>
    </rPh>
    <rPh sb="4" eb="5">
      <t>ケン</t>
    </rPh>
    <phoneticPr fontId="10"/>
  </si>
  <si>
    <t>都道府県名</t>
    <rPh sb="0" eb="4">
      <t>トドウフケン</t>
    </rPh>
    <rPh sb="4" eb="5">
      <t>メイ</t>
    </rPh>
    <phoneticPr fontId="10"/>
  </si>
  <si>
    <t>削除フラグ</t>
    <rPh sb="0" eb="2">
      <t>サクジョ</t>
    </rPh>
    <phoneticPr fontId="10"/>
  </si>
  <si>
    <t>変更年月日</t>
    <rPh sb="0" eb="2">
      <t>ヘンコウ</t>
    </rPh>
    <rPh sb="2" eb="5">
      <t>ネンガッピ</t>
    </rPh>
    <phoneticPr fontId="10"/>
  </si>
  <si>
    <t>prefecture</t>
    <phoneticPr fontId="12"/>
  </si>
  <si>
    <t>city</t>
    <phoneticPr fontId="12"/>
  </si>
  <si>
    <t>一般名投与経路区分別患者数</t>
    <rPh sb="0" eb="2">
      <t>イッパン</t>
    </rPh>
    <rPh sb="2" eb="3">
      <t>メイ</t>
    </rPh>
    <rPh sb="3" eb="5">
      <t>トウヨ</t>
    </rPh>
    <rPh sb="5" eb="7">
      <t>ケイロ</t>
    </rPh>
    <rPh sb="7" eb="9">
      <t>クブン</t>
    </rPh>
    <rPh sb="9" eb="10">
      <t>ベツ</t>
    </rPh>
    <rPh sb="10" eb="13">
      <t>カンジャスウ</t>
    </rPh>
    <phoneticPr fontId="15"/>
  </si>
  <si>
    <t>ブランド投与経路区分別患者数</t>
    <rPh sb="4" eb="6">
      <t>トウヨ</t>
    </rPh>
    <rPh sb="6" eb="8">
      <t>ケイロ</t>
    </rPh>
    <rPh sb="8" eb="10">
      <t>クブン</t>
    </rPh>
    <rPh sb="10" eb="11">
      <t>ベツ</t>
    </rPh>
    <rPh sb="11" eb="14">
      <t>カンジャスウ</t>
    </rPh>
    <phoneticPr fontId="15"/>
  </si>
  <si>
    <t>ブランド投与経路別患者数</t>
    <phoneticPr fontId="12"/>
  </si>
  <si>
    <t>一般名投与経路別患者数</t>
    <phoneticPr fontId="12"/>
  </si>
  <si>
    <t>一般名投与経路別患者数</t>
    <rPh sb="0" eb="2">
      <t>イッパン</t>
    </rPh>
    <rPh sb="2" eb="3">
      <t>メイ</t>
    </rPh>
    <rPh sb="3" eb="5">
      <t>トウヨ</t>
    </rPh>
    <rPh sb="5" eb="7">
      <t>ケイロ</t>
    </rPh>
    <rPh sb="7" eb="8">
      <t>クベツ</t>
    </rPh>
    <rPh sb="8" eb="10">
      <t>カンジャ</t>
    </rPh>
    <rPh sb="10" eb="11">
      <t>スウ</t>
    </rPh>
    <phoneticPr fontId="12"/>
  </si>
  <si>
    <t>ブランド投与経路別患者数</t>
    <rPh sb="4" eb="6">
      <t>トウヨ</t>
    </rPh>
    <rPh sb="6" eb="8">
      <t>ケイロ</t>
    </rPh>
    <rPh sb="8" eb="9">
      <t>クベツ</t>
    </rPh>
    <rPh sb="9" eb="11">
      <t>カンジャ</t>
    </rPh>
    <rPh sb="11" eb="12">
      <t>スウ</t>
    </rPh>
    <phoneticPr fontId="12"/>
  </si>
  <si>
    <t>医薬品別患者数</t>
    <rPh sb="0" eb="3">
      <t>イヤクヒン</t>
    </rPh>
    <rPh sb="3" eb="4">
      <t>ベツ</t>
    </rPh>
    <rPh sb="4" eb="6">
      <t>カンジャ</t>
    </rPh>
    <rPh sb="6" eb="7">
      <t>スウ</t>
    </rPh>
    <phoneticPr fontId="12"/>
  </si>
  <si>
    <t>施設属性マスタ取込用</t>
    <rPh sb="7" eb="9">
      <t>トリコミ</t>
    </rPh>
    <rPh sb="9" eb="10">
      <t>ヨウ</t>
    </rPh>
    <phoneticPr fontId="15"/>
  </si>
  <si>
    <t>一般病床～療養病床を合計値</t>
    <rPh sb="0" eb="2">
      <t>イッパン</t>
    </rPh>
    <rPh sb="2" eb="4">
      <t>ビョウショウ</t>
    </rPh>
    <rPh sb="5" eb="7">
      <t>リョウヨウ</t>
    </rPh>
    <rPh sb="7" eb="9">
      <t>ビョウショウ</t>
    </rPh>
    <rPh sb="10" eb="12">
      <t>ゴウケイ</t>
    </rPh>
    <rPh sb="12" eb="13">
      <t>チ</t>
    </rPh>
    <phoneticPr fontId="29"/>
  </si>
  <si>
    <t>施設属性マスタ取込用より取得</t>
    <rPh sb="2" eb="4">
      <t>ゾクセイ</t>
    </rPh>
    <rPh sb="7" eb="9">
      <t>トリコミ</t>
    </rPh>
    <rPh sb="9" eb="10">
      <t>ヨウ</t>
    </rPh>
    <phoneticPr fontId="12"/>
  </si>
  <si>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9"/>
  </si>
  <si>
    <t>施設マスタと同一IDを設定</t>
    <rPh sb="6" eb="8">
      <t>ドウイツ</t>
    </rPh>
    <rPh sb="11" eb="13">
      <t>セッテイ</t>
    </rPh>
    <phoneticPr fontId="15"/>
  </si>
  <si>
    <t>新旧医薬品コードマスタ取込用</t>
    <rPh sb="0" eb="1">
      <t>シン</t>
    </rPh>
    <rPh sb="1" eb="5">
      <t>キュウイヤクヒン</t>
    </rPh>
    <rPh sb="11" eb="13">
      <t>トリコミ</t>
    </rPh>
    <rPh sb="13" eb="14">
      <t>ヨウ</t>
    </rPh>
    <phoneticPr fontId="7"/>
  </si>
  <si>
    <t>mt_old_new_iyakuhin</t>
    <phoneticPr fontId="12"/>
  </si>
  <si>
    <t>新旧医薬品コードマスタ取込用</t>
    <rPh sb="0" eb="2">
      <t>シンキュウ</t>
    </rPh>
    <rPh sb="2" eb="5">
      <t>イヤクヒン</t>
    </rPh>
    <rPh sb="11" eb="13">
      <t>トリコミ</t>
    </rPh>
    <rPh sb="13" eb="14">
      <t>ヨウ</t>
    </rPh>
    <phoneticPr fontId="15"/>
  </si>
  <si>
    <t>dpc_mml_cnt_matching</t>
    <phoneticPr fontId="15"/>
  </si>
  <si>
    <t>二次利用DB登録管理のデータ種別が「RCP」の登録年月の最大値と患者共通の診療年月を結合、患者共通の「患者ID」かつ「カルテ番号等」がNULL以外のレコードの「千年カルテID」をユニークカウントしてください。</t>
    <phoneticPr fontId="12"/>
  </si>
  <si>
    <t>[最新月_③突合患者数 DPC-MML] / [最新月_DPC調査データユニーク患者数]の結果を入れてください。（小数点4桁まで）</t>
    <phoneticPr fontId="12"/>
  </si>
  <si>
    <t>[最新月_③突合患者数 DPC-レセ] / [最新月_DPC調査データユニーク患者数]の結果を入れてください。（小数点4桁まで）</t>
    <phoneticPr fontId="12"/>
  </si>
  <si>
    <t>[最新月_③突合患者数 レセ-MML] / [最新月_レセプトデータユニーク患者数]の結果を入れてください。（小数点4桁まで）</t>
    <phoneticPr fontId="12"/>
  </si>
  <si>
    <t>update_ymd</t>
    <phoneticPr fontId="12"/>
  </si>
  <si>
    <t>薬価関連</t>
    <rPh sb="0" eb="2">
      <t>ヤッカ</t>
    </rPh>
    <rPh sb="2" eb="4">
      <t>カンレン</t>
    </rPh>
    <phoneticPr fontId="15"/>
  </si>
  <si>
    <t>医薬品関連</t>
    <rPh sb="0" eb="3">
      <t>イヤクヒン</t>
    </rPh>
    <rPh sb="3" eb="5">
      <t>カンレン</t>
    </rPh>
    <phoneticPr fontId="15"/>
  </si>
  <si>
    <t>診療行為関連</t>
    <rPh sb="0" eb="2">
      <t>シンリョウ</t>
    </rPh>
    <rPh sb="2" eb="4">
      <t>コウイ</t>
    </rPh>
    <rPh sb="4" eb="6">
      <t>カンレン</t>
    </rPh>
    <phoneticPr fontId="15"/>
  </si>
  <si>
    <t>二次医療圏マスタ取込用</t>
    <rPh sb="8" eb="10">
      <t>トリコミ</t>
    </rPh>
    <rPh sb="10" eb="11">
      <t>ヨウ</t>
    </rPh>
    <phoneticPr fontId="12"/>
  </si>
  <si>
    <t>二次医療圏</t>
    <rPh sb="0" eb="2">
      <t>ニジ</t>
    </rPh>
    <rPh sb="2" eb="4">
      <t>イリョウ</t>
    </rPh>
    <rPh sb="4" eb="5">
      <t>ケン</t>
    </rPh>
    <phoneticPr fontId="15"/>
  </si>
  <si>
    <t>特定器材関連</t>
    <rPh sb="0" eb="2">
      <t>トクテイ</t>
    </rPh>
    <rPh sb="2" eb="4">
      <t>キザイ</t>
    </rPh>
    <rPh sb="4" eb="6">
      <t>カンレン</t>
    </rPh>
    <phoneticPr fontId="15"/>
  </si>
  <si>
    <t>DPC関連マスタ</t>
    <phoneticPr fontId="15"/>
  </si>
  <si>
    <t>DPC関連</t>
    <rPh sb="3" eb="5">
      <t>カンレン</t>
    </rPh>
    <phoneticPr fontId="15"/>
  </si>
  <si>
    <t>DPC6ICD10対応表マスタ取込用</t>
    <rPh sb="15" eb="17">
      <t>トリコミ</t>
    </rPh>
    <rPh sb="17" eb="18">
      <t>ヨウ</t>
    </rPh>
    <phoneticPr fontId="15"/>
  </si>
  <si>
    <t>DPC6ICD10対応表マスタ取込用</t>
    <rPh sb="9" eb="11">
      <t>タイオウ</t>
    </rPh>
    <rPh sb="11" eb="12">
      <t>ヒョウ</t>
    </rPh>
    <rPh sb="15" eb="17">
      <t>トリコミ</t>
    </rPh>
    <rPh sb="17" eb="18">
      <t>ヨウ</t>
    </rPh>
    <phoneticPr fontId="15"/>
  </si>
  <si>
    <t>変更区分</t>
    <rPh sb="0" eb="2">
      <t>ヘンコウ</t>
    </rPh>
    <rPh sb="2" eb="4">
      <t>クブン</t>
    </rPh>
    <phoneticPr fontId="15"/>
  </si>
  <si>
    <t>henkou_kubun</t>
    <phoneticPr fontId="15"/>
  </si>
  <si>
    <t>ICD名</t>
    <rPh sb="3" eb="4">
      <t>メイ</t>
    </rPh>
    <phoneticPr fontId="12"/>
  </si>
  <si>
    <t>start_ymd</t>
    <phoneticPr fontId="12"/>
  </si>
  <si>
    <t>,start_ymd</t>
    <phoneticPr fontId="12"/>
  </si>
  <si>
    <t>疾患関連</t>
    <rPh sb="0" eb="2">
      <t>シッカン</t>
    </rPh>
    <rPh sb="2" eb="4">
      <t>カンレン</t>
    </rPh>
    <phoneticPr fontId="15"/>
  </si>
  <si>
    <t>start_ymd</t>
    <phoneticPr fontId="12"/>
  </si>
  <si>
    <t>YYYYMMDD形式</t>
    <phoneticPr fontId="12"/>
  </si>
  <si>
    <t>適用開始日</t>
    <rPh sb="0" eb="2">
      <t>テキヨウ</t>
    </rPh>
    <rPh sb="2" eb="4">
      <t>カイシ</t>
    </rPh>
    <phoneticPr fontId="12"/>
  </si>
  <si>
    <t>new_facility_id</t>
    <phoneticPr fontId="12"/>
  </si>
  <si>
    <t>old_facility_id</t>
    <phoneticPr fontId="12"/>
  </si>
  <si>
    <t>facility_id</t>
    <phoneticPr fontId="12"/>
  </si>
  <si>
    <t>data_ym</t>
    <phoneticPr fontId="12"/>
  </si>
  <si>
    <t>,data_ym</t>
    <phoneticPr fontId="12"/>
  </si>
  <si>
    <t>update_ymd</t>
    <phoneticPr fontId="12"/>
  </si>
  <si>
    <t>,update_ymd</t>
    <phoneticPr fontId="12"/>
  </si>
  <si>
    <t>iryouken2_cd</t>
    <phoneticPr fontId="12"/>
  </si>
  <si>
    <t>,old_iyakuhin_cd, new_iyakuhin_cd</t>
    <phoneticPr fontId="12"/>
  </si>
  <si>
    <t>mt2_iryouken2</t>
    <phoneticPr fontId="12"/>
  </si>
  <si>
    <t>mt_iryouken2</t>
    <phoneticPr fontId="15"/>
  </si>
  <si>
    <t>0:入院 1:外来
レセプト種別（レセプト共通レコード）が奇数の場合0、偶数の場合1を設定</t>
    <rPh sb="32" eb="34">
      <t>バアイ</t>
    </rPh>
    <rPh sb="39" eb="41">
      <t>バアイ</t>
    </rPh>
    <rPh sb="43" eb="45">
      <t>セッテイ</t>
    </rPh>
    <phoneticPr fontId="15"/>
  </si>
  <si>
    <t>0:なし 1:あり
修飾語コード1～修飾語コード20のいずれかに8002 or 8008の入力があれば1なければ0を設定</t>
    <rPh sb="58" eb="60">
      <t>セッテイ</t>
    </rPh>
    <phoneticPr fontId="15"/>
  </si>
  <si>
    <t>mt_shisetsu_zokusei</t>
    <phoneticPr fontId="15"/>
  </si>
  <si>
    <t>del_f</t>
    <phoneticPr fontId="12"/>
  </si>
  <si>
    <t>mt2_old_new_shisetsu</t>
    <phoneticPr fontId="15"/>
  </si>
  <si>
    <t>mt2_shisetsu_data</t>
    <phoneticPr fontId="15"/>
  </si>
  <si>
    <t>rcpd_f</t>
    <phoneticPr fontId="12"/>
  </si>
  <si>
    <t>mml_lb_test_f</t>
    <phoneticPr fontId="12"/>
  </si>
  <si>
    <t>mml_lb_specimen_f</t>
    <phoneticPr fontId="12"/>
  </si>
  <si>
    <t>mml_lb_item_f</t>
    <phoneticPr fontId="12"/>
  </si>
  <si>
    <t>mml_vs_vitalsign_f</t>
    <phoneticPr fontId="12"/>
  </si>
  <si>
    <t>mml_vs_item_f</t>
    <phoneticPr fontId="12"/>
  </si>
  <si>
    <t>mml_fs_vitalsign_f</t>
    <phoneticPr fontId="12"/>
  </si>
  <si>
    <t>mml_fs_item_f</t>
    <phoneticPr fontId="12"/>
  </si>
  <si>
    <t>mml_pi_master_f</t>
    <phoneticPr fontId="12"/>
  </si>
  <si>
    <t>iyakuhin_brand_jpn_name</t>
    <phoneticPr fontId="12"/>
  </si>
  <si>
    <t>iyakuhin_name</t>
    <phoneticPr fontId="12"/>
  </si>
  <si>
    <t>henkou_ymd</t>
    <phoneticPr fontId="12"/>
  </si>
  <si>
    <t>del_ymd</t>
    <phoneticPr fontId="12"/>
  </si>
  <si>
    <t>mt2_price_kanren</t>
    <phoneticPr fontId="15"/>
  </si>
  <si>
    <t>mt2_shinryo_koi_kanren</t>
    <phoneticPr fontId="12"/>
  </si>
  <si>
    <t>shinryo_koi_cd</t>
    <phoneticPr fontId="12"/>
  </si>
  <si>
    <t>YYYYMMDD形式</t>
    <phoneticPr fontId="15"/>
  </si>
  <si>
    <t>施設マスタ</t>
    <phoneticPr fontId="12"/>
  </si>
  <si>
    <t>DATA GO JP データカタログWebサイトより取得</t>
  </si>
  <si>
    <t>DATA GO JP データカタログWebサイトより取得</t>
    <phoneticPr fontId="12"/>
  </si>
  <si>
    <t>DATA GO JP データカタログWebサイトより取得</t>
    <phoneticPr fontId="12"/>
  </si>
  <si>
    <t>DATA GO JP データカタログWebサイトより取得
YYYYMMDD形式</t>
    <phoneticPr fontId="12"/>
  </si>
  <si>
    <t>DATA GO JP データカタログWebサイトより取得</t>
    <phoneticPr fontId="12"/>
  </si>
  <si>
    <t>都道府県名</t>
    <rPh sb="4" eb="5">
      <t>メイ</t>
    </rPh>
    <phoneticPr fontId="12"/>
  </si>
  <si>
    <t>prefecture</t>
    <phoneticPr fontId="29"/>
  </si>
  <si>
    <t>city_code</t>
    <phoneticPr fontId="12"/>
  </si>
  <si>
    <t>city_code</t>
    <phoneticPr fontId="12"/>
  </si>
  <si>
    <t>,henkou_ymd,del_ymd</t>
    <phoneticPr fontId="12"/>
  </si>
  <si>
    <t>DPC調査データの入院EF統合ファイルおよびDファイルより入退院日を取得し格納する</t>
    <rPh sb="9" eb="11">
      <t>ニュウイン</t>
    </rPh>
    <rPh sb="13" eb="15">
      <t>トウゴウ</t>
    </rPh>
    <rPh sb="29" eb="32">
      <t>ニュウタイイン</t>
    </rPh>
    <rPh sb="32" eb="33">
      <t>ヒ</t>
    </rPh>
    <rPh sb="34" eb="36">
      <t>シュトク</t>
    </rPh>
    <rPh sb="37" eb="39">
      <t>カクノウ</t>
    </rPh>
    <phoneticPr fontId="12"/>
  </si>
  <si>
    <t>マスター種別</t>
  </si>
  <si>
    <t>修飾語カナ名称桁数</t>
  </si>
  <si>
    <t>修飾語カナ名称</t>
  </si>
  <si>
    <t>修飾語名称（変更情報）</t>
  </si>
  <si>
    <t>修飾語カナ名称（変更情報）</t>
  </si>
  <si>
    <t>修飾語管理番号</t>
  </si>
  <si>
    <t>修飾語交換用コード</t>
  </si>
  <si>
    <t>○</t>
    <phoneticPr fontId="15"/>
  </si>
  <si>
    <t>master_type</t>
  </si>
  <si>
    <t>YYYYMMDD形式</t>
  </si>
  <si>
    <t>YYYYMMDD形式</t>
    <phoneticPr fontId="12"/>
  </si>
  <si>
    <t>未使用</t>
  </si>
  <si>
    <t>reserve1</t>
    <phoneticPr fontId="12"/>
  </si>
  <si>
    <t>reserve2</t>
    <phoneticPr fontId="12"/>
  </si>
  <si>
    <t>reserve3</t>
    <phoneticPr fontId="12"/>
  </si>
  <si>
    <t>reserve4</t>
    <phoneticPr fontId="12"/>
  </si>
  <si>
    <t>予備1</t>
  </si>
  <si>
    <t>予備1</t>
    <phoneticPr fontId="12"/>
  </si>
  <si>
    <t>予備2</t>
  </si>
  <si>
    <t>予備2</t>
    <phoneticPr fontId="12"/>
  </si>
  <si>
    <t>予備3</t>
    <phoneticPr fontId="12"/>
  </si>
  <si>
    <t>予備4</t>
  </si>
  <si>
    <t>予備4</t>
    <phoneticPr fontId="12"/>
  </si>
  <si>
    <t>henko_ymd</t>
  </si>
  <si>
    <t>haishi_ymd</t>
  </si>
  <si>
    <t>syusyokugo_cd</t>
    <phoneticPr fontId="12"/>
  </si>
  <si>
    <t>修飾語名称桁数</t>
    <phoneticPr fontId="12"/>
  </si>
  <si>
    <t>tokutei_kizai_name</t>
    <phoneticPr fontId="12"/>
  </si>
  <si>
    <t>syusyokugo_name_henkou</t>
    <phoneticPr fontId="12"/>
  </si>
  <si>
    <t>syusyokugo_koukan_cd</t>
    <phoneticPr fontId="12"/>
  </si>
  <si>
    <t>syusyokugo_kanri_no</t>
    <phoneticPr fontId="12"/>
  </si>
  <si>
    <t>syusyokugo_kubun</t>
    <phoneticPr fontId="12"/>
  </si>
  <si>
    <t>修飾語区分</t>
    <phoneticPr fontId="12"/>
  </si>
  <si>
    <t>収載年月日</t>
    <phoneticPr fontId="12"/>
  </si>
  <si>
    <t>yakkasyusai_ymd</t>
    <phoneticPr fontId="12"/>
  </si>
  <si>
    <t>syusai_ymd</t>
    <phoneticPr fontId="12"/>
  </si>
  <si>
    <t>henkou_kubun</t>
    <phoneticPr fontId="12"/>
  </si>
  <si>
    <t>8：固定</t>
    <phoneticPr fontId="10"/>
  </si>
  <si>
    <t>C：固定</t>
    <phoneticPr fontId="10"/>
  </si>
  <si>
    <t>Z：固定</t>
    <phoneticPr fontId="12"/>
  </si>
  <si>
    <t>コメントコード区分</t>
  </si>
  <si>
    <t>コメントコードパターン</t>
  </si>
  <si>
    <t>コメント文漢字有効桁数</t>
  </si>
  <si>
    <t>コメント文漢字名称</t>
  </si>
  <si>
    <t>コメント文カナ有効桁数</t>
  </si>
  <si>
    <t>コメント文カナ名称</t>
  </si>
  <si>
    <t>レセプト編集情報1桁数</t>
  </si>
  <si>
    <t>レセプト編集情報2カラム位置</t>
  </si>
  <si>
    <t>レセプト編集情報2桁数</t>
  </si>
  <si>
    <t>レセプト編集情報3カラム位置</t>
  </si>
  <si>
    <t>レセプト編集情報3桁数</t>
  </si>
  <si>
    <t>レセプト編集情報4カラム位置</t>
  </si>
  <si>
    <t>レセプト編集情報4桁数</t>
  </si>
  <si>
    <t>予備5</t>
  </si>
  <si>
    <t>予備6</t>
  </si>
  <si>
    <t>予備7</t>
  </si>
  <si>
    <t>予備8</t>
  </si>
  <si>
    <t>予備9</t>
  </si>
  <si>
    <t>予備10</t>
  </si>
  <si>
    <t>syusyokugo_name_ketasu</t>
    <phoneticPr fontId="12"/>
  </si>
  <si>
    <t>syusyokugo_name</t>
    <phoneticPr fontId="12"/>
  </si>
  <si>
    <t>syusyokugo_kana_name_ketasu</t>
    <phoneticPr fontId="12"/>
  </si>
  <si>
    <t>syusyokugo_kana_name</t>
    <phoneticPr fontId="12"/>
  </si>
  <si>
    <t>syusyokugo_kana_name_henkou</t>
    <phoneticPr fontId="12"/>
  </si>
  <si>
    <t>comment_cd</t>
    <phoneticPr fontId="12"/>
  </si>
  <si>
    <t>comment_cd_pattern</t>
    <phoneticPr fontId="12"/>
  </si>
  <si>
    <t>comment_sentence_kanji_ketasu</t>
    <phoneticPr fontId="12"/>
  </si>
  <si>
    <t>comment_sentence_kanji_name</t>
    <phoneticPr fontId="12"/>
  </si>
  <si>
    <t>comment_sentence_kana_ketasu</t>
    <phoneticPr fontId="12"/>
  </si>
  <si>
    <t>comment_sentence_kana_name</t>
    <phoneticPr fontId="12"/>
  </si>
  <si>
    <t>recept_hensyu_info1_column_position</t>
  </si>
  <si>
    <t>レセプト編集情報1カラム位置</t>
    <phoneticPr fontId="12"/>
  </si>
  <si>
    <t>recept_hensyu_info1_ketasu</t>
  </si>
  <si>
    <t>recept_hensyu_info2_column_position</t>
  </si>
  <si>
    <t>recept_hensyu_info2_ketasu</t>
  </si>
  <si>
    <t>recept_hensyu_info3_column_position</t>
  </si>
  <si>
    <t>recept_hensyu_info3_ketasu</t>
  </si>
  <si>
    <t>recept_hensyu_info4_column_position</t>
  </si>
  <si>
    <t>recept_hensyu_info4_ketasu</t>
  </si>
  <si>
    <t>reserve5</t>
  </si>
  <si>
    <t>reserve6</t>
  </si>
  <si>
    <t>reserve7</t>
  </si>
  <si>
    <t>reserve8</t>
  </si>
  <si>
    <t>reserve9</t>
  </si>
  <si>
    <t>reserve10</t>
  </si>
  <si>
    <t>選択式コメント識別</t>
    <phoneticPr fontId="12"/>
  </si>
  <si>
    <t>selective_comment_identification</t>
    <phoneticPr fontId="12"/>
  </si>
  <si>
    <t>コメントコード一連番号</t>
    <phoneticPr fontId="12"/>
  </si>
  <si>
    <t>comment_cd_seq</t>
    <phoneticPr fontId="12"/>
  </si>
  <si>
    <t>○</t>
    <phoneticPr fontId="15"/>
  </si>
  <si>
    <t>基準年月</t>
    <rPh sb="0" eb="2">
      <t>キジュン</t>
    </rPh>
    <rPh sb="2" eb="4">
      <t>ネンゲツ</t>
    </rPh>
    <phoneticPr fontId="12"/>
  </si>
  <si>
    <t>取込基準年月</t>
    <rPh sb="0" eb="2">
      <t>トリコミ</t>
    </rPh>
    <rPh sb="2" eb="4">
      <t>キジュン</t>
    </rPh>
    <rPh sb="4" eb="6">
      <t>ネンゲツ</t>
    </rPh>
    <phoneticPr fontId="12"/>
  </si>
  <si>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2"/>
  </si>
  <si>
    <t>torikomi_kijun_ym</t>
    <phoneticPr fontId="12"/>
  </si>
  <si>
    <t>施設属性マスタ上の施設ID単位で最新であるか</t>
    <rPh sb="0" eb="2">
      <t>シセツ</t>
    </rPh>
    <rPh sb="2" eb="4">
      <t>ゾクセイ</t>
    </rPh>
    <rPh sb="7" eb="8">
      <t>ジョウ</t>
    </rPh>
    <rPh sb="9" eb="11">
      <t>シセツ</t>
    </rPh>
    <rPh sb="13" eb="15">
      <t>タンイ</t>
    </rPh>
    <rPh sb="16" eb="18">
      <t>サイシン</t>
    </rPh>
    <phoneticPr fontId="12"/>
  </si>
  <si>
    <t>施設マスタ上の施設ID単位で削除済みであるか</t>
    <rPh sb="0" eb="2">
      <t>シセツ</t>
    </rPh>
    <rPh sb="5" eb="6">
      <t>ジョウ</t>
    </rPh>
    <rPh sb="7" eb="9">
      <t>シセツ</t>
    </rPh>
    <rPh sb="11" eb="13">
      <t>タンイ</t>
    </rPh>
    <rPh sb="14" eb="16">
      <t>サクジョ</t>
    </rPh>
    <rPh sb="16" eb="17">
      <t>ズ</t>
    </rPh>
    <phoneticPr fontId="12"/>
  </si>
  <si>
    <t>施設マスタ上の削除年月日
YYYYMMDD形式</t>
    <phoneticPr fontId="15"/>
  </si>
  <si>
    <t>施設マスタデータ登録日</t>
    <rPh sb="0" eb="2">
      <t>シセツ</t>
    </rPh>
    <rPh sb="8" eb="10">
      <t>トウロク</t>
    </rPh>
    <rPh sb="10" eb="11">
      <t>ビ</t>
    </rPh>
    <phoneticPr fontId="12"/>
  </si>
  <si>
    <t>mainte_f</t>
  </si>
  <si>
    <t>mt2_shisetsu_zokusei</t>
    <phoneticPr fontId="15"/>
  </si>
  <si>
    <t>shisetsu_update_ymd</t>
    <phoneticPr fontId="12"/>
  </si>
  <si>
    <t>施設属性マスタ取込用データ登録日</t>
    <rPh sb="0" eb="2">
      <t>シセツ</t>
    </rPh>
    <rPh sb="2" eb="4">
      <t>ゾクセイ</t>
    </rPh>
    <rPh sb="7" eb="9">
      <t>トリコミ</t>
    </rPh>
    <rPh sb="9" eb="10">
      <t>ヨウ</t>
    </rPh>
    <rPh sb="13" eb="15">
      <t>トウロク</t>
    </rPh>
    <rPh sb="15" eb="16">
      <t>ビ</t>
    </rPh>
    <phoneticPr fontId="12"/>
  </si>
  <si>
    <t>,torikomi_kijun_ym</t>
    <phoneticPr fontId="12"/>
  </si>
  <si>
    <t>施設属性マスタ取込用取込基準年月</t>
    <rPh sb="10" eb="12">
      <t>トリコミ</t>
    </rPh>
    <rPh sb="12" eb="14">
      <t>キジュン</t>
    </rPh>
    <rPh sb="14" eb="16">
      <t>ネンゲツ</t>
    </rPh>
    <phoneticPr fontId="12"/>
  </si>
  <si>
    <t>zokusei_update_ymd</t>
    <phoneticPr fontId="12"/>
  </si>
  <si>
    <t>zokusei_torikomi_kijun_ym</t>
    <phoneticPr fontId="12"/>
  </si>
  <si>
    <t>○</t>
    <phoneticPr fontId="12"/>
  </si>
  <si>
    <t>取得結果の基準となる年月
YYYYMM形式</t>
    <rPh sb="0" eb="2">
      <t>シュトク</t>
    </rPh>
    <rPh sb="2" eb="4">
      <t>ケッカ</t>
    </rPh>
    <rPh sb="5" eb="7">
      <t>キジュン</t>
    </rPh>
    <rPh sb="10" eb="12">
      <t>ネンゲツ</t>
    </rPh>
    <phoneticPr fontId="15"/>
  </si>
  <si>
    <t>基準年月に対する直近の施設属性マスタ取込用上の取込基準年月
YYYYMM形式</t>
    <rPh sb="0" eb="2">
      <t>キジュン</t>
    </rPh>
    <rPh sb="2" eb="4">
      <t>ネンゲツ</t>
    </rPh>
    <rPh sb="5" eb="6">
      <t>タイ</t>
    </rPh>
    <phoneticPr fontId="15"/>
  </si>
  <si>
    <t>基準年月に対する直近の施設マスタ上のデータ登録日
YYYYMMDD形式</t>
    <rPh sb="21" eb="23">
      <t>トウロク</t>
    </rPh>
    <phoneticPr fontId="15"/>
  </si>
  <si>
    <t>施設属性マスタ取込用取込基準年月に対するデータ登録日
YYYYMMDD形式</t>
    <rPh sb="17" eb="18">
      <t>タイ</t>
    </rPh>
    <rPh sb="23" eb="25">
      <t>トウロク</t>
    </rPh>
    <phoneticPr fontId="15"/>
  </si>
  <si>
    <t>kijun_ym</t>
    <phoneticPr fontId="12"/>
  </si>
  <si>
    <t>,kijun_ym</t>
    <phoneticPr fontId="12"/>
  </si>
  <si>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5"/>
  </si>
  <si>
    <t>０：ICD10-1とICD10-2ともNull
１：ICD10-1
２：ICD10-2</t>
    <phoneticPr fontId="15"/>
  </si>
  <si>
    <t>エラーログ
二次利用DB情報</t>
    <phoneticPr fontId="15"/>
  </si>
  <si>
    <t>icd10_kubun</t>
    <phoneticPr fontId="12"/>
  </si>
  <si>
    <t>ICD10大分類コード</t>
    <phoneticPr fontId="12"/>
  </si>
  <si>
    <t>○</t>
    <phoneticPr fontId="12"/>
  </si>
  <si>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2"/>
  </si>
  <si>
    <t>サマリ系</t>
    <rPh sb="3" eb="4">
      <t>ケイ</t>
    </rPh>
    <phoneticPr fontId="15"/>
  </si>
  <si>
    <t>疾患関連マスタ</t>
    <phoneticPr fontId="15"/>
  </si>
  <si>
    <t>最新施設情報ビュー</t>
    <phoneticPr fontId="15"/>
  </si>
  <si>
    <t>最新施設情報ビュー</t>
    <rPh sb="0" eb="2">
      <t>サイシン</t>
    </rPh>
    <rPh sb="2" eb="4">
      <t>シセツ</t>
    </rPh>
    <rPh sb="4" eb="6">
      <t>ジョウホウ</t>
    </rPh>
    <phoneticPr fontId="15"/>
  </si>
  <si>
    <t>文字列</t>
    <rPh sb="0" eb="3">
      <t>モジレツ</t>
    </rPh>
    <phoneticPr fontId="7"/>
  </si>
  <si>
    <t>千年カルテ独自コード
都道府県番号（2桁）+シーケンス番号（7桁）</t>
  </si>
  <si>
    <t>施設ID（レセプト）</t>
    <rPh sb="0" eb="2">
      <t>シセツ</t>
    </rPh>
    <phoneticPr fontId="7"/>
  </si>
  <si>
    <t>facility_id_receipt</t>
  </si>
  <si>
    <t>都道府県（2桁）+医療機関コード（7桁）</t>
    <rPh sb="0" eb="4">
      <t>トドウフケン</t>
    </rPh>
    <rPh sb="9" eb="11">
      <t>イリョウ</t>
    </rPh>
    <rPh sb="11" eb="13">
      <t>キカン</t>
    </rPh>
    <phoneticPr fontId="7"/>
  </si>
  <si>
    <t>施設ID（DPC調査）</t>
    <rPh sb="0" eb="2">
      <t>シセツ</t>
    </rPh>
    <rPh sb="8" eb="10">
      <t>チョウサ</t>
    </rPh>
    <phoneticPr fontId="7"/>
  </si>
  <si>
    <t>facility_id_dpc</t>
  </si>
  <si>
    <t>施設コード（都道府県番号（2 桁）＋医療機関コード（7桁））</t>
  </si>
  <si>
    <t>施設ID（MML）</t>
    <rPh sb="0" eb="2">
      <t>シセツ</t>
    </rPh>
    <phoneticPr fontId="7"/>
  </si>
  <si>
    <t>facility_id_mml</t>
  </si>
  <si>
    <t>施設コード</t>
    <rPh sb="0" eb="2">
      <t>シセツ</t>
    </rPh>
    <phoneticPr fontId="7"/>
  </si>
  <si>
    <t>最新施設情報ビュー</t>
  </si>
  <si>
    <t>バリデーション</t>
    <phoneticPr fontId="12"/>
  </si>
  <si>
    <t>最新施設情報出力</t>
    <phoneticPr fontId="12"/>
  </si>
  <si>
    <t>最新施設情報</t>
    <rPh sb="0" eb="2">
      <t>サイシン</t>
    </rPh>
    <rPh sb="2" eb="4">
      <t>シセツ</t>
    </rPh>
    <rPh sb="4" eb="6">
      <t>ジョウホウ</t>
    </rPh>
    <phoneticPr fontId="15"/>
  </si>
  <si>
    <t>ファイル</t>
    <phoneticPr fontId="12"/>
  </si>
  <si>
    <t>オプトアウト対象
患者情報</t>
    <rPh sb="6" eb="8">
      <t>タイショウ</t>
    </rPh>
    <rPh sb="9" eb="11">
      <t>カンジャ</t>
    </rPh>
    <rPh sb="11" eb="13">
      <t>ジョウホウ</t>
    </rPh>
    <phoneticPr fontId="15"/>
  </si>
  <si>
    <t>milscm2</t>
    <phoneticPr fontId="15"/>
  </si>
  <si>
    <t>各施設のエラー患者情報出力</t>
    <phoneticPr fontId="12"/>
  </si>
  <si>
    <t>各施設のエラー患者情報</t>
    <rPh sb="0" eb="3">
      <t>カクシセツ</t>
    </rPh>
    <rPh sb="7" eb="9">
      <t>カンジャ</t>
    </rPh>
    <rPh sb="9" eb="11">
      <t>ジョウホウ</t>
    </rPh>
    <phoneticPr fontId="15"/>
  </si>
  <si>
    <t>milscm1</t>
    <phoneticPr fontId="15"/>
  </si>
  <si>
    <t>ログテーブル名管理</t>
    <rPh sb="6" eb="7">
      <t>メイ</t>
    </rPh>
    <rPh sb="7" eb="9">
      <t>カンリ</t>
    </rPh>
    <phoneticPr fontId="15"/>
  </si>
  <si>
    <t>各施設のMMLデータ件数出力</t>
    <phoneticPr fontId="12"/>
  </si>
  <si>
    <t>各施設のMMLデータ件数</t>
    <rPh sb="0" eb="3">
      <t>カクシセツ</t>
    </rPh>
    <rPh sb="10" eb="12">
      <t>ケンスウ</t>
    </rPh>
    <phoneticPr fontId="15"/>
  </si>
  <si>
    <t>（MMLを管理する全テーブル）</t>
    <rPh sb="5" eb="7">
      <t>カンリ</t>
    </rPh>
    <rPh sb="9" eb="10">
      <t>ゼン</t>
    </rPh>
    <phoneticPr fontId="15"/>
  </si>
  <si>
    <t>各施設のDPC調査データ件数出力</t>
    <rPh sb="7" eb="9">
      <t>チョウサ</t>
    </rPh>
    <phoneticPr fontId="12"/>
  </si>
  <si>
    <t>各施設の
DPC調査データ件数</t>
    <rPh sb="0" eb="3">
      <t>カクシセツ</t>
    </rPh>
    <rPh sb="13" eb="15">
      <t>ケンスウ</t>
    </rPh>
    <phoneticPr fontId="15"/>
  </si>
  <si>
    <t>（DPCを管理する全テーブル）</t>
    <rPh sb="5" eb="7">
      <t>カンリ</t>
    </rPh>
    <rPh sb="9" eb="10">
      <t>ゼン</t>
    </rPh>
    <phoneticPr fontId="15"/>
  </si>
  <si>
    <t>各施設の医科レセプト件数出力</t>
    <rPh sb="4" eb="6">
      <t>イカ</t>
    </rPh>
    <phoneticPr fontId="12"/>
  </si>
  <si>
    <t>各施設の
医科レセプト件数</t>
    <rPh sb="0" eb="3">
      <t>カクシセツ</t>
    </rPh>
    <rPh sb="11" eb="13">
      <t>ケンスウ</t>
    </rPh>
    <phoneticPr fontId="15"/>
  </si>
  <si>
    <t>（医科レセプトを管理する全テーブル）</t>
    <rPh sb="1" eb="3">
      <t>イカ</t>
    </rPh>
    <rPh sb="8" eb="10">
      <t>カンリ</t>
    </rPh>
    <rPh sb="12" eb="13">
      <t>ゼン</t>
    </rPh>
    <phoneticPr fontId="15"/>
  </si>
  <si>
    <t>各施設のDPCレセプト件数出力</t>
    <phoneticPr fontId="12"/>
  </si>
  <si>
    <t>（DPCレセプトを管理する全テーブル）</t>
    <rPh sb="9" eb="11">
      <t>カンリ</t>
    </rPh>
    <rPh sb="13" eb="14">
      <t>ゼン</t>
    </rPh>
    <phoneticPr fontId="15"/>
  </si>
  <si>
    <t>各施設の
DPCレセプト件数</t>
    <rPh sb="0" eb="3">
      <t>カクシセツ</t>
    </rPh>
    <rPh sb="12" eb="14">
      <t>ケンスウ</t>
    </rPh>
    <phoneticPr fontId="15"/>
  </si>
  <si>
    <t>名寄せ</t>
    <rPh sb="0" eb="2">
      <t>ナヨ</t>
    </rPh>
    <phoneticPr fontId="15"/>
  </si>
  <si>
    <t>紐付け結果作成</t>
  </si>
  <si>
    <t>紐付け結果</t>
    <rPh sb="0" eb="1">
      <t>ヒモ</t>
    </rPh>
    <rPh sb="1" eb="2">
      <t>ヅ</t>
    </rPh>
    <rPh sb="3" eb="5">
      <t>ケッカ</t>
    </rPh>
    <phoneticPr fontId="15"/>
  </si>
  <si>
    <t>紐付け結果集計</t>
    <rPh sb="0" eb="1">
      <t>ヒモ</t>
    </rPh>
    <rPh sb="1" eb="2">
      <t>ヅ</t>
    </rPh>
    <rPh sb="3" eb="5">
      <t>ケッカ</t>
    </rPh>
    <rPh sb="5" eb="7">
      <t>シュウケイ</t>
    </rPh>
    <phoneticPr fontId="15"/>
  </si>
  <si>
    <t>SA_A5</t>
    <phoneticPr fontId="12"/>
  </si>
  <si>
    <t>SA_A5</t>
  </si>
  <si>
    <t>バリデーション・名寄せ</t>
    <rPh sb="8" eb="10">
      <t>ナヨ</t>
    </rPh>
    <phoneticPr fontId="15"/>
  </si>
  <si>
    <t>紐付け結果</t>
    <phoneticPr fontId="15"/>
  </si>
  <si>
    <t>紐付け結果集計</t>
    <phoneticPr fontId="15"/>
  </si>
  <si>
    <t>紐付けID</t>
    <rPh sb="0" eb="1">
      <t>ヒモ</t>
    </rPh>
    <rPh sb="1" eb="2">
      <t>ヅ</t>
    </rPh>
    <phoneticPr fontId="31"/>
  </si>
  <si>
    <t>himoduke_id</t>
  </si>
  <si>
    <t>文字列</t>
    <rPh sb="0" eb="3">
      <t>モジレツ</t>
    </rPh>
    <phoneticPr fontId="27"/>
  </si>
  <si>
    <t>施設ID</t>
    <rPh sb="0" eb="2">
      <t>シセツ</t>
    </rPh>
    <phoneticPr fontId="31"/>
  </si>
  <si>
    <t>ユニーク千年カルテID</t>
    <rPh sb="4" eb="6">
      <t>センネン</t>
    </rPh>
    <phoneticPr fontId="31"/>
  </si>
  <si>
    <t>unique_mil_karute_id</t>
  </si>
  <si>
    <t>整数</t>
    <rPh sb="0" eb="2">
      <t>セイスウ</t>
    </rPh>
    <phoneticPr fontId="27"/>
  </si>
  <si>
    <t>データ識別番号</t>
    <rPh sb="3" eb="5">
      <t>シキベツ</t>
    </rPh>
    <rPh sb="5" eb="7">
      <t>バンゴウ</t>
    </rPh>
    <phoneticPr fontId="27"/>
  </si>
  <si>
    <t>shikibetsu_no</t>
  </si>
  <si>
    <t>カルテ番号等</t>
    <rPh sb="3" eb="5">
      <t>バンゴウ</t>
    </rPh>
    <rPh sb="5" eb="6">
      <t>トウ</t>
    </rPh>
    <phoneticPr fontId="27"/>
  </si>
  <si>
    <t>患者ID</t>
    <rPh sb="0" eb="2">
      <t>カンジャ</t>
    </rPh>
    <phoneticPr fontId="31"/>
  </si>
  <si>
    <t>master_id</t>
  </si>
  <si>
    <t>データ識別番号重複ありフラグ</t>
    <rPh sb="3" eb="5">
      <t>シキベツ</t>
    </rPh>
    <rPh sb="5" eb="7">
      <t>バンゴウ</t>
    </rPh>
    <rPh sb="7" eb="9">
      <t>チョウフク</t>
    </rPh>
    <phoneticPr fontId="27"/>
  </si>
  <si>
    <t>shikibetsu_no_duplication_f</t>
  </si>
  <si>
    <t>フラグ</t>
  </si>
  <si>
    <t>カルテ番号等重複ありフラグ</t>
    <rPh sb="3" eb="5">
      <t>バンゴウ</t>
    </rPh>
    <rPh sb="5" eb="6">
      <t>トウ</t>
    </rPh>
    <phoneticPr fontId="27"/>
  </si>
  <si>
    <t>karute_no_duplication_f</t>
  </si>
  <si>
    <t>患者ID重複ありフラグ</t>
    <rPh sb="0" eb="2">
      <t>カンジャ</t>
    </rPh>
    <phoneticPr fontId="31"/>
  </si>
  <si>
    <t>master_id_duplication_f</t>
  </si>
  <si>
    <t>紐付けIDが患者共通テーブル上でユニークであった場合に付与されていた千年カルテID
（ユニークでなかった付与されていなかった場合はNull）</t>
    <rPh sb="6" eb="8">
      <t>カンジャ</t>
    </rPh>
    <rPh sb="8" eb="10">
      <t>キョウツウ</t>
    </rPh>
    <rPh sb="14" eb="15">
      <t>ジョウ</t>
    </rPh>
    <rPh sb="24" eb="26">
      <t>バアイ</t>
    </rPh>
    <rPh sb="27" eb="29">
      <t>フヨ</t>
    </rPh>
    <rPh sb="34" eb="36">
      <t>センネン</t>
    </rPh>
    <rPh sb="52" eb="54">
      <t>フヨ</t>
    </rPh>
    <rPh sb="62" eb="64">
      <t>バアイ</t>
    </rPh>
    <phoneticPr fontId="7"/>
  </si>
  <si>
    <t>0：重複なし　1：重複あり</t>
    <rPh sb="2" eb="4">
      <t>チョウフク</t>
    </rPh>
    <rPh sb="9" eb="11">
      <t>チョウフク</t>
    </rPh>
    <phoneticPr fontId="27"/>
  </si>
  <si>
    <t>, facility_id</t>
    <phoneticPr fontId="12"/>
  </si>
  <si>
    <t>himoduke_result</t>
    <phoneticPr fontId="12"/>
  </si>
  <si>
    <t>処理年月</t>
    <rPh sb="0" eb="2">
      <t>ショリ</t>
    </rPh>
    <rPh sb="2" eb="4">
      <t>ネンゲツ</t>
    </rPh>
    <phoneticPr fontId="31"/>
  </si>
  <si>
    <t>データ識別番号ユニーク件数</t>
    <rPh sb="3" eb="5">
      <t>シキベツ</t>
    </rPh>
    <rPh sb="5" eb="7">
      <t>バンゴウ</t>
    </rPh>
    <rPh sb="11" eb="13">
      <t>ケンスウ</t>
    </rPh>
    <phoneticPr fontId="31"/>
  </si>
  <si>
    <t>shikibetsu_no_unique_cnt</t>
  </si>
  <si>
    <t>カルテ番号等ユニーク件数</t>
    <rPh sb="3" eb="5">
      <t>バンゴウ</t>
    </rPh>
    <rPh sb="5" eb="6">
      <t>トウ</t>
    </rPh>
    <rPh sb="10" eb="12">
      <t>ケンスウ</t>
    </rPh>
    <phoneticPr fontId="31"/>
  </si>
  <si>
    <t>karute_no_unique_cnt</t>
  </si>
  <si>
    <t>患者IDユニーク件数</t>
    <rPh sb="8" eb="10">
      <t>ケンスウ</t>
    </rPh>
    <phoneticPr fontId="31"/>
  </si>
  <si>
    <t>master_id_unique_cnt</t>
  </si>
  <si>
    <t>データ識別番号登録率</t>
    <rPh sb="3" eb="5">
      <t>シキベツ</t>
    </rPh>
    <rPh sb="5" eb="7">
      <t>バンゴウ</t>
    </rPh>
    <rPh sb="7" eb="9">
      <t>トウロク</t>
    </rPh>
    <rPh sb="9" eb="10">
      <t>リツ</t>
    </rPh>
    <phoneticPr fontId="27"/>
  </si>
  <si>
    <t>shikibetsu_no_reg_ratio</t>
  </si>
  <si>
    <t>実数</t>
    <rPh sb="0" eb="2">
      <t>ジッスウ</t>
    </rPh>
    <phoneticPr fontId="27"/>
  </si>
  <si>
    <t>カルテ番号等登録率</t>
    <rPh sb="3" eb="5">
      <t>バンゴウ</t>
    </rPh>
    <rPh sb="5" eb="6">
      <t>トウ</t>
    </rPh>
    <rPh sb="6" eb="8">
      <t>トウロク</t>
    </rPh>
    <rPh sb="8" eb="9">
      <t>リツ</t>
    </rPh>
    <phoneticPr fontId="27"/>
  </si>
  <si>
    <t>karute_no_reg_ratio</t>
  </si>
  <si>
    <t>患者ID登録率</t>
    <rPh sb="0" eb="2">
      <t>カンジャ</t>
    </rPh>
    <rPh sb="4" eb="6">
      <t>トウロク</t>
    </rPh>
    <rPh sb="6" eb="7">
      <t>リツ</t>
    </rPh>
    <phoneticPr fontId="31"/>
  </si>
  <si>
    <t>master_id_reg_ratio</t>
  </si>
  <si>
    <t>データ識別番号重複あり件数</t>
    <rPh sb="3" eb="5">
      <t>シキベツ</t>
    </rPh>
    <rPh sb="5" eb="7">
      <t>バンゴウ</t>
    </rPh>
    <rPh sb="7" eb="9">
      <t>チョウフク</t>
    </rPh>
    <rPh sb="11" eb="13">
      <t>ケンスウ</t>
    </rPh>
    <phoneticPr fontId="27"/>
  </si>
  <si>
    <t>shikibetsu_no_duplication_cnt</t>
  </si>
  <si>
    <t>カルテ番号等重複あり件数</t>
    <rPh sb="3" eb="5">
      <t>バンゴウ</t>
    </rPh>
    <rPh sb="5" eb="6">
      <t>トウ</t>
    </rPh>
    <rPh sb="10" eb="12">
      <t>ケンスウ</t>
    </rPh>
    <phoneticPr fontId="27"/>
  </si>
  <si>
    <t>karute_no_duplication_cnt</t>
  </si>
  <si>
    <t>患者ID重複あり件数</t>
    <rPh sb="0" eb="2">
      <t>カンジャ</t>
    </rPh>
    <rPh sb="8" eb="10">
      <t>ケンスウ</t>
    </rPh>
    <phoneticPr fontId="31"/>
  </si>
  <si>
    <t>master_id_duplication_cnt</t>
  </si>
  <si>
    <t>データ識別番号重複患者紐付け不備率</t>
    <rPh sb="7" eb="9">
      <t>チョウフク</t>
    </rPh>
    <rPh sb="9" eb="11">
      <t>カンジャ</t>
    </rPh>
    <rPh sb="11" eb="12">
      <t>ヒモ</t>
    </rPh>
    <rPh sb="12" eb="13">
      <t>ヅ</t>
    </rPh>
    <rPh sb="14" eb="16">
      <t>フビ</t>
    </rPh>
    <rPh sb="16" eb="17">
      <t>リツ</t>
    </rPh>
    <phoneticPr fontId="27"/>
  </si>
  <si>
    <t>shikibetsu_no_duplication_error_ratio</t>
  </si>
  <si>
    <t>カルテ番号等重複患者紐付け不備率</t>
    <rPh sb="6" eb="8">
      <t>チョウフク</t>
    </rPh>
    <rPh sb="8" eb="10">
      <t>カンジャ</t>
    </rPh>
    <rPh sb="10" eb="11">
      <t>ヒモ</t>
    </rPh>
    <rPh sb="11" eb="12">
      <t>ヅ</t>
    </rPh>
    <rPh sb="13" eb="15">
      <t>フビ</t>
    </rPh>
    <rPh sb="15" eb="16">
      <t>リツ</t>
    </rPh>
    <phoneticPr fontId="27"/>
  </si>
  <si>
    <t>karute_no_duplication_error_ratio</t>
  </si>
  <si>
    <t>患者ID重複患者紐付け不備率</t>
    <rPh sb="4" eb="6">
      <t>チョウフク</t>
    </rPh>
    <rPh sb="6" eb="8">
      <t>カンジャ</t>
    </rPh>
    <rPh sb="8" eb="9">
      <t>ヒモ</t>
    </rPh>
    <rPh sb="9" eb="10">
      <t>ヅ</t>
    </rPh>
    <rPh sb="11" eb="13">
      <t>フビ</t>
    </rPh>
    <rPh sb="13" eb="14">
      <t>リツ</t>
    </rPh>
    <phoneticPr fontId="31"/>
  </si>
  <si>
    <t>master_id_duplication_error_ratio</t>
  </si>
  <si>
    <t>全ID突合件数</t>
    <rPh sb="0" eb="1">
      <t>ゼン</t>
    </rPh>
    <rPh sb="3" eb="4">
      <t>トツ</t>
    </rPh>
    <rPh sb="4" eb="5">
      <t>ゴウ</t>
    </rPh>
    <rPh sb="5" eb="7">
      <t>ケンスウ</t>
    </rPh>
    <phoneticPr fontId="27"/>
  </si>
  <si>
    <t>all_matching_cnt</t>
  </si>
  <si>
    <t>DPC・MML突合件数</t>
    <rPh sb="7" eb="8">
      <t>トツ</t>
    </rPh>
    <rPh sb="8" eb="9">
      <t>ゴウ</t>
    </rPh>
    <rPh sb="9" eb="11">
      <t>ケンスウ</t>
    </rPh>
    <phoneticPr fontId="27"/>
  </si>
  <si>
    <t>dpc_mml_matching_cnt</t>
  </si>
  <si>
    <t>DPC・レセプト突合件数</t>
    <rPh sb="8" eb="9">
      <t>トツ</t>
    </rPh>
    <rPh sb="9" eb="10">
      <t>ゴウ</t>
    </rPh>
    <rPh sb="10" eb="12">
      <t>ケンスウ</t>
    </rPh>
    <phoneticPr fontId="27"/>
  </si>
  <si>
    <t>dpc_rcp_matching_cnt</t>
  </si>
  <si>
    <t>レセプト・MML突合件数</t>
    <rPh sb="8" eb="9">
      <t>トツ</t>
    </rPh>
    <rPh sb="9" eb="10">
      <t>ゴウ</t>
    </rPh>
    <rPh sb="10" eb="12">
      <t>ケンスウ</t>
    </rPh>
    <phoneticPr fontId="27"/>
  </si>
  <si>
    <t>rcp_mml_matching_cnt</t>
  </si>
  <si>
    <t>全ID突合不備率</t>
    <rPh sb="0" eb="1">
      <t>ゼン</t>
    </rPh>
    <rPh sb="3" eb="4">
      <t>トツ</t>
    </rPh>
    <rPh sb="4" eb="5">
      <t>ゴウ</t>
    </rPh>
    <rPh sb="5" eb="7">
      <t>フビ</t>
    </rPh>
    <rPh sb="7" eb="8">
      <t>リツ</t>
    </rPh>
    <phoneticPr fontId="27"/>
  </si>
  <si>
    <t>all_matching_error_ratio</t>
  </si>
  <si>
    <t>DPC・MML突合不備率</t>
    <rPh sb="7" eb="8">
      <t>トツ</t>
    </rPh>
    <rPh sb="8" eb="9">
      <t>ゴウ</t>
    </rPh>
    <rPh sb="9" eb="11">
      <t>フビ</t>
    </rPh>
    <rPh sb="11" eb="12">
      <t>リツ</t>
    </rPh>
    <phoneticPr fontId="27"/>
  </si>
  <si>
    <t>dpc_mml_matching_error_ratio</t>
  </si>
  <si>
    <t>DPC・レセプト突合不備率</t>
    <rPh sb="8" eb="9">
      <t>トツ</t>
    </rPh>
    <rPh sb="9" eb="10">
      <t>ゴウ</t>
    </rPh>
    <rPh sb="10" eb="12">
      <t>フビ</t>
    </rPh>
    <rPh sb="12" eb="13">
      <t>リツ</t>
    </rPh>
    <phoneticPr fontId="27"/>
  </si>
  <si>
    <t>dpc_rcp_matching_error_ratio</t>
  </si>
  <si>
    <t>レセプト・MML突合不備率</t>
    <rPh sb="8" eb="9">
      <t>トツ</t>
    </rPh>
    <rPh sb="9" eb="10">
      <t>ゴウ</t>
    </rPh>
    <rPh sb="10" eb="12">
      <t>フビ</t>
    </rPh>
    <rPh sb="12" eb="13">
      <t>リツ</t>
    </rPh>
    <phoneticPr fontId="27"/>
  </si>
  <si>
    <t>rcp_mml_matching_error_ratio</t>
  </si>
  <si>
    <t>syori_ym</t>
    <phoneticPr fontId="12"/>
  </si>
  <si>
    <t>syori_ym</t>
    <phoneticPr fontId="12"/>
  </si>
  <si>
    <t>YYYYMM形式</t>
    <rPh sb="6" eb="8">
      <t>ケイシキ</t>
    </rPh>
    <phoneticPr fontId="7"/>
  </si>
  <si>
    <t>患者共通テーブルのデータ識別番号のユニーク件数</t>
  </si>
  <si>
    <t>患者共通テーブルのカルテ番号等のユニーク件数</t>
    <rPh sb="14" eb="15">
      <t>トウ</t>
    </rPh>
    <phoneticPr fontId="7"/>
  </si>
  <si>
    <t>患者共通テーブルの患者IDのユニーク件数</t>
    <rPh sb="9" eb="11">
      <t>カンジャ</t>
    </rPh>
    <phoneticPr fontId="7"/>
  </si>
  <si>
    <t>データ識別番号ユニーク件数 / 紐付け結果テーブルの紐付けIDの件数で算出
（小数点4桁まで）</t>
    <rPh sb="35" eb="37">
      <t>サンシュツ</t>
    </rPh>
    <phoneticPr fontId="7"/>
  </si>
  <si>
    <t>カルテ番号等ユニーク件数 / 紐付け結果テーブルの紐付けIDの件数で算出
（小数点4桁まで）</t>
    <rPh sb="3" eb="5">
      <t>バンゴウ</t>
    </rPh>
    <rPh sb="5" eb="6">
      <t>トウ</t>
    </rPh>
    <rPh sb="34" eb="36">
      <t>サンシュツ</t>
    </rPh>
    <phoneticPr fontId="7"/>
  </si>
  <si>
    <t>患者IDユニーク件数 / 紐付け結果テーブルの紐付けIDの件数で算出
（小数点4桁まで）</t>
    <rPh sb="0" eb="2">
      <t>カンジャ</t>
    </rPh>
    <rPh sb="32" eb="34">
      <t>サンシュツ</t>
    </rPh>
    <phoneticPr fontId="7"/>
  </si>
  <si>
    <t>紐付け結果テーブルのデータ識別番号重複ありフラグが「1：重複あり」の件数</t>
    <rPh sb="34" eb="36">
      <t>ケンスウ</t>
    </rPh>
    <phoneticPr fontId="7"/>
  </si>
  <si>
    <t>紐付け結果テーブルのカルテ番号等重複ありフラグが「1：重複あり」の件数</t>
    <rPh sb="33" eb="35">
      <t>ケンスウ</t>
    </rPh>
    <phoneticPr fontId="7"/>
  </si>
  <si>
    <t>紐付け結果テーブルの患者ID重複ありフラグが「1：重複あり」の件数</t>
    <rPh sb="10" eb="12">
      <t>カンジャ</t>
    </rPh>
    <rPh sb="31" eb="33">
      <t>ケンスウ</t>
    </rPh>
    <phoneticPr fontId="7"/>
  </si>
  <si>
    <t>, himoduke_id</t>
    <phoneticPr fontId="12"/>
  </si>
  <si>
    <t>facility_id</t>
    <phoneticPr fontId="12"/>
  </si>
  <si>
    <t>紐付け結果登録処理にて算出</t>
    <rPh sb="5" eb="7">
      <t>トウロク</t>
    </rPh>
    <rPh sb="7" eb="9">
      <t>ショリ</t>
    </rPh>
    <rPh sb="11" eb="13">
      <t>サンシュツ</t>
    </rPh>
    <phoneticPr fontId="12"/>
  </si>
  <si>
    <t>突合状況</t>
    <rPh sb="0" eb="1">
      <t>トツ</t>
    </rPh>
    <rPh sb="1" eb="2">
      <t>ゴウ</t>
    </rPh>
    <rPh sb="2" eb="4">
      <t>ジョウキョウ</t>
    </rPh>
    <phoneticPr fontId="31"/>
  </si>
  <si>
    <t>matching_state</t>
  </si>
  <si>
    <t>紐付け結果テーブルのデータ識別番号重複ありかつユニーク千年カルテIDがNullの件数　/ 紐付け結果テーブルのデータ識別番号重複ありの件数で算出
（小数点4桁まで）</t>
    <rPh sb="70" eb="72">
      <t>サンシュツ</t>
    </rPh>
    <phoneticPr fontId="7"/>
  </si>
  <si>
    <t>紐付け結果テーブルのカルテ番号等重複ありかつユニーク千年カルテIDがNullの件数　/ 紐付け結果テーブルのカルテ番号等重複ありの件数で算出
（小数点4桁まで）</t>
    <rPh sb="0" eb="1">
      <t>ヒモ</t>
    </rPh>
    <rPh sb="1" eb="2">
      <t>ヅ</t>
    </rPh>
    <rPh sb="3" eb="5">
      <t>ケッカ</t>
    </rPh>
    <rPh sb="13" eb="15">
      <t>バンゴウ</t>
    </rPh>
    <rPh sb="15" eb="16">
      <t>トウ</t>
    </rPh>
    <rPh sb="16" eb="18">
      <t>チョウフク</t>
    </rPh>
    <rPh sb="26" eb="28">
      <t>センネン</t>
    </rPh>
    <rPh sb="39" eb="41">
      <t>ケンスウ</t>
    </rPh>
    <rPh sb="44" eb="45">
      <t>ヒモ</t>
    </rPh>
    <rPh sb="45" eb="46">
      <t>ヅ</t>
    </rPh>
    <rPh sb="47" eb="49">
      <t>ケッカ</t>
    </rPh>
    <rPh sb="57" eb="59">
      <t>バンゴウ</t>
    </rPh>
    <rPh sb="59" eb="60">
      <t>トウ</t>
    </rPh>
    <rPh sb="60" eb="62">
      <t>ジュウフク</t>
    </rPh>
    <rPh sb="65" eb="67">
      <t>ケンスウ</t>
    </rPh>
    <phoneticPr fontId="7"/>
  </si>
  <si>
    <t>紐付け結果テーブルの患者ID重複ありかつユニーク千年カルテIDがNullの件数　/ 紐付け結果テーブルの患者ID重複ありの件数で算出
（小数点4桁まで）</t>
    <rPh sb="64" eb="66">
      <t>サンシュツ</t>
    </rPh>
    <phoneticPr fontId="7"/>
  </si>
  <si>
    <t>患者共通テーブルのカルテ番号等、データ識別番号、患者IDが全て登録されている件数
（紐付け結果テーブルの突合状況が全ID突合（7）となっている件数）</t>
    <rPh sb="0" eb="2">
      <t>カンジャ</t>
    </rPh>
    <rPh sb="2" eb="4">
      <t>キョウツウ</t>
    </rPh>
    <rPh sb="12" eb="14">
      <t>バンゴウ</t>
    </rPh>
    <rPh sb="14" eb="15">
      <t>トウ</t>
    </rPh>
    <rPh sb="19" eb="21">
      <t>シキベツ</t>
    </rPh>
    <rPh sb="21" eb="23">
      <t>バンゴウ</t>
    </rPh>
    <rPh sb="24" eb="26">
      <t>カンジャ</t>
    </rPh>
    <rPh sb="29" eb="30">
      <t>スベ</t>
    </rPh>
    <rPh sb="31" eb="33">
      <t>トウロク</t>
    </rPh>
    <rPh sb="38" eb="40">
      <t>ケンスウ</t>
    </rPh>
    <rPh sb="39" eb="40">
      <t>スウ</t>
    </rPh>
    <phoneticPr fontId="7"/>
  </si>
  <si>
    <t>患者共通テーブルのデータ識別番号、患者IDが全て登録されている件数
（紐付け結果テーブルの突合状況がDPC・MML突合（5）となっている件数）</t>
    <rPh sb="0" eb="2">
      <t>カンジャ</t>
    </rPh>
    <rPh sb="2" eb="4">
      <t>キョウツウ</t>
    </rPh>
    <rPh sb="12" eb="14">
      <t>シキベツ</t>
    </rPh>
    <rPh sb="14" eb="16">
      <t>バンゴウ</t>
    </rPh>
    <rPh sb="17" eb="19">
      <t>カンジャ</t>
    </rPh>
    <rPh sb="22" eb="23">
      <t>スベ</t>
    </rPh>
    <rPh sb="24" eb="26">
      <t>トウロク</t>
    </rPh>
    <rPh sb="31" eb="32">
      <t>ケン</t>
    </rPh>
    <rPh sb="32" eb="33">
      <t>スウ</t>
    </rPh>
    <phoneticPr fontId="7"/>
  </si>
  <si>
    <t>患者共通テーブルのカルテ番号等、データ識別番号が登録されている件数
（紐付け結果テーブルの突合状況がDPC・レセプト突合（3）となっている件数）</t>
    <rPh sb="0" eb="2">
      <t>カンジャ</t>
    </rPh>
    <rPh sb="2" eb="4">
      <t>キョウツウ</t>
    </rPh>
    <rPh sb="12" eb="14">
      <t>バンゴウ</t>
    </rPh>
    <rPh sb="14" eb="15">
      <t>トウ</t>
    </rPh>
    <rPh sb="19" eb="21">
      <t>シキベツ</t>
    </rPh>
    <rPh sb="21" eb="23">
      <t>バンゴウ</t>
    </rPh>
    <rPh sb="24" eb="26">
      <t>トウロク</t>
    </rPh>
    <rPh sb="31" eb="32">
      <t>ケン</t>
    </rPh>
    <rPh sb="32" eb="33">
      <t>スウ</t>
    </rPh>
    <phoneticPr fontId="7"/>
  </si>
  <si>
    <t>紐付け結果テーブルの全ID突合（7）のレコードかつユニーク千年カルテIDがNullの件数 / 紐付け結果集計テーブルの全ID突合件数で算出
（小数点4桁まで）</t>
    <rPh sb="52" eb="54">
      <t>シュウケイ</t>
    </rPh>
    <rPh sb="67" eb="69">
      <t>サンシュツ</t>
    </rPh>
    <phoneticPr fontId="7"/>
  </si>
  <si>
    <t>患者共通テーブルのカルテ番号等、患者IDが登録されている件数
（紐付け結果テーブルの突合状況がレセプト・MML突合（6）となっている件数）</t>
    <rPh sb="0" eb="2">
      <t>カンジャ</t>
    </rPh>
    <rPh sb="2" eb="4">
      <t>キョウツウ</t>
    </rPh>
    <rPh sb="12" eb="14">
      <t>バンゴウ</t>
    </rPh>
    <rPh sb="14" eb="15">
      <t>トウ</t>
    </rPh>
    <rPh sb="16" eb="18">
      <t>カンジャ</t>
    </rPh>
    <rPh sb="21" eb="23">
      <t>トウロク</t>
    </rPh>
    <rPh sb="28" eb="29">
      <t>ケン</t>
    </rPh>
    <rPh sb="29" eb="30">
      <t>スウ</t>
    </rPh>
    <phoneticPr fontId="7"/>
  </si>
  <si>
    <t>紐付け結果テーブルのDPC・レセプト突合（3）のレコードかつユニーク千年カルテIDがNullの件数 / 紐付け結果集計テーブルのDPC・レセプト突合件数で算出
（小数点4桁まで）</t>
    <rPh sb="57" eb="59">
      <t>シュウケイ</t>
    </rPh>
    <rPh sb="72" eb="73">
      <t>トツ</t>
    </rPh>
    <rPh sb="73" eb="74">
      <t>ゴウ</t>
    </rPh>
    <rPh sb="77" eb="79">
      <t>サンシュツ</t>
    </rPh>
    <phoneticPr fontId="7"/>
  </si>
  <si>
    <t>紐付け結果テーブルのDPC・MML突合（5）のレコードかつユニーク千年カルテIDがNullの件数 / 紐付け結果集計テーブルのDPC・MML突合件数で算出
（小数点4桁まで）</t>
    <rPh sb="56" eb="58">
      <t>シュウケイ</t>
    </rPh>
    <rPh sb="75" eb="77">
      <t>サンシュツ</t>
    </rPh>
    <phoneticPr fontId="7"/>
  </si>
  <si>
    <t>紐付け結果テーブルのレセプト・MML突合（6）のレコードかつユニーク千年カルテIDがNullの件数 / 紐付け結果集計テーブルのレセプト・MML突合件数で算出
（小数点4桁まで）</t>
    <rPh sb="57" eb="59">
      <t>シュウケイ</t>
    </rPh>
    <rPh sb="72" eb="73">
      <t>トツ</t>
    </rPh>
    <rPh sb="73" eb="74">
      <t>ゴウ</t>
    </rPh>
    <rPh sb="77" eb="79">
      <t>サンシュツ</t>
    </rPh>
    <phoneticPr fontId="7"/>
  </si>
  <si>
    <t>紐付けIDに対応する紐付け結果のデータ識別番号</t>
    <rPh sb="0" eb="1">
      <t>ヒモ</t>
    </rPh>
    <rPh sb="1" eb="2">
      <t>ヅ</t>
    </rPh>
    <rPh sb="6" eb="8">
      <t>タイオウ</t>
    </rPh>
    <phoneticPr fontId="27"/>
  </si>
  <si>
    <t>紐付けIDに対応する紐付け結果のカルテ番号等</t>
    <phoneticPr fontId="12"/>
  </si>
  <si>
    <t>紐付けIDに対応する紐付け結果の患者ID</t>
    <phoneticPr fontId="12"/>
  </si>
  <si>
    <t>患者共通テーブル上のデータ識別番号、カルテ番号等、患者IDが本来突合されるべき結果での状況を示す、以下の値の合計値
・データ識別番号が存在する：1
・カルテ番号が存在する：2
・患者IDが存在する：4</t>
    <rPh sb="0" eb="2">
      <t>カンジャ</t>
    </rPh>
    <rPh sb="2" eb="4">
      <t>キョウツウ</t>
    </rPh>
    <rPh sb="8" eb="9">
      <t>ジョウ</t>
    </rPh>
    <rPh sb="30" eb="32">
      <t>ホンライ</t>
    </rPh>
    <rPh sb="32" eb="34">
      <t>トツゴウ</t>
    </rPh>
    <rPh sb="39" eb="41">
      <t>ケッカ</t>
    </rPh>
    <rPh sb="43" eb="45">
      <t>ジョウキョウ</t>
    </rPh>
    <rPh sb="46" eb="47">
      <t>シメ</t>
    </rPh>
    <rPh sb="49" eb="51">
      <t>イカ</t>
    </rPh>
    <rPh sb="52" eb="53">
      <t>アタイ</t>
    </rPh>
    <rPh sb="54" eb="57">
      <t>ゴウケイチ</t>
    </rPh>
    <rPh sb="62" eb="64">
      <t>シキベツ</t>
    </rPh>
    <rPh sb="64" eb="66">
      <t>バンゴウ</t>
    </rPh>
    <rPh sb="67" eb="69">
      <t>ソンザイ</t>
    </rPh>
    <rPh sb="78" eb="80">
      <t>バンゴウ</t>
    </rPh>
    <rPh sb="89" eb="91">
      <t>カンジャ</t>
    </rPh>
    <phoneticPr fontId="15"/>
  </si>
  <si>
    <t>himoduke_result_summary</t>
    <phoneticPr fontId="12"/>
  </si>
  <si>
    <t>エンティティ一覧</t>
    <phoneticPr fontId="12"/>
  </si>
  <si>
    <t>施設属性マスタ</t>
  </si>
  <si>
    <t>mt2_nendo</t>
    <phoneticPr fontId="12"/>
  </si>
  <si>
    <t>mt2_prefecture_region</t>
    <phoneticPr fontId="15"/>
  </si>
  <si>
    <t>opt_out_ymd</t>
    <phoneticPr fontId="29"/>
  </si>
  <si>
    <t>施設マスタより取得</t>
    <phoneticPr fontId="12"/>
  </si>
  <si>
    <t>通知開始年月日</t>
    <rPh sb="6" eb="7">
      <t>ヒ</t>
    </rPh>
    <phoneticPr fontId="12"/>
  </si>
  <si>
    <t>２次マスタ（取込用）</t>
    <rPh sb="1" eb="2">
      <t>ジ</t>
    </rPh>
    <rPh sb="6" eb="8">
      <t>トリコミ</t>
    </rPh>
    <rPh sb="8" eb="9">
      <t>ヨウ</t>
    </rPh>
    <phoneticPr fontId="15"/>
  </si>
  <si>
    <t>当該年月のMML患者情報モジュール_患者情報の２次DB有無フラグ</t>
    <phoneticPr fontId="15"/>
  </si>
  <si>
    <t>通知開始年月日</t>
    <rPh sb="0" eb="2">
      <t>ツウチ</t>
    </rPh>
    <rPh sb="2" eb="4">
      <t>カイシ</t>
    </rPh>
    <rPh sb="4" eb="6">
      <t>ネンゲツ</t>
    </rPh>
    <rPh sb="6" eb="7">
      <t>ヒ</t>
    </rPh>
    <phoneticPr fontId="7"/>
  </si>
  <si>
    <t>opt_out_ymd</t>
    <phoneticPr fontId="15"/>
  </si>
  <si>
    <r>
      <rPr>
        <sz val="11"/>
        <color rgb="FF0070C0"/>
        <rFont val="メイリオ"/>
        <family val="3"/>
        <charset val="128"/>
      </rPr>
      <t>施設属性マスタ</t>
    </r>
    <r>
      <rPr>
        <sz val="11"/>
        <rFont val="メイリオ"/>
        <family val="3"/>
        <charset val="128"/>
      </rPr>
      <t>より取得（YYYYMMDD）</t>
    </r>
    <rPh sb="2" eb="4">
      <t>ゾクセイ</t>
    </rPh>
    <rPh sb="9" eb="11">
      <t>シュトク</t>
    </rPh>
    <phoneticPr fontId="15"/>
  </si>
  <si>
    <t>データマート</t>
    <phoneticPr fontId="12"/>
  </si>
  <si>
    <t>二次利用DB登録患者データ</t>
    <rPh sb="0" eb="2">
      <t>ニジ</t>
    </rPh>
    <rPh sb="2" eb="4">
      <t>リヨウ</t>
    </rPh>
    <rPh sb="6" eb="8">
      <t>トウロク</t>
    </rPh>
    <rPh sb="8" eb="10">
      <t>カンジャ</t>
    </rPh>
    <phoneticPr fontId="12"/>
  </si>
  <si>
    <t>二次利用DB登録患者データ</t>
    <rPh sb="0" eb="2">
      <t>ニジ</t>
    </rPh>
    <rPh sb="2" eb="4">
      <t>リヨウ</t>
    </rPh>
    <rPh sb="6" eb="8">
      <t>トウロク</t>
    </rPh>
    <rPh sb="8" eb="10">
      <t>カンジャ</t>
    </rPh>
    <phoneticPr fontId="15"/>
  </si>
  <si>
    <t>二次利用DBに登録されている患者IDの一覧を格納する</t>
    <rPh sb="14" eb="16">
      <t>カンジャ</t>
    </rPh>
    <rPh sb="19" eb="21">
      <t>イチラン</t>
    </rPh>
    <rPh sb="22" eb="24">
      <t>カクノウ</t>
    </rPh>
    <phoneticPr fontId="12"/>
  </si>
  <si>
    <t>〇</t>
  </si>
  <si>
    <t>mart_available_patient</t>
    <phoneticPr fontId="15"/>
  </si>
  <si>
    <t>mart_2riyo_patient_id</t>
    <phoneticPr fontId="12"/>
  </si>
  <si>
    <t>データ種別</t>
    <rPh sb="3" eb="5">
      <t>シュベツ</t>
    </rPh>
    <phoneticPr fontId="19"/>
  </si>
  <si>
    <t>患者ID</t>
    <rPh sb="0" eb="2">
      <t>カンジャ</t>
    </rPh>
    <phoneticPr fontId="12"/>
  </si>
  <si>
    <t>patient_id</t>
    <phoneticPr fontId="12"/>
  </si>
  <si>
    <t>,patient_id</t>
  </si>
  <si>
    <t>data_type</t>
    <phoneticPr fontId="12"/>
  </si>
  <si>
    <t>,facility_id,patient_id</t>
    <phoneticPr fontId="12"/>
  </si>
  <si>
    <t>DPC調査データファイル読込結果</t>
    <rPh sb="14" eb="16">
      <t>ケッカ</t>
    </rPh>
    <phoneticPr fontId="15"/>
  </si>
  <si>
    <t>valid_file_dpc</t>
    <phoneticPr fontId="12"/>
  </si>
  <si>
    <t>施設ID</t>
    <rPh sb="0" eb="2">
      <t>シセツ</t>
    </rPh>
    <phoneticPr fontId="19"/>
  </si>
  <si>
    <t>件数</t>
    <rPh sb="0" eb="2">
      <t>ケンスウ</t>
    </rPh>
    <phoneticPr fontId="7"/>
  </si>
  <si>
    <t>count</t>
    <phoneticPr fontId="12"/>
  </si>
  <si>
    <t>table_name</t>
    <phoneticPr fontId="12"/>
  </si>
  <si>
    <t>データ識別番号</t>
    <phoneticPr fontId="7"/>
  </si>
  <si>
    <t>テーブル名</t>
    <phoneticPr fontId="12"/>
  </si>
  <si>
    <t>カルテ番号等</t>
    <rPh sb="3" eb="5">
      <t>バンゴウ</t>
    </rPh>
    <rPh sb="5" eb="6">
      <t>トウ</t>
    </rPh>
    <phoneticPr fontId="7"/>
  </si>
  <si>
    <t>カルテ番号等が存在しないテーブルの場合は、
固定値”ZZZ”を設定する</t>
    <rPh sb="3" eb="5">
      <t>バンゴウ</t>
    </rPh>
    <rPh sb="5" eb="6">
      <t>トウ</t>
    </rPh>
    <rPh sb="7" eb="9">
      <t>ソンザイ</t>
    </rPh>
    <rPh sb="17" eb="19">
      <t>バアイ</t>
    </rPh>
    <rPh sb="24" eb="25">
      <t>チ</t>
    </rPh>
    <rPh sb="31" eb="33">
      <t>セッテイ</t>
    </rPh>
    <phoneticPr fontId="12"/>
  </si>
  <si>
    <t>valid_file_receiptc</t>
    <phoneticPr fontId="12"/>
  </si>
  <si>
    <t>valid_file_receiptd</t>
    <phoneticPr fontId="12"/>
  </si>
  <si>
    <t>MMLデータファイル読込結果</t>
    <rPh sb="10" eb="12">
      <t>ヨミコミ</t>
    </rPh>
    <rPh sb="12" eb="14">
      <t>ケッカ</t>
    </rPh>
    <phoneticPr fontId="15"/>
  </si>
  <si>
    <t>valid_file_mml</t>
    <phoneticPr fontId="12"/>
  </si>
  <si>
    <t>患者ID</t>
    <rPh sb="0" eb="2">
      <t>カンジャ</t>
    </rPh>
    <phoneticPr fontId="18"/>
  </si>
  <si>
    <t>DPC調査データDB読込結果</t>
    <rPh sb="3" eb="5">
      <t>チョウサ</t>
    </rPh>
    <rPh sb="10" eb="12">
      <t>ヨミコミ</t>
    </rPh>
    <rPh sb="12" eb="14">
      <t>ケッカ</t>
    </rPh>
    <phoneticPr fontId="15"/>
  </si>
  <si>
    <t>valid_db_dpc</t>
    <phoneticPr fontId="12"/>
  </si>
  <si>
    <t>valid_db_receiptc</t>
    <phoneticPr fontId="12"/>
  </si>
  <si>
    <t>valid_db_receiptd</t>
    <phoneticPr fontId="12"/>
  </si>
  <si>
    <t>MMLデータDB読込結果</t>
    <rPh sb="8" eb="10">
      <t>ヨミコミ</t>
    </rPh>
    <rPh sb="10" eb="12">
      <t>ケッカ</t>
    </rPh>
    <phoneticPr fontId="15"/>
  </si>
  <si>
    <t>valid_db_mml</t>
    <phoneticPr fontId="12"/>
  </si>
  <si>
    <t>DPC調査データファイル読込結果</t>
    <phoneticPr fontId="15"/>
  </si>
  <si>
    <t>MMLデータファイル読込結果</t>
    <phoneticPr fontId="15"/>
  </si>
  <si>
    <t>DPC調査データDB読込結果</t>
    <phoneticPr fontId="15"/>
  </si>
  <si>
    <t>MMLデータDB読込結果</t>
    <phoneticPr fontId="15"/>
  </si>
  <si>
    <t>医科レセプトデータファイル読込結果</t>
    <rPh sb="0" eb="2">
      <t>イカ</t>
    </rPh>
    <rPh sb="13" eb="15">
      <t>ヨミコミ</t>
    </rPh>
    <rPh sb="15" eb="17">
      <t>ケッカ</t>
    </rPh>
    <phoneticPr fontId="15"/>
  </si>
  <si>
    <t>DPCレセプトデータファイル読込結果</t>
    <rPh sb="14" eb="16">
      <t>ヨミコミ</t>
    </rPh>
    <rPh sb="16" eb="18">
      <t>ケッカ</t>
    </rPh>
    <phoneticPr fontId="15"/>
  </si>
  <si>
    <t>医科レセプトデータDB読込結果</t>
    <rPh sb="0" eb="2">
      <t>イカ</t>
    </rPh>
    <rPh sb="11" eb="13">
      <t>ヨミコミ</t>
    </rPh>
    <rPh sb="13" eb="15">
      <t>ケッカ</t>
    </rPh>
    <phoneticPr fontId="15"/>
  </si>
  <si>
    <t>DPCレセプトデータDB読込結果</t>
    <rPh sb="12" eb="14">
      <t>ヨミコミ</t>
    </rPh>
    <rPh sb="14" eb="16">
      <t>ケッカ</t>
    </rPh>
    <phoneticPr fontId="15"/>
  </si>
  <si>
    <t>医科レセプトデータファイル読込結果</t>
    <phoneticPr fontId="15"/>
  </si>
  <si>
    <t>DPCレセプトデータファイル読込結果</t>
    <phoneticPr fontId="15"/>
  </si>
  <si>
    <t>医科レセプトデータDB読込結果</t>
    <phoneticPr fontId="15"/>
  </si>
  <si>
    <t>DPCレセプトデータDB読込結果</t>
    <phoneticPr fontId="15"/>
  </si>
  <si>
    <t>,shikibetsu_no</t>
  </si>
  <si>
    <t>,karute_no</t>
  </si>
  <si>
    <t>,karute_no</t>
    <phoneticPr fontId="12"/>
  </si>
  <si>
    <t>facility_id,table_name</t>
    <phoneticPr fontId="12"/>
  </si>
  <si>
    <t>,shikibetsu_no</t>
    <phoneticPr fontId="12"/>
  </si>
  <si>
    <t>,master_id</t>
  </si>
  <si>
    <t>shikibetsu_no</t>
    <phoneticPr fontId="12"/>
  </si>
  <si>
    <t>patient_id</t>
    <phoneticPr fontId="12"/>
  </si>
  <si>
    <t>バリデーション結果_未存在レコード</t>
    <rPh sb="7" eb="9">
      <t>ケッカ</t>
    </rPh>
    <rPh sb="10" eb="11">
      <t>ミ</t>
    </rPh>
    <rPh sb="11" eb="13">
      <t>ソンザイ</t>
    </rPh>
    <phoneticPr fontId="15"/>
  </si>
  <si>
    <t>valid_not_exists_record</t>
    <phoneticPr fontId="12"/>
  </si>
  <si>
    <t>DPCの場合はデータ識別番号
レセプトの場合はカルテ番号等
MMLの場合は患者ID</t>
    <rPh sb="4" eb="6">
      <t>バアイ</t>
    </rPh>
    <rPh sb="34" eb="36">
      <t>バアイ</t>
    </rPh>
    <phoneticPr fontId="12"/>
  </si>
  <si>
    <t>ファイル読込結果にのみ存在した場合は「file」
DB読込結果にのみ存在した場合は「db」</t>
    <rPh sb="4" eb="6">
      <t>ヨミコミ</t>
    </rPh>
    <rPh sb="6" eb="8">
      <t>ケッカ</t>
    </rPh>
    <rPh sb="11" eb="13">
      <t>ソンザイ</t>
    </rPh>
    <rPh sb="15" eb="17">
      <t>バアイ</t>
    </rPh>
    <phoneticPr fontId="12"/>
  </si>
  <si>
    <t>読込結果存在レコード</t>
    <rPh sb="0" eb="2">
      <t>ヨミコミ</t>
    </rPh>
    <rPh sb="2" eb="4">
      <t>ケッカ</t>
    </rPh>
    <rPh sb="4" eb="6">
      <t>ソンザイ</t>
    </rPh>
    <phoneticPr fontId="18"/>
  </si>
  <si>
    <t>バリデーション結果_件数不一致レコード</t>
    <phoneticPr fontId="15"/>
  </si>
  <si>
    <t>valid_count_mismatch_record</t>
    <phoneticPr fontId="12"/>
  </si>
  <si>
    <t>ファイル読込結果件数</t>
    <rPh sb="4" eb="6">
      <t>ヨミコミ</t>
    </rPh>
    <rPh sb="6" eb="8">
      <t>ケッカ</t>
    </rPh>
    <rPh sb="8" eb="10">
      <t>ケンスウ</t>
    </rPh>
    <phoneticPr fontId="18"/>
  </si>
  <si>
    <t>file_count</t>
    <phoneticPr fontId="12"/>
  </si>
  <si>
    <t>DB読込結果件数</t>
    <rPh sb="2" eb="4">
      <t>ヨミコミ</t>
    </rPh>
    <rPh sb="4" eb="6">
      <t>ケッカ</t>
    </rPh>
    <rPh sb="6" eb="8">
      <t>ケンスウ</t>
    </rPh>
    <phoneticPr fontId="18"/>
  </si>
  <si>
    <t>db_count</t>
    <phoneticPr fontId="12"/>
  </si>
  <si>
    <t>バリデーション結果_未存在レコード</t>
    <phoneticPr fontId="15"/>
  </si>
  <si>
    <t>exists_record</t>
    <phoneticPr fontId="12"/>
  </si>
  <si>
    <t>patient_id</t>
    <phoneticPr fontId="12"/>
  </si>
  <si>
    <t>"DPC", "RCP", "MML"の何れかを設定</t>
    <rPh sb="19" eb="20">
      <t>イズ</t>
    </rPh>
    <rPh sb="23" eb="25">
      <t>セッテイ</t>
    </rPh>
    <phoneticPr fontId="15"/>
  </si>
  <si>
    <t>karute_no</t>
    <phoneticPr fontId="12"/>
  </si>
  <si>
    <t>バリデーション</t>
  </si>
  <si>
    <t>DPC調査データファイル読込結果</t>
    <rPh sb="3" eb="5">
      <t>チョウサ</t>
    </rPh>
    <rPh sb="12" eb="14">
      <t>ヨミコミ</t>
    </rPh>
    <rPh sb="14" eb="16">
      <t>ケッカ</t>
    </rPh>
    <phoneticPr fontId="15"/>
  </si>
  <si>
    <t>ファイル</t>
    <phoneticPr fontId="15"/>
  </si>
  <si>
    <t>DPC調査データ</t>
    <phoneticPr fontId="12"/>
  </si>
  <si>
    <t>各施設のDPC調査データファイル読込結果作成</t>
    <rPh sb="7" eb="9">
      <t>チョウサ</t>
    </rPh>
    <rPh sb="16" eb="18">
      <t>ヨミコミ</t>
    </rPh>
    <rPh sb="18" eb="20">
      <t>ケッカ</t>
    </rPh>
    <rPh sb="20" eb="22">
      <t>サクセイ</t>
    </rPh>
    <phoneticPr fontId="12"/>
  </si>
  <si>
    <t>各施設のMMLデータファイル読込結果作成</t>
    <rPh sb="14" eb="16">
      <t>ヨミコミ</t>
    </rPh>
    <rPh sb="16" eb="18">
      <t>ケッカ</t>
    </rPh>
    <rPh sb="18" eb="20">
      <t>サクセイ</t>
    </rPh>
    <phoneticPr fontId="12"/>
  </si>
  <si>
    <t>MMLデータ</t>
    <phoneticPr fontId="12"/>
  </si>
  <si>
    <t>各施設の医科レセプトデータファイル読込結果作成</t>
    <rPh sb="17" eb="19">
      <t>ヨミコミ</t>
    </rPh>
    <rPh sb="19" eb="21">
      <t>ケッカ</t>
    </rPh>
    <rPh sb="21" eb="23">
      <t>サクセイ</t>
    </rPh>
    <phoneticPr fontId="12"/>
  </si>
  <si>
    <t>医科レセプトデータ</t>
    <phoneticPr fontId="12"/>
  </si>
  <si>
    <t>医科レセプトデータファイル読込結果</t>
    <rPh sb="13" eb="15">
      <t>ヨミコミ</t>
    </rPh>
    <rPh sb="15" eb="17">
      <t>ケッカ</t>
    </rPh>
    <phoneticPr fontId="15"/>
  </si>
  <si>
    <t>各施設のDPCレセプトデータファイル読込結果作成</t>
    <rPh sb="18" eb="20">
      <t>ヨミコミ</t>
    </rPh>
    <rPh sb="20" eb="22">
      <t>ケッカ</t>
    </rPh>
    <rPh sb="22" eb="24">
      <t>サクセイ</t>
    </rPh>
    <phoneticPr fontId="12"/>
  </si>
  <si>
    <t>DPCレセプトデータ</t>
    <phoneticPr fontId="12"/>
  </si>
  <si>
    <t>各施設のMMLデータDB読込結果作成</t>
    <rPh sb="12" eb="14">
      <t>ヨミコミ</t>
    </rPh>
    <rPh sb="14" eb="16">
      <t>ケッカ</t>
    </rPh>
    <rPh sb="16" eb="18">
      <t>サクセイ</t>
    </rPh>
    <phoneticPr fontId="12"/>
  </si>
  <si>
    <t>各施設のDPC調査データDB読込結果作成</t>
    <rPh sb="7" eb="9">
      <t>チョウサ</t>
    </rPh>
    <rPh sb="14" eb="16">
      <t>ヨミコミ</t>
    </rPh>
    <rPh sb="16" eb="18">
      <t>ケッカ</t>
    </rPh>
    <rPh sb="18" eb="20">
      <t>サクセイ</t>
    </rPh>
    <phoneticPr fontId="12"/>
  </si>
  <si>
    <t>医科レセプトデータDB読込結果</t>
    <rPh sb="11" eb="13">
      <t>ヨミコミ</t>
    </rPh>
    <rPh sb="13" eb="15">
      <t>ケッカ</t>
    </rPh>
    <phoneticPr fontId="15"/>
  </si>
  <si>
    <t>各施設の医科レセプトデータDB読込結果作成</t>
    <rPh sb="15" eb="17">
      <t>ヨミコミ</t>
    </rPh>
    <rPh sb="17" eb="19">
      <t>ケッカ</t>
    </rPh>
    <rPh sb="19" eb="21">
      <t>サクセイ</t>
    </rPh>
    <phoneticPr fontId="12"/>
  </si>
  <si>
    <t>各施設のDPCレセプトデータDB読込結果作成</t>
    <rPh sb="16" eb="18">
      <t>ヨミコミ</t>
    </rPh>
    <rPh sb="18" eb="20">
      <t>ケッカ</t>
    </rPh>
    <rPh sb="20" eb="22">
      <t>サクセイ</t>
    </rPh>
    <phoneticPr fontId="12"/>
  </si>
  <si>
    <t>バリデーション結果_件数不一致レコード</t>
    <phoneticPr fontId="15"/>
  </si>
  <si>
    <t>バリデーション結果_未存在レコード作成</t>
    <rPh sb="7" eb="9">
      <t>ケッカ</t>
    </rPh>
    <rPh sb="10" eb="11">
      <t>ミ</t>
    </rPh>
    <rPh sb="11" eb="13">
      <t>ソンザイ</t>
    </rPh>
    <rPh sb="17" eb="19">
      <t>サクセイ</t>
    </rPh>
    <phoneticPr fontId="12"/>
  </si>
  <si>
    <t>バリデーション結果_件数不一致レコード作成</t>
    <rPh sb="7" eb="9">
      <t>ケッカ</t>
    </rPh>
    <rPh sb="10" eb="12">
      <t>ケンスウ</t>
    </rPh>
    <rPh sb="12" eb="15">
      <t>フイッチ</t>
    </rPh>
    <rPh sb="19" eb="21">
      <t>サクセイ</t>
    </rPh>
    <phoneticPr fontId="12"/>
  </si>
  <si>
    <t>テキストデータ活用</t>
    <rPh sb="7" eb="9">
      <t>カツヨウ</t>
    </rPh>
    <phoneticPr fontId="12"/>
  </si>
  <si>
    <t>最新患者情報（MML）出力</t>
    <rPh sb="0" eb="2">
      <t>サイシン</t>
    </rPh>
    <rPh sb="2" eb="4">
      <t>カンジャ</t>
    </rPh>
    <rPh sb="4" eb="6">
      <t>ジョウホウ</t>
    </rPh>
    <rPh sb="11" eb="13">
      <t>シュツリョク</t>
    </rPh>
    <phoneticPr fontId="12"/>
  </si>
  <si>
    <t>ファイル</t>
    <phoneticPr fontId="15"/>
  </si>
  <si>
    <t>最新患者情報（MML）</t>
    <rPh sb="0" eb="2">
      <t>サイシン</t>
    </rPh>
    <rPh sb="2" eb="4">
      <t>カンジャ</t>
    </rPh>
    <rPh sb="4" eb="6">
      <t>ジョウホウ</t>
    </rPh>
    <phoneticPr fontId="15"/>
  </si>
  <si>
    <t>SA_A6</t>
  </si>
  <si>
    <t>SA_A6</t>
    <phoneticPr fontId="12"/>
  </si>
  <si>
    <t>テキストデータ抽出</t>
    <rPh sb="7" eb="9">
      <t>チュウシュツ</t>
    </rPh>
    <phoneticPr fontId="15"/>
  </si>
  <si>
    <t>MML共通</t>
    <rPh sb="3" eb="5">
      <t>キョウツウ</t>
    </rPh>
    <phoneticPr fontId="15"/>
  </si>
  <si>
    <t>取込Zipファイル一覧</t>
    <rPh sb="0" eb="2">
      <t>トリコミ</t>
    </rPh>
    <rPh sb="9" eb="11">
      <t>イチラン</t>
    </rPh>
    <phoneticPr fontId="15"/>
  </si>
  <si>
    <t>取込Zipファイル一覧</t>
    <phoneticPr fontId="15"/>
  </si>
  <si>
    <t>ファイル名</t>
  </si>
  <si>
    <t>file_name</t>
  </si>
  <si>
    <t>整数</t>
    <rPh sb="0" eb="2">
      <t>セイスウ</t>
    </rPh>
    <phoneticPr fontId="7"/>
  </si>
  <si>
    <t>Zipファイル名（.zipは含まない）</t>
    <rPh sb="7" eb="8">
      <t>メイ</t>
    </rPh>
    <rPh sb="14" eb="15">
      <t>フク</t>
    </rPh>
    <phoneticPr fontId="12"/>
  </si>
  <si>
    <t>ファイルNo</t>
  </si>
  <si>
    <t>患者ID</t>
  </si>
  <si>
    <t>file_no</t>
    <phoneticPr fontId="12"/>
  </si>
  <si>
    <t>body_no</t>
    <phoneticPr fontId="12"/>
  </si>
  <si>
    <t>本文No</t>
    <rPh sb="0" eb="2">
      <t>ホンブン</t>
    </rPh>
    <phoneticPr fontId="12"/>
  </si>
  <si>
    <t>master_id</t>
    <phoneticPr fontId="12"/>
  </si>
  <si>
    <t>施設OID</t>
    <rPh sb="0" eb="2">
      <t>シセツ</t>
    </rPh>
    <phoneticPr fontId="12"/>
  </si>
  <si>
    <t>YYYY-MM-DDThh:mm:ss</t>
    <phoneticPr fontId="12"/>
  </si>
  <si>
    <t>zip_no</t>
  </si>
  <si>
    <t>zip_no</t>
    <phoneticPr fontId="12"/>
  </si>
  <si>
    <t>ZipファイルNo</t>
  </si>
  <si>
    <t>ZipファイルNo</t>
    <phoneticPr fontId="12"/>
  </si>
  <si>
    <t>text_zip_list</t>
    <phoneticPr fontId="12"/>
  </si>
  <si>
    <t>シーケンス番号を設定</t>
    <rPh sb="5" eb="7">
      <t>バンゴウ</t>
    </rPh>
    <rPh sb="8" eb="10">
      <t>セッテイ</t>
    </rPh>
    <phoneticPr fontId="12"/>
  </si>
  <si>
    <t>zip_no</t>
    <phoneticPr fontId="12"/>
  </si>
  <si>
    <t>処理済みの場合TRUE</t>
    <rPh sb="0" eb="2">
      <t>ショリ</t>
    </rPh>
    <rPh sb="2" eb="3">
      <t>ズ</t>
    </rPh>
    <rPh sb="5" eb="7">
      <t>バアイ</t>
    </rPh>
    <phoneticPr fontId="12"/>
  </si>
  <si>
    <t>処理フラグ</t>
    <rPh sb="0" eb="2">
      <t>ショリ</t>
    </rPh>
    <phoneticPr fontId="12"/>
  </si>
  <si>
    <t>syori_f</t>
    <phoneticPr fontId="12"/>
  </si>
  <si>
    <t>file_name</t>
    <phoneticPr fontId="12"/>
  </si>
  <si>
    <t>,file_no,body_no</t>
    <phoneticPr fontId="12"/>
  </si>
  <si>
    <t>疾患開始日</t>
  </si>
  <si>
    <t>疾患終了日</t>
  </si>
  <si>
    <t>転帰</t>
  </si>
  <si>
    <t>疾患の初診日</t>
  </si>
  <si>
    <t>outcome</t>
    <phoneticPr fontId="12"/>
  </si>
  <si>
    <t>MML_診断履歴情報モジュール_本文</t>
    <rPh sb="16" eb="18">
      <t>ホンブン</t>
    </rPh>
    <phoneticPr fontId="15"/>
  </si>
  <si>
    <t>text_mml_mmlrd_byomei</t>
    <phoneticPr fontId="12"/>
  </si>
  <si>
    <t>タグ名</t>
  </si>
  <si>
    <t>病名</t>
  </si>
  <si>
    <t>コード値</t>
  </si>
  <si>
    <t>コード体系名</t>
  </si>
  <si>
    <t>病名に対応したタグ名</t>
    <rPh sb="0" eb="2">
      <t>ビョウメイ</t>
    </rPh>
    <rPh sb="3" eb="5">
      <t>タイオウ</t>
    </rPh>
    <rPh sb="9" eb="10">
      <t>メイ</t>
    </rPh>
    <phoneticPr fontId="11"/>
  </si>
  <si>
    <t>diagnosisまたはdiagnosisContentsの何れかから取得する</t>
    <rPh sb="30" eb="31">
      <t>イズ</t>
    </rPh>
    <rPh sb="35" eb="37">
      <t>シュトク</t>
    </rPh>
    <phoneticPr fontId="12"/>
  </si>
  <si>
    <t>code</t>
    <phoneticPr fontId="12"/>
  </si>
  <si>
    <t>system</t>
    <phoneticPr fontId="12"/>
  </si>
  <si>
    <t>tag_name</t>
    <phoneticPr fontId="12"/>
  </si>
  <si>
    <t>diagnosis</t>
  </si>
  <si>
    <t>text_mml_mmlrd_category</t>
    <phoneticPr fontId="12"/>
  </si>
  <si>
    <t>MML_診断履歴情報モジュール_カテゴリ名</t>
    <phoneticPr fontId="15"/>
  </si>
  <si>
    <t>分類名</t>
  </si>
  <si>
    <t>分類コード</t>
  </si>
  <si>
    <t>category</t>
    <phoneticPr fontId="12"/>
  </si>
  <si>
    <t>MML_診断履歴情報モジュール_病名</t>
    <rPh sb="4" eb="6">
      <t>シンダン</t>
    </rPh>
    <rPh sb="6" eb="8">
      <t>リレキ</t>
    </rPh>
    <rPh sb="8" eb="10">
      <t>ジョウホウ</t>
    </rPh>
    <rPh sb="16" eb="18">
      <t>ビョウメイ</t>
    </rPh>
    <phoneticPr fontId="15"/>
  </si>
  <si>
    <t>MML_診断履歴情報モジュール_本文</t>
    <phoneticPr fontId="15"/>
  </si>
  <si>
    <t>MML_診断履歴情報モジュール_カテゴリ名</t>
    <phoneticPr fontId="12"/>
  </si>
  <si>
    <t>MML_診断履歴情報モジュール_病名</t>
    <phoneticPr fontId="15"/>
  </si>
  <si>
    <t>病名No</t>
    <phoneticPr fontId="12"/>
  </si>
  <si>
    <t>byomei_no</t>
    <phoneticPr fontId="12"/>
  </si>
  <si>
    <t>,file_no,body_no,byomei_no</t>
    <phoneticPr fontId="12"/>
  </si>
  <si>
    <t>カテゴリ名No</t>
    <phoneticPr fontId="12"/>
  </si>
  <si>
    <t>category_no</t>
    <phoneticPr fontId="12"/>
  </si>
  <si>
    <t>,file_no,body_no,category_no</t>
    <phoneticPr fontId="12"/>
  </si>
  <si>
    <t>text_mml_mmlrd_body</t>
    <phoneticPr fontId="12"/>
  </si>
  <si>
    <t>table_id</t>
    <phoneticPr fontId="12"/>
  </si>
  <si>
    <t>start_date</t>
    <phoneticPr fontId="12"/>
  </si>
  <si>
    <t>end_date</t>
    <phoneticPr fontId="12"/>
  </si>
  <si>
    <t>死亡関連情報</t>
  </si>
  <si>
    <t>死亡日時</t>
  </si>
  <si>
    <t>剖検の有無</t>
  </si>
  <si>
    <t>主訴</t>
  </si>
  <si>
    <t>患者プロフィール</t>
  </si>
  <si>
    <t>入院までの経過</t>
  </si>
  <si>
    <t>入院時理学所見</t>
  </si>
  <si>
    <t>退院時所見</t>
  </si>
  <si>
    <t>退院時処方</t>
  </si>
  <si>
    <t>退院後治療方針</t>
  </si>
  <si>
    <t>患者に関する留意事項</t>
  </si>
  <si>
    <t>service_history_start</t>
  </si>
  <si>
    <t>service_history_end</t>
  </si>
  <si>
    <t>death_info</t>
  </si>
  <si>
    <t>death_info_date</t>
  </si>
  <si>
    <t>death_info_autopsy</t>
  </si>
  <si>
    <t>chief_complaints</t>
  </si>
  <si>
    <t>patient_profile</t>
  </si>
  <si>
    <t>history</t>
  </si>
  <si>
    <t>physical_exam</t>
  </si>
  <si>
    <t>discharge_findings</t>
  </si>
  <si>
    <t>medication</t>
  </si>
  <si>
    <t>plan</t>
  </si>
  <si>
    <t>remarks</t>
  </si>
  <si>
    <t>サマリー対象期間の開始日</t>
  </si>
  <si>
    <t>サマリー対象期間の終了日</t>
    <rPh sb="9" eb="11">
      <t>シュウリョウ</t>
    </rPh>
    <phoneticPr fontId="11"/>
  </si>
  <si>
    <t>CCYY-MM-DD</t>
    <phoneticPr fontId="12"/>
  </si>
  <si>
    <t>CCYY-MM-DD</t>
    <phoneticPr fontId="12"/>
  </si>
  <si>
    <t>true：剖検あり，false：なし</t>
    <phoneticPr fontId="12"/>
  </si>
  <si>
    <t>MML_臨床サマリー情報モジュール_本文</t>
    <rPh sb="4" eb="6">
      <t>リンショウ</t>
    </rPh>
    <rPh sb="10" eb="12">
      <t>ジョウホウ</t>
    </rPh>
    <rPh sb="18" eb="20">
      <t>ホンブン</t>
    </rPh>
    <phoneticPr fontId="15"/>
  </si>
  <si>
    <t>MML_臨床サマリー情報モジュール_外来</t>
    <phoneticPr fontId="15"/>
  </si>
  <si>
    <t>外来受診状態</t>
  </si>
  <si>
    <t>外来受診状態_初診フラグ</t>
  </si>
  <si>
    <t>外来受診状態_救急受診フラグ</t>
  </si>
  <si>
    <t>condition</t>
  </si>
  <si>
    <t>condition_first</t>
  </si>
  <si>
    <t>condition_emergency</t>
  </si>
  <si>
    <t>true：初診，false：再診</t>
    <phoneticPr fontId="12"/>
  </si>
  <si>
    <t>true：救急，false：通常</t>
    <phoneticPr fontId="12"/>
  </si>
  <si>
    <t>outpatient_no</t>
  </si>
  <si>
    <t>outpatient_no</t>
    <phoneticPr fontId="12"/>
  </si>
  <si>
    <t>外来受診日</t>
    <phoneticPr fontId="12"/>
  </si>
  <si>
    <t>外来No</t>
    <phoneticPr fontId="12"/>
  </si>
  <si>
    <t>入院（転入）日</t>
  </si>
  <si>
    <t>入院時状態</t>
  </si>
  <si>
    <t>緊急入院フラグ</t>
  </si>
  <si>
    <t>紹介元施設</t>
    <rPh sb="3" eb="5">
      <t>シセツ</t>
    </rPh>
    <phoneticPr fontId="11"/>
  </si>
  <si>
    <t>退院（転出）日</t>
  </si>
  <si>
    <t>退院時状態</t>
  </si>
  <si>
    <t>退院時転帰</t>
  </si>
  <si>
    <t>紹介先施設</t>
  </si>
  <si>
    <t>MML_臨床サマリー情報モジュール_入退院</t>
    <rPh sb="19" eb="21">
      <t>タイイン</t>
    </rPh>
    <phoneticPr fontId="15"/>
  </si>
  <si>
    <t>admission_date</t>
  </si>
  <si>
    <t>admission_condition</t>
  </si>
  <si>
    <t>admission_condition_emergency</t>
  </si>
  <si>
    <t>refer_from_facility_name</t>
  </si>
  <si>
    <t>discharge_date</t>
  </si>
  <si>
    <t>discharge_condition</t>
  </si>
  <si>
    <t>discharge_outcome</t>
  </si>
  <si>
    <t>refer_to_facility_name</t>
  </si>
  <si>
    <t>true：緊急入院，false：通常</t>
    <phoneticPr fontId="12"/>
  </si>
  <si>
    <t>経過記録</t>
  </si>
  <si>
    <t>イベント発生日時</t>
  </si>
  <si>
    <t>関連文書</t>
    <rPh sb="0" eb="2">
      <t>カンレン</t>
    </rPh>
    <rPh sb="2" eb="4">
      <t>ブンショ</t>
    </rPh>
    <phoneticPr fontId="11"/>
  </si>
  <si>
    <t>関連文書_関連の種別</t>
    <rPh sb="0" eb="2">
      <t>カンレン</t>
    </rPh>
    <rPh sb="2" eb="4">
      <t>ブンショ</t>
    </rPh>
    <phoneticPr fontId="11"/>
  </si>
  <si>
    <t>経過記録No</t>
    <rPh sb="0" eb="2">
      <t>ケイカ</t>
    </rPh>
    <rPh sb="2" eb="4">
      <t>キロク</t>
    </rPh>
    <phoneticPr fontId="12"/>
  </si>
  <si>
    <t>入退院No</t>
    <rPh sb="0" eb="3">
      <t>ニュウタイイン</t>
    </rPh>
    <phoneticPr fontId="12"/>
  </si>
  <si>
    <t>inpatient_no</t>
  </si>
  <si>
    <t>inpatient_no</t>
    <phoneticPr fontId="12"/>
  </si>
  <si>
    <t>clinical_record_date</t>
  </si>
  <si>
    <t>related_doc</t>
  </si>
  <si>
    <t>related_doc_relation</t>
  </si>
  <si>
    <t>clinical_record_no</t>
    <phoneticPr fontId="12"/>
  </si>
  <si>
    <t>MML_臨床サマリー情報モジュール_検査結果</t>
    <rPh sb="18" eb="20">
      <t>ケンサ</t>
    </rPh>
    <rPh sb="20" eb="22">
      <t>ケッカ</t>
    </rPh>
    <phoneticPr fontId="15"/>
  </si>
  <si>
    <t>検査結果No</t>
    <phoneticPr fontId="12"/>
  </si>
  <si>
    <t>test_results_no</t>
    <phoneticPr fontId="12"/>
  </si>
  <si>
    <t>個々の検査結果</t>
  </si>
  <si>
    <t>test_result</t>
  </si>
  <si>
    <t>test_result_date</t>
  </si>
  <si>
    <t>YYYY-MM-DDThh:mm:ss</t>
  </si>
  <si>
    <t>zip_no,file_no,body_no,</t>
    <phoneticPr fontId="12"/>
  </si>
  <si>
    <t>clinical_record_no</t>
  </si>
  <si>
    <t>test_results_no</t>
  </si>
  <si>
    <t>MML_臨床サマリー情報モジュール_外来</t>
    <phoneticPr fontId="15"/>
  </si>
  <si>
    <t>MML_臨床サマリー情報モジュール_入退院</t>
    <rPh sb="4" eb="6">
      <t>リンショウ</t>
    </rPh>
    <rPh sb="10" eb="12">
      <t>ジョウホウ</t>
    </rPh>
    <rPh sb="18" eb="21">
      <t>ニュウタイイン</t>
    </rPh>
    <phoneticPr fontId="15"/>
  </si>
  <si>
    <t>MML_臨床サマリー情報モジュール_経過記録</t>
    <phoneticPr fontId="12"/>
  </si>
  <si>
    <t>MML_臨床サマリー情報モジュール_検査結果</t>
    <phoneticPr fontId="12"/>
  </si>
  <si>
    <t>MML_経過記録情報モジュール_本文</t>
    <rPh sb="4" eb="6">
      <t>ケイカ</t>
    </rPh>
    <rPh sb="6" eb="8">
      <t>キロク</t>
    </rPh>
    <rPh sb="8" eb="10">
      <t>ジョウホウ</t>
    </rPh>
    <rPh sb="16" eb="18">
      <t>ホンブン</t>
    </rPh>
    <phoneticPr fontId="15"/>
  </si>
  <si>
    <t>MML_経過記録情報モジュール_プロブレム項目</t>
    <rPh sb="4" eb="6">
      <t>ケイカ</t>
    </rPh>
    <rPh sb="6" eb="8">
      <t>キロク</t>
    </rPh>
    <rPh sb="8" eb="10">
      <t>ジョウホウ</t>
    </rPh>
    <rPh sb="21" eb="23">
      <t>コウモク</t>
    </rPh>
    <phoneticPr fontId="15"/>
  </si>
  <si>
    <t>MML_経過記録情報モジュール_イベント表現</t>
    <phoneticPr fontId="15"/>
  </si>
  <si>
    <t>text_mml_mmlpc_subjective_item</t>
    <phoneticPr fontId="12"/>
  </si>
  <si>
    <t>text_mml_mmlpc_body</t>
    <phoneticPr fontId="12"/>
  </si>
  <si>
    <t>MML_経過記録情報モジュール_身体所見</t>
    <rPh sb="4" eb="6">
      <t>ケイカ</t>
    </rPh>
    <rPh sb="6" eb="8">
      <t>キロク</t>
    </rPh>
    <rPh sb="8" eb="10">
      <t>ジョウホウ</t>
    </rPh>
    <rPh sb="16" eb="18">
      <t>シンタイ</t>
    </rPh>
    <rPh sb="18" eb="20">
      <t>ショケン</t>
    </rPh>
    <phoneticPr fontId="15"/>
  </si>
  <si>
    <t>text_mml_mmlpc_physical_exam_item</t>
    <phoneticPr fontId="12"/>
  </si>
  <si>
    <t>text_mml_mmlpc_assessment</t>
    <phoneticPr fontId="12"/>
  </si>
  <si>
    <t>MML_経過記録情報モジュール_アセスメント</t>
    <phoneticPr fontId="15"/>
  </si>
  <si>
    <t>MML_経過記録情報モジュール_本文</t>
    <phoneticPr fontId="12"/>
  </si>
  <si>
    <t>MML_経過記録情報モジュール_イベント表現</t>
    <rPh sb="4" eb="6">
      <t>ケイカ</t>
    </rPh>
    <rPh sb="6" eb="8">
      <t>キロク</t>
    </rPh>
    <rPh sb="8" eb="10">
      <t>ジョウホウ</t>
    </rPh>
    <rPh sb="20" eb="22">
      <t>ヒョウゲン</t>
    </rPh>
    <phoneticPr fontId="15"/>
  </si>
  <si>
    <t>MML_経過記録情報モジュール_身体所見</t>
    <phoneticPr fontId="12"/>
  </si>
  <si>
    <t>MML_経過記録情報モジュール_アセスメント</t>
    <phoneticPr fontId="12"/>
  </si>
  <si>
    <t>free_expression</t>
  </si>
  <si>
    <t>自由文章表現</t>
  </si>
  <si>
    <t>free_notes</t>
  </si>
  <si>
    <t>objective_notes</t>
  </si>
  <si>
    <t>rx_record</t>
  </si>
  <si>
    <t>tx_record</t>
  </si>
  <si>
    <t>test_order</t>
  </si>
  <si>
    <t>rx_order</t>
  </si>
  <si>
    <t>tx_order</t>
  </si>
  <si>
    <t>plan_notes</t>
  </si>
  <si>
    <t>関連するuid</t>
  </si>
  <si>
    <t>自由記載のObjectives</t>
  </si>
  <si>
    <t>検査結果</t>
  </si>
  <si>
    <t>処方実施記録</t>
  </si>
  <si>
    <t>処置実施記録</t>
  </si>
  <si>
    <t>検査オーダー</t>
  </si>
  <si>
    <t>処方オーダー</t>
  </si>
  <si>
    <t>治療処置オーダー</t>
  </si>
  <si>
    <t>方針自由記載</t>
  </si>
  <si>
    <t>プロブレム名</t>
    <phoneticPr fontId="12"/>
  </si>
  <si>
    <t>プロブレムNo</t>
    <phoneticPr fontId="12"/>
  </si>
  <si>
    <t>problem</t>
    <phoneticPr fontId="12"/>
  </si>
  <si>
    <t>problem_no</t>
  </si>
  <si>
    <t>problem_no</t>
    <phoneticPr fontId="12"/>
  </si>
  <si>
    <t>problem_dx_uid</t>
    <phoneticPr fontId="12"/>
  </si>
  <si>
    <t>problem_no</t>
    <phoneticPr fontId="12"/>
  </si>
  <si>
    <t>時間表現</t>
    <phoneticPr fontId="12"/>
  </si>
  <si>
    <t>time_expression</t>
    <phoneticPr fontId="12"/>
  </si>
  <si>
    <t>time_expression_no</t>
    <phoneticPr fontId="12"/>
  </si>
  <si>
    <t>時間表現No</t>
    <phoneticPr fontId="12"/>
  </si>
  <si>
    <t>イベント表現</t>
    <phoneticPr fontId="12"/>
  </si>
  <si>
    <t>イベント表現No</t>
    <phoneticPr fontId="12"/>
  </si>
  <si>
    <t>event_expression</t>
    <phoneticPr fontId="12"/>
  </si>
  <si>
    <t>event_expression_no</t>
    <phoneticPr fontId="12"/>
  </si>
  <si>
    <t>身体所見結果</t>
  </si>
  <si>
    <t>身体所見結果解釈</t>
  </si>
  <si>
    <t>身体所見No</t>
    <phoneticPr fontId="12"/>
  </si>
  <si>
    <t>title</t>
  </si>
  <si>
    <t>result</t>
  </si>
  <si>
    <t>interpretation</t>
  </si>
  <si>
    <t>アセスメントNo</t>
    <phoneticPr fontId="12"/>
  </si>
  <si>
    <t>アセスメント</t>
    <phoneticPr fontId="12"/>
  </si>
  <si>
    <t>assessment_item</t>
  </si>
  <si>
    <t>assessment_no</t>
    <phoneticPr fontId="12"/>
  </si>
  <si>
    <t>clinical_record</t>
    <phoneticPr fontId="12"/>
  </si>
  <si>
    <t>MML_臨床サマリー情報モジュール_経過記録</t>
    <rPh sb="4" eb="6">
      <t>リンショウ</t>
    </rPh>
    <rPh sb="10" eb="12">
      <t>ジョウホウ</t>
    </rPh>
    <rPh sb="18" eb="20">
      <t>ケイカ</t>
    </rPh>
    <rPh sb="20" eb="22">
      <t>キロク</t>
    </rPh>
    <phoneticPr fontId="15"/>
  </si>
  <si>
    <t>text_mml_mmlsm_body</t>
    <phoneticPr fontId="12"/>
  </si>
  <si>
    <t>text_mml_mmlsm_outpatient</t>
    <phoneticPr fontId="12"/>
  </si>
  <si>
    <t>text_mml_mmlsm_inpatient</t>
    <phoneticPr fontId="12"/>
  </si>
  <si>
    <t>text_mml_mmlsm_clinical_record</t>
    <phoneticPr fontId="12"/>
  </si>
  <si>
    <t>text_mml_mmlsm_test_results</t>
    <phoneticPr fontId="12"/>
  </si>
  <si>
    <t>text_mml_mmlpc_event_expression</t>
    <phoneticPr fontId="12"/>
  </si>
  <si>
    <t>text_mml_mmlpc_problem_item</t>
    <phoneticPr fontId="12"/>
  </si>
  <si>
    <t>problem_no,time_expression_no</t>
    <phoneticPr fontId="12"/>
  </si>
  <si>
    <t>problem_no,time_expression_no,event_expression_no</t>
    <phoneticPr fontId="12"/>
  </si>
  <si>
    <t>physical_exam_no</t>
    <phoneticPr fontId="12"/>
  </si>
  <si>
    <t>problem_no,physical_exam_no</t>
    <phoneticPr fontId="12"/>
  </si>
  <si>
    <t>problem_no,assessment_no</t>
    <phoneticPr fontId="12"/>
  </si>
  <si>
    <t>身体所見項目名</t>
    <phoneticPr fontId="12"/>
  </si>
  <si>
    <t>jisshi_ymd</t>
    <phoneticPr fontId="12"/>
  </si>
  <si>
    <t>first_encounter_date</t>
  </si>
  <si>
    <t>MML_経過記録情報モジュール_外部参照</t>
    <phoneticPr fontId="15"/>
  </si>
  <si>
    <t>contentType</t>
  </si>
  <si>
    <t>詳細種別</t>
  </si>
  <si>
    <t>タイトル</t>
  </si>
  <si>
    <t>参照先</t>
    <rPh sb="0" eb="2">
      <t>サンショウ</t>
    </rPh>
    <rPh sb="2" eb="3">
      <t>サキ</t>
    </rPh>
    <phoneticPr fontId="11"/>
  </si>
  <si>
    <t>テキスト</t>
  </si>
  <si>
    <t>タグ名</t>
    <rPh sb="2" eb="3">
      <t>メイ</t>
    </rPh>
    <phoneticPr fontId="11"/>
  </si>
  <si>
    <t>text_data</t>
  </si>
  <si>
    <t>href</t>
    <phoneticPr fontId="12"/>
  </si>
  <si>
    <t>title</t>
    <phoneticPr fontId="12"/>
  </si>
  <si>
    <t>medical_role</t>
    <phoneticPr fontId="12"/>
  </si>
  <si>
    <t>content_type</t>
    <phoneticPr fontId="12"/>
  </si>
  <si>
    <t>MML_経過記録情報モジュール_外部参照</t>
    <phoneticPr fontId="12"/>
  </si>
  <si>
    <t>外部参照No</t>
    <phoneticPr fontId="12"/>
  </si>
  <si>
    <t>タグごとの外部参照ファイルの連番を付与</t>
    <rPh sb="5" eb="7">
      <t>ガイブ</t>
    </rPh>
    <rPh sb="7" eb="9">
      <t>サンショウ</t>
    </rPh>
    <rPh sb="14" eb="16">
      <t>レンバン</t>
    </rPh>
    <rPh sb="17" eb="19">
      <t>フヨ</t>
    </rPh>
    <phoneticPr fontId="12"/>
  </si>
  <si>
    <t>extref_no</t>
    <phoneticPr fontId="12"/>
  </si>
  <si>
    <t>problem_no,tag_name,extref_no</t>
    <phoneticPr fontId="12"/>
  </si>
  <si>
    <t>text_mml_mmlpc_extref</t>
    <phoneticPr fontId="12"/>
  </si>
  <si>
    <t>MML_処方箋モジュール_本文</t>
    <rPh sb="4" eb="7">
      <t>ショホウセン</t>
    </rPh>
    <rPh sb="13" eb="15">
      <t>ホンブン</t>
    </rPh>
    <phoneticPr fontId="15"/>
  </si>
  <si>
    <t>院外、院内処方箋の別</t>
  </si>
  <si>
    <t>麻薬施用者番号</t>
  </si>
  <si>
    <t>コメント</t>
  </si>
  <si>
    <t>issued_to</t>
    <phoneticPr fontId="12"/>
  </si>
  <si>
    <t>narcotic_prescription_license_no</t>
    <phoneticPr fontId="12"/>
  </si>
  <si>
    <t>comment</t>
    <phoneticPr fontId="12"/>
  </si>
  <si>
    <t>院外処方の場合にはexternal、
院内処方の場合にはinternal</t>
    <phoneticPr fontId="12"/>
  </si>
  <si>
    <t>text_mml_mmlps_body</t>
    <phoneticPr fontId="12"/>
  </si>
  <si>
    <t>薬剤名称</t>
  </si>
  <si>
    <t>用量</t>
  </si>
  <si>
    <t>用量の単位</t>
  </si>
  <si>
    <t>一日の内服回数</t>
  </si>
  <si>
    <t>服薬開始日</t>
  </si>
  <si>
    <t>服薬期間（日数）</t>
  </si>
  <si>
    <t>用法指示</t>
  </si>
  <si>
    <t>頓用指示</t>
  </si>
  <si>
    <t>総投与回数</t>
  </si>
  <si>
    <t>投与経路</t>
  </si>
  <si>
    <t>剤形</t>
  </si>
  <si>
    <t>処方番号</t>
  </si>
  <si>
    <t>ジェネリック医薬品への代替可</t>
  </si>
  <si>
    <t>長期処方可</t>
  </si>
  <si>
    <t>追加指示，コメント</t>
  </si>
  <si>
    <t>medication_no</t>
    <phoneticPr fontId="12"/>
  </si>
  <si>
    <t>medicine_name</t>
    <phoneticPr fontId="12"/>
  </si>
  <si>
    <t>dose</t>
    <phoneticPr fontId="12"/>
  </si>
  <si>
    <t>dose_unit</t>
    <phoneticPr fontId="12"/>
  </si>
  <si>
    <t>frequency_per_day</t>
    <phoneticPr fontId="12"/>
  </si>
  <si>
    <t>duration</t>
    <phoneticPr fontId="12"/>
  </si>
  <si>
    <t>instruction</t>
    <phoneticPr fontId="12"/>
  </si>
  <si>
    <t>repetitions</t>
    <phoneticPr fontId="12"/>
  </si>
  <si>
    <t>route</t>
    <phoneticPr fontId="12"/>
  </si>
  <si>
    <t>form</t>
    <phoneticPr fontId="12"/>
  </si>
  <si>
    <t>batch_no</t>
    <phoneticPr fontId="12"/>
  </si>
  <si>
    <t>brand_substitution_permitted</t>
    <phoneticPr fontId="12"/>
  </si>
  <si>
    <t>long_term</t>
    <phoneticPr fontId="12"/>
  </si>
  <si>
    <t>長期処方であればtrue，短期であればfalse</t>
    <phoneticPr fontId="12"/>
  </si>
  <si>
    <t>ジェネリック使用可の場合にはtrue，使用不可の場合にはfalse。省略時にはtrue</t>
    <phoneticPr fontId="12"/>
  </si>
  <si>
    <t>prn</t>
    <phoneticPr fontId="12"/>
  </si>
  <si>
    <t>頓用処方であればtrue, そうでなければfalse</t>
    <phoneticPr fontId="12"/>
  </si>
  <si>
    <t>additional_instruction</t>
    <phoneticPr fontId="12"/>
  </si>
  <si>
    <t>MML_処方箋モジュール_投薬</t>
    <rPh sb="4" eb="7">
      <t>ショホウセン</t>
    </rPh>
    <rPh sb="13" eb="15">
      <t>トウヤク</t>
    </rPh>
    <phoneticPr fontId="15"/>
  </si>
  <si>
    <t>text_mml_mmlps_medicine</t>
    <phoneticPr fontId="12"/>
  </si>
  <si>
    <t>投薬No</t>
    <rPh sb="0" eb="2">
      <t>トウヤク</t>
    </rPh>
    <phoneticPr fontId="12"/>
  </si>
  <si>
    <t>薬剤コード</t>
  </si>
  <si>
    <t>薬剤コード体系</t>
  </si>
  <si>
    <t>薬剤No</t>
    <rPh sb="0" eb="2">
      <t>ヤクザイ</t>
    </rPh>
    <phoneticPr fontId="12"/>
  </si>
  <si>
    <t>MML_処方箋モジュール_薬剤</t>
    <rPh sb="4" eb="7">
      <t>ショホウセン</t>
    </rPh>
    <rPh sb="13" eb="15">
      <t>ヤクザイ</t>
    </rPh>
    <phoneticPr fontId="15"/>
  </si>
  <si>
    <t>zip_no,file_no,body_no</t>
    <phoneticPr fontId="12"/>
  </si>
  <si>
    <t>medication_no</t>
    <phoneticPr fontId="12"/>
  </si>
  <si>
    <t>,medication_no</t>
    <phoneticPr fontId="12"/>
  </si>
  <si>
    <t>MML_処方箋モジュール_本文</t>
    <phoneticPr fontId="12"/>
  </si>
  <si>
    <t>MML_処方箋モジュール_投薬</t>
    <phoneticPr fontId="12"/>
  </si>
  <si>
    <t>MML_処方箋モジュール_薬剤</t>
    <phoneticPr fontId="12"/>
  </si>
  <si>
    <t>medicine_no</t>
    <phoneticPr fontId="12"/>
  </si>
  <si>
    <t>,medication_no,medicine_no</t>
    <phoneticPr fontId="12"/>
  </si>
  <si>
    <t>text_mml_mmlinj_body</t>
    <phoneticPr fontId="12"/>
  </si>
  <si>
    <t>MML_注射記録モジュール_本文</t>
    <rPh sb="4" eb="6">
      <t>チュウシャ</t>
    </rPh>
    <rPh sb="6" eb="8">
      <t>キロク</t>
    </rPh>
    <rPh sb="14" eb="16">
      <t>ホンブン</t>
    </rPh>
    <phoneticPr fontId="15"/>
  </si>
  <si>
    <t>text_mml_mmlinj_medication</t>
    <phoneticPr fontId="12"/>
  </si>
  <si>
    <t>MML_注射記録モジュール_投薬</t>
    <rPh sb="4" eb="6">
      <t>チュウシャ</t>
    </rPh>
    <rPh sb="6" eb="8">
      <t>キロク</t>
    </rPh>
    <rPh sb="14" eb="16">
      <t>トウヤク</t>
    </rPh>
    <phoneticPr fontId="15"/>
  </si>
  <si>
    <t>MML_注射記録モジュール_薬剤</t>
    <rPh sb="4" eb="6">
      <t>チュウシャ</t>
    </rPh>
    <rPh sb="6" eb="8">
      <t>キロク</t>
    </rPh>
    <rPh sb="14" eb="16">
      <t>ヤクザイ</t>
    </rPh>
    <phoneticPr fontId="15"/>
  </si>
  <si>
    <t>text_mml_mmlinj_medicine</t>
    <phoneticPr fontId="12"/>
  </si>
  <si>
    <t>MML_注射記録モジュール_本文</t>
    <phoneticPr fontId="12"/>
  </si>
  <si>
    <t>MML_注射記録モジュール_投薬</t>
    <phoneticPr fontId="12"/>
  </si>
  <si>
    <t>MML_注射記録モジュール_薬剤</t>
    <phoneticPr fontId="12"/>
  </si>
  <si>
    <t>MML_検歴情報モジュール_本文</t>
    <rPh sb="14" eb="16">
      <t>ホンブン</t>
    </rPh>
    <phoneticPr fontId="15"/>
  </si>
  <si>
    <t>text_mml_mmllb_body</t>
    <phoneticPr fontId="12"/>
  </si>
  <si>
    <t>依頼ID</t>
  </si>
  <si>
    <t>採取日時</t>
  </si>
  <si>
    <t>受付日時</t>
  </si>
  <si>
    <t>報告日時</t>
  </si>
  <si>
    <t>報告状態</t>
  </si>
  <si>
    <t>報告状態コード</t>
  </si>
  <si>
    <t>報告状態コードID</t>
  </si>
  <si>
    <t>セット名</t>
  </si>
  <si>
    <t>セット名コード</t>
  </si>
  <si>
    <t>セット名コードID</t>
  </si>
  <si>
    <t>依頼施設</t>
  </si>
  <si>
    <t>依頼施設コード</t>
  </si>
  <si>
    <t>依頼施設コードID</t>
  </si>
  <si>
    <t>依頼診療科</t>
  </si>
  <si>
    <t>依頼診療科コード</t>
  </si>
  <si>
    <t>依頼診療科コードID</t>
  </si>
  <si>
    <t>依頼病棟</t>
  </si>
  <si>
    <t>依頼病棟コード</t>
  </si>
  <si>
    <t>依頼病棟コードID</t>
  </si>
  <si>
    <t>依頼者</t>
  </si>
  <si>
    <t>依頼者コード</t>
  </si>
  <si>
    <t>依頼者コードID</t>
  </si>
  <si>
    <t>検査実施施設</t>
  </si>
  <si>
    <t>検査実施施設コード</t>
  </si>
  <si>
    <t>検査実施施設コードID</t>
  </si>
  <si>
    <t>検査実施者</t>
  </si>
  <si>
    <t>検査実施者コード</t>
  </si>
  <si>
    <t>検査実施者コードID</t>
  </si>
  <si>
    <t>報告フリーコメント</t>
  </si>
  <si>
    <t>regist_id</t>
    <phoneticPr fontId="12"/>
  </si>
  <si>
    <t>sample_time</t>
    <phoneticPr fontId="12"/>
  </si>
  <si>
    <t>regist_time</t>
    <phoneticPr fontId="12"/>
  </si>
  <si>
    <t>report_time</t>
    <phoneticPr fontId="12"/>
  </si>
  <si>
    <t>report_status</t>
    <phoneticPr fontId="12"/>
  </si>
  <si>
    <t>status_code</t>
    <phoneticPr fontId="12"/>
  </si>
  <si>
    <t>status_code_id</t>
    <phoneticPr fontId="12"/>
  </si>
  <si>
    <t>set</t>
    <phoneticPr fontId="12"/>
  </si>
  <si>
    <t>set_code</t>
    <phoneticPr fontId="12"/>
  </si>
  <si>
    <t>set_code_id</t>
    <phoneticPr fontId="12"/>
  </si>
  <si>
    <t>facility</t>
    <phoneticPr fontId="12"/>
  </si>
  <si>
    <t>facility_code</t>
    <phoneticPr fontId="12"/>
  </si>
  <si>
    <t>facility_code_id</t>
    <phoneticPr fontId="12"/>
  </si>
  <si>
    <t>department</t>
    <phoneticPr fontId="12"/>
  </si>
  <si>
    <t>department_code</t>
    <phoneticPr fontId="12"/>
  </si>
  <si>
    <t>department_code_id</t>
    <phoneticPr fontId="12"/>
  </si>
  <si>
    <t>ward</t>
    <phoneticPr fontId="12"/>
  </si>
  <si>
    <t>ward_code</t>
    <phoneticPr fontId="12"/>
  </si>
  <si>
    <t>ward_code_id</t>
    <phoneticPr fontId="12"/>
  </si>
  <si>
    <t>client</t>
    <phoneticPr fontId="12"/>
  </si>
  <si>
    <t>client_code</t>
    <phoneticPr fontId="12"/>
  </si>
  <si>
    <t>client_code_id</t>
    <phoneticPr fontId="12"/>
  </si>
  <si>
    <t>laboratory_center</t>
    <phoneticPr fontId="12"/>
  </si>
  <si>
    <t>laboratory_center_code</t>
    <phoneticPr fontId="12"/>
  </si>
  <si>
    <t>laboratory_center_code_id</t>
    <phoneticPr fontId="12"/>
  </si>
  <si>
    <t>technician</t>
    <phoneticPr fontId="12"/>
  </si>
  <si>
    <t>technician_code_id</t>
    <phoneticPr fontId="12"/>
  </si>
  <si>
    <t>technician_code</t>
    <phoneticPr fontId="12"/>
  </si>
  <si>
    <t>rep_memo</t>
    <phoneticPr fontId="12"/>
  </si>
  <si>
    <t>報告コメント</t>
  </si>
  <si>
    <t>報告コメントコード名</t>
    <rPh sb="9" eb="10">
      <t>メイ</t>
    </rPh>
    <phoneticPr fontId="11"/>
  </si>
  <si>
    <t>報告コメントコード</t>
  </si>
  <si>
    <t>報告コメントコードID</t>
  </si>
  <si>
    <t>rep_memo</t>
    <phoneticPr fontId="12"/>
  </si>
  <si>
    <t>rep_code_name</t>
    <phoneticPr fontId="12"/>
  </si>
  <si>
    <t>rep_code</t>
    <phoneticPr fontId="12"/>
  </si>
  <si>
    <t>rep_code_id</t>
    <phoneticPr fontId="12"/>
  </si>
  <si>
    <t>メモNo</t>
    <phoneticPr fontId="12"/>
  </si>
  <si>
    <t>text_mml_mmllb_memo</t>
    <phoneticPr fontId="12"/>
  </si>
  <si>
    <t>memo_no</t>
    <phoneticPr fontId="12"/>
  </si>
  <si>
    <t>,memo_no</t>
    <phoneticPr fontId="12"/>
  </si>
  <si>
    <t>text_mml_mmllb_labo_test</t>
    <phoneticPr fontId="12"/>
  </si>
  <si>
    <t>MML_検歴情報モジュール_検体検査結果情報</t>
    <phoneticPr fontId="15"/>
  </si>
  <si>
    <t>labo_test_no</t>
    <phoneticPr fontId="12"/>
  </si>
  <si>
    <t>検体検査結果情報No</t>
    <phoneticPr fontId="12"/>
  </si>
  <si>
    <t>検体材料</t>
  </si>
  <si>
    <t>検体材料コード</t>
  </si>
  <si>
    <t>検体材料コードID</t>
  </si>
  <si>
    <t>検体フリーコメント</t>
  </si>
  <si>
    <t>specimen_name</t>
    <phoneticPr fontId="12"/>
  </si>
  <si>
    <t>sp_code</t>
    <phoneticPr fontId="12"/>
  </si>
  <si>
    <t>sp_code_id</t>
    <phoneticPr fontId="12"/>
  </si>
  <si>
    <t>spc_memo_f</t>
    <phoneticPr fontId="12"/>
  </si>
  <si>
    <t>MML_検歴情報モジュール_検体コメント</t>
    <phoneticPr fontId="15"/>
  </si>
  <si>
    <t>検体コメントNo</t>
    <phoneticPr fontId="12"/>
  </si>
  <si>
    <t>text_mml_mmllb_spc_memo</t>
    <phoneticPr fontId="12"/>
  </si>
  <si>
    <t>検体コメント</t>
  </si>
  <si>
    <t>検体コメントコード名</t>
    <rPh sb="9" eb="10">
      <t>メイ</t>
    </rPh>
    <phoneticPr fontId="11"/>
  </si>
  <si>
    <t>検体コメントコード</t>
  </si>
  <si>
    <t>検体コメントコードID</t>
  </si>
  <si>
    <t>spc_memo</t>
    <phoneticPr fontId="12"/>
  </si>
  <si>
    <t>sm_code_name</t>
    <phoneticPr fontId="12"/>
  </si>
  <si>
    <t>sm_code</t>
    <phoneticPr fontId="12"/>
  </si>
  <si>
    <t>sm_code_id</t>
    <phoneticPr fontId="12"/>
  </si>
  <si>
    <t>text_mml_mmllb_item_memo</t>
    <phoneticPr fontId="12"/>
  </si>
  <si>
    <t>項目コメントNo</t>
    <rPh sb="0" eb="2">
      <t>コウモク</t>
    </rPh>
    <phoneticPr fontId="12"/>
  </si>
  <si>
    <t>item_no</t>
    <phoneticPr fontId="12"/>
  </si>
  <si>
    <t>項目No</t>
    <rPh sb="0" eb="2">
      <t>コウモク</t>
    </rPh>
    <phoneticPr fontId="12"/>
  </si>
  <si>
    <t>項目コメント</t>
  </si>
  <si>
    <t>項目コメントコード名</t>
    <rPh sb="9" eb="10">
      <t>メイ</t>
    </rPh>
    <phoneticPr fontId="11"/>
  </si>
  <si>
    <t>項目コメントコード</t>
  </si>
  <si>
    <t>項目コメントコードID</t>
  </si>
  <si>
    <t>item_memo_no</t>
    <phoneticPr fontId="12"/>
  </si>
  <si>
    <t>item_memo</t>
    <phoneticPr fontId="12"/>
  </si>
  <si>
    <t>im_code_name</t>
  </si>
  <si>
    <t>im_code</t>
  </si>
  <si>
    <t>im_code_id</t>
  </si>
  <si>
    <t>text_mml_mmllb_item</t>
    <phoneticPr fontId="12"/>
  </si>
  <si>
    <t>labo_test_no</t>
    <phoneticPr fontId="12"/>
  </si>
  <si>
    <t>,labo_test_no</t>
    <phoneticPr fontId="12"/>
  </si>
  <si>
    <t>spc_memo_no</t>
    <phoneticPr fontId="12"/>
  </si>
  <si>
    <t>,labo_test_no,spc_memo_no</t>
    <phoneticPr fontId="12"/>
  </si>
  <si>
    <t>item_no</t>
    <phoneticPr fontId="12"/>
  </si>
  <si>
    <t>,labo_test_no,item_no</t>
    <phoneticPr fontId="12"/>
  </si>
  <si>
    <t>,labo_test_no,item_no,item_memo_no</t>
    <phoneticPr fontId="12"/>
  </si>
  <si>
    <t>検査名</t>
  </si>
  <si>
    <t>検査名_施設固有コード</t>
  </si>
  <si>
    <t>検査名_施設固有コードID</t>
  </si>
  <si>
    <t>検査名_分析物コード</t>
  </si>
  <si>
    <t>検査名_識別コード</t>
  </si>
  <si>
    <t>検査名_材料コード</t>
  </si>
  <si>
    <t>検査名_測定法コード</t>
  </si>
  <si>
    <t>検査名_結果識別コード</t>
  </si>
  <si>
    <t>検査値（文字列）</t>
    <rPh sb="0" eb="3">
      <t>ケンサチ</t>
    </rPh>
    <rPh sb="4" eb="7">
      <t>モジレツ</t>
    </rPh>
    <phoneticPr fontId="11"/>
  </si>
  <si>
    <t>検査値（文字列）_上限値</t>
    <rPh sb="0" eb="3">
      <t>ケンサチ</t>
    </rPh>
    <rPh sb="4" eb="7">
      <t>モジレツ</t>
    </rPh>
    <rPh sb="9" eb="12">
      <t>ジョウゲンチ</t>
    </rPh>
    <phoneticPr fontId="11"/>
  </si>
  <si>
    <t>検査値（文字列）_下限値</t>
    <rPh sb="0" eb="3">
      <t>ケンサチ</t>
    </rPh>
    <rPh sb="4" eb="7">
      <t>モジレツ</t>
    </rPh>
    <rPh sb="9" eb="12">
      <t>カゲンチ</t>
    </rPh>
    <phoneticPr fontId="11"/>
  </si>
  <si>
    <t>検査値（文字列）_基準値</t>
    <rPh sb="0" eb="3">
      <t>ケンサチ</t>
    </rPh>
    <rPh sb="4" eb="7">
      <t>モジレツ</t>
    </rPh>
    <rPh sb="9" eb="12">
      <t>キジュンチ</t>
    </rPh>
    <phoneticPr fontId="11"/>
  </si>
  <si>
    <t>検査値（文字列）_異常値フラグ</t>
    <rPh sb="0" eb="3">
      <t>ケンサチ</t>
    </rPh>
    <rPh sb="4" eb="7">
      <t>モジレツ</t>
    </rPh>
    <rPh sb="9" eb="12">
      <t>イジョウチ</t>
    </rPh>
    <phoneticPr fontId="11"/>
  </si>
  <si>
    <t>検査値（数値）</t>
    <rPh sb="0" eb="3">
      <t>ケンサチ</t>
    </rPh>
    <phoneticPr fontId="11"/>
  </si>
  <si>
    <t>検査値（数値）_上限値</t>
    <rPh sb="0" eb="3">
      <t>ケンサチ</t>
    </rPh>
    <rPh sb="8" eb="11">
      <t>ジョウゲンチ</t>
    </rPh>
    <phoneticPr fontId="11"/>
  </si>
  <si>
    <t>検査値（数値）_下限値</t>
    <rPh sb="0" eb="3">
      <t>ケンサチ</t>
    </rPh>
    <rPh sb="8" eb="11">
      <t>カゲンチ</t>
    </rPh>
    <phoneticPr fontId="11"/>
  </si>
  <si>
    <t>検査値（数値）_基準値</t>
    <rPh sb="0" eb="3">
      <t>ケンサチ</t>
    </rPh>
    <rPh sb="8" eb="11">
      <t>キジュンチ</t>
    </rPh>
    <phoneticPr fontId="11"/>
  </si>
  <si>
    <t>検査値（数値）_異常値フラグ</t>
    <rPh sb="0" eb="3">
      <t>ケンサチ</t>
    </rPh>
    <rPh sb="8" eb="11">
      <t>イジョウチ</t>
    </rPh>
    <phoneticPr fontId="11"/>
  </si>
  <si>
    <t>単位コード</t>
  </si>
  <si>
    <t>単位コードID</t>
  </si>
  <si>
    <t>項目フリーコメント</t>
  </si>
  <si>
    <t>item_name</t>
    <phoneticPr fontId="12"/>
  </si>
  <si>
    <t>item_code</t>
    <phoneticPr fontId="12"/>
  </si>
  <si>
    <t>item_code_id</t>
    <phoneticPr fontId="12"/>
  </si>
  <si>
    <t>a_code</t>
    <phoneticPr fontId="12"/>
  </si>
  <si>
    <t>i_code</t>
    <phoneticPr fontId="12"/>
  </si>
  <si>
    <t>s_code</t>
    <phoneticPr fontId="12"/>
  </si>
  <si>
    <t>m_code</t>
    <phoneticPr fontId="12"/>
  </si>
  <si>
    <t>r_code</t>
    <phoneticPr fontId="12"/>
  </si>
  <si>
    <t>value</t>
    <phoneticPr fontId="12"/>
  </si>
  <si>
    <t>num_value</t>
    <phoneticPr fontId="12"/>
  </si>
  <si>
    <t>value_up</t>
  </si>
  <si>
    <t>value_low</t>
  </si>
  <si>
    <t>value_normal</t>
  </si>
  <si>
    <t>value_out</t>
  </si>
  <si>
    <t>num_value_up</t>
  </si>
  <si>
    <t>num_value_low</t>
  </si>
  <si>
    <t>num_value_normal</t>
  </si>
  <si>
    <t>num_value_out</t>
  </si>
  <si>
    <t>unit</t>
    <phoneticPr fontId="12"/>
  </si>
  <si>
    <t>u_code</t>
    <phoneticPr fontId="12"/>
  </si>
  <si>
    <t>u_code_id</t>
    <phoneticPr fontId="12"/>
  </si>
  <si>
    <t>item_memo_f</t>
    <phoneticPr fontId="12"/>
  </si>
  <si>
    <t>MML_検歴情報モジュール_本文</t>
    <phoneticPr fontId="12"/>
  </si>
  <si>
    <t>MML_検歴情報モジュール_検体検査結果情報</t>
    <phoneticPr fontId="12"/>
  </si>
  <si>
    <t>MML_検歴情報モジュール_検体コメント</t>
    <phoneticPr fontId="12"/>
  </si>
  <si>
    <t>text_mml_mmlps_medication</t>
    <phoneticPr fontId="12"/>
  </si>
  <si>
    <t>投与部位</t>
  </si>
  <si>
    <t>注射方法</t>
  </si>
  <si>
    <t>start_date_time</t>
    <phoneticPr fontId="12"/>
  </si>
  <si>
    <t>end_date_time</t>
    <phoneticPr fontId="12"/>
  </si>
  <si>
    <t>投与開始日時</t>
    <rPh sb="0" eb="2">
      <t>トウヨ</t>
    </rPh>
    <phoneticPr fontId="11"/>
  </si>
  <si>
    <t>投与終了日時</t>
    <rPh sb="0" eb="2">
      <t>トウヨ</t>
    </rPh>
    <rPh sb="2" eb="4">
      <t>シュウリョウ</t>
    </rPh>
    <phoneticPr fontId="11"/>
  </si>
  <si>
    <t>route</t>
    <phoneticPr fontId="12"/>
  </si>
  <si>
    <t>site</t>
    <phoneticPr fontId="12"/>
  </si>
  <si>
    <t>delivery_method</t>
    <phoneticPr fontId="12"/>
  </si>
  <si>
    <t>batch_no</t>
    <phoneticPr fontId="12"/>
  </si>
  <si>
    <t>参照元となる以下のタグ名の何れかを設定
testResult
rxRecord
txRecord
testOrder
rxOrder
txOrder
FreeExpression</t>
    <rPh sb="0" eb="2">
      <t>サンショウ</t>
    </rPh>
    <rPh sb="2" eb="3">
      <t>モト</t>
    </rPh>
    <rPh sb="6" eb="8">
      <t>イカ</t>
    </rPh>
    <rPh sb="11" eb="12">
      <t>メイ</t>
    </rPh>
    <rPh sb="13" eb="14">
      <t>イズ</t>
    </rPh>
    <rPh sb="17" eb="19">
      <t>セッテイ</t>
    </rPh>
    <phoneticPr fontId="12"/>
  </si>
  <si>
    <t>FreeExpressionの場合は0固定</t>
    <rPh sb="15" eb="17">
      <t>バアイ</t>
    </rPh>
    <rPh sb="19" eb="21">
      <t>コテイ</t>
    </rPh>
    <phoneticPr fontId="12"/>
  </si>
  <si>
    <t>MML_患者情報モジュール_本文</t>
    <rPh sb="14" eb="16">
      <t>ホンブン</t>
    </rPh>
    <phoneticPr fontId="15"/>
  </si>
  <si>
    <t>text_mml_mmlpi_body</t>
    <phoneticPr fontId="12"/>
  </si>
  <si>
    <t>生年月日</t>
  </si>
  <si>
    <t>性別</t>
  </si>
  <si>
    <t>国籍コード</t>
  </si>
  <si>
    <t>第2国籍コード</t>
  </si>
  <si>
    <t>人種</t>
  </si>
  <si>
    <t>人種コード</t>
  </si>
  <si>
    <t>人種テーブル名</t>
    <rPh sb="6" eb="7">
      <t>メイ</t>
    </rPh>
    <phoneticPr fontId="11"/>
  </si>
  <si>
    <t>婚姻状態</t>
  </si>
  <si>
    <t>会計番号</t>
  </si>
  <si>
    <t>社会番号</t>
  </si>
  <si>
    <t>死亡フラグ</t>
  </si>
  <si>
    <t>CCYY-MM-DD</t>
    <phoneticPr fontId="12"/>
  </si>
  <si>
    <t>female
male
other
unknown</t>
    <phoneticPr fontId="12"/>
  </si>
  <si>
    <t>nationality</t>
    <phoneticPr fontId="12"/>
  </si>
  <si>
    <t>subtype</t>
    <phoneticPr fontId="12"/>
  </si>
  <si>
    <t>death</t>
    <phoneticPr fontId="12"/>
  </si>
  <si>
    <t>true：死亡
false：生存</t>
    <phoneticPr fontId="12"/>
  </si>
  <si>
    <t>race_code</t>
    <phoneticPr fontId="12"/>
  </si>
  <si>
    <t>race_code_id</t>
    <phoneticPr fontId="12"/>
  </si>
  <si>
    <t>social_identification</t>
    <phoneticPr fontId="12"/>
  </si>
  <si>
    <t>MML_患者情報モジュール_住所</t>
    <phoneticPr fontId="15"/>
  </si>
  <si>
    <t>表記法</t>
  </si>
  <si>
    <t>住所の種類コード</t>
  </si>
  <si>
    <t>一連住所</t>
  </si>
  <si>
    <t>都道府県</t>
  </si>
  <si>
    <t>市，区，郡</t>
  </si>
  <si>
    <t>町，村</t>
  </si>
  <si>
    <t>番地，丁目等</t>
    <rPh sb="5" eb="6">
      <t>トウ</t>
    </rPh>
    <phoneticPr fontId="11"/>
  </si>
  <si>
    <t>郵便番号</t>
  </si>
  <si>
    <t>国コード</t>
  </si>
  <si>
    <t>住所No</t>
    <rPh sb="0" eb="2">
      <t>ジュウショ</t>
    </rPh>
    <phoneticPr fontId="12"/>
  </si>
  <si>
    <t>address_no</t>
    <phoneticPr fontId="12"/>
  </si>
  <si>
    <t>address_class</t>
    <phoneticPr fontId="12"/>
  </si>
  <si>
    <t>address_full</t>
    <phoneticPr fontId="12"/>
  </si>
  <si>
    <t>town</t>
    <phoneticPr fontId="12"/>
  </si>
  <si>
    <t>home_number</t>
    <phoneticPr fontId="12"/>
  </si>
  <si>
    <t>zip</t>
    <phoneticPr fontId="12"/>
  </si>
  <si>
    <t>country_code</t>
    <phoneticPr fontId="12"/>
  </si>
  <si>
    <t>MML_患者情報モジュール_住所</t>
    <phoneticPr fontId="12"/>
  </si>
  <si>
    <t>MML_患者情報モジュール_本文</t>
    <rPh sb="14" eb="16">
      <t>ホンブン</t>
    </rPh>
    <phoneticPr fontId="12"/>
  </si>
  <si>
    <t>MML_バイタルサインモジュール_本文</t>
    <rPh sb="17" eb="19">
      <t>ホンブン</t>
    </rPh>
    <phoneticPr fontId="15"/>
  </si>
  <si>
    <t>text_mml_mmlvs_body</t>
    <phoneticPr fontId="12"/>
  </si>
  <si>
    <t>施設名</t>
    <rPh sb="0" eb="2">
      <t>シセツ</t>
    </rPh>
    <rPh sb="2" eb="3">
      <t>メイ</t>
    </rPh>
    <phoneticPr fontId="11"/>
  </si>
  <si>
    <t>施設コード</t>
    <rPh sb="0" eb="2">
      <t>シセツ</t>
    </rPh>
    <phoneticPr fontId="11"/>
  </si>
  <si>
    <t>施設コードID</t>
    <rPh sb="0" eb="2">
      <t>シセツ</t>
    </rPh>
    <phoneticPr fontId="11"/>
  </si>
  <si>
    <t>部署・診療科名</t>
    <rPh sb="6" eb="7">
      <t>メイ</t>
    </rPh>
    <phoneticPr fontId="11"/>
  </si>
  <si>
    <t>部署・診療科コード</t>
  </si>
  <si>
    <t>部署・診療科コードID</t>
  </si>
  <si>
    <t>病棟・場所名</t>
    <rPh sb="5" eb="6">
      <t>メイ</t>
    </rPh>
    <phoneticPr fontId="11"/>
  </si>
  <si>
    <t>病棟・場所コード</t>
  </si>
  <si>
    <t>病棟・場所コードID</t>
  </si>
  <si>
    <t>計測者名</t>
    <rPh sb="3" eb="4">
      <t>メイ</t>
    </rPh>
    <phoneticPr fontId="11"/>
  </si>
  <si>
    <t>計測者コード</t>
  </si>
  <si>
    <t>計測者コードID</t>
  </si>
  <si>
    <t>計測日時</t>
    <rPh sb="2" eb="4">
      <t>ニチジ</t>
    </rPh>
    <phoneticPr fontId="11"/>
  </si>
  <si>
    <t>計測手順</t>
    <rPh sb="2" eb="4">
      <t>テジュン</t>
    </rPh>
    <phoneticPr fontId="11"/>
  </si>
  <si>
    <t>計測器具</t>
    <rPh sb="2" eb="4">
      <t>キグ</t>
    </rPh>
    <phoneticPr fontId="11"/>
  </si>
  <si>
    <t>計測部位</t>
    <rPh sb="2" eb="4">
      <t>ブイ</t>
    </rPh>
    <phoneticPr fontId="11"/>
  </si>
  <si>
    <t>計測時体位</t>
    <rPh sb="2" eb="3">
      <t>ジ</t>
    </rPh>
    <rPh sb="3" eb="5">
      <t>タイイ</t>
    </rPh>
    <phoneticPr fontId="11"/>
  </si>
  <si>
    <t>計測方法コメント</t>
    <rPh sb="0" eb="2">
      <t>ケイソク</t>
    </rPh>
    <rPh sb="2" eb="4">
      <t>ホウホウ</t>
    </rPh>
    <phoneticPr fontId="11"/>
  </si>
  <si>
    <t>記録コメント</t>
    <rPh sb="0" eb="2">
      <t>キロク</t>
    </rPh>
    <phoneticPr fontId="11"/>
  </si>
  <si>
    <t>department</t>
  </si>
  <si>
    <t>dep_code</t>
    <phoneticPr fontId="12"/>
  </si>
  <si>
    <t>dep_code_id</t>
    <phoneticPr fontId="12"/>
  </si>
  <si>
    <t>ward</t>
    <phoneticPr fontId="12"/>
  </si>
  <si>
    <t>observer</t>
    <phoneticPr fontId="12"/>
  </si>
  <si>
    <t>observer_code</t>
    <phoneticPr fontId="12"/>
  </si>
  <si>
    <t>observer_code_id</t>
    <phoneticPr fontId="12"/>
  </si>
  <si>
    <t>observed_time</t>
    <phoneticPr fontId="12"/>
  </si>
  <si>
    <t>procedure</t>
    <phoneticPr fontId="12"/>
  </si>
  <si>
    <t>device</t>
    <phoneticPr fontId="12"/>
  </si>
  <si>
    <t>body_location</t>
    <phoneticPr fontId="12"/>
  </si>
  <si>
    <t>position</t>
    <phoneticPr fontId="12"/>
  </si>
  <si>
    <t>prot_memo</t>
    <phoneticPr fontId="12"/>
  </si>
  <si>
    <t>vs_memo</t>
    <phoneticPr fontId="12"/>
  </si>
  <si>
    <t>MML_バイタルサインモジュール_項目</t>
    <phoneticPr fontId="15"/>
  </si>
  <si>
    <t>text_mml_mmlvs_item</t>
    <phoneticPr fontId="12"/>
  </si>
  <si>
    <t>項目名</t>
    <rPh sb="2" eb="3">
      <t>メイ</t>
    </rPh>
    <phoneticPr fontId="11"/>
  </si>
  <si>
    <t>値（文字列）</t>
    <rPh sb="0" eb="1">
      <t>アタイ</t>
    </rPh>
    <rPh sb="2" eb="5">
      <t>モジレツ</t>
    </rPh>
    <phoneticPr fontId="11"/>
  </si>
  <si>
    <t>値（数値）</t>
    <rPh sb="0" eb="1">
      <t>アタイ</t>
    </rPh>
    <rPh sb="2" eb="4">
      <t>スウチ</t>
    </rPh>
    <phoneticPr fontId="11"/>
  </si>
  <si>
    <t>num_value</t>
    <phoneticPr fontId="12"/>
  </si>
  <si>
    <t>MML_バイタルサインモジュール_項目メモ</t>
    <phoneticPr fontId="15"/>
  </si>
  <si>
    <t>項目メモNo</t>
    <rPh sb="0" eb="2">
      <t>コウモク</t>
    </rPh>
    <phoneticPr fontId="12"/>
  </si>
  <si>
    <t>text_mml_mmlvs_item_memo</t>
    <phoneticPr fontId="12"/>
  </si>
  <si>
    <t>項目コメント</t>
    <rPh sb="0" eb="2">
      <t>コウモク</t>
    </rPh>
    <phoneticPr fontId="11"/>
  </si>
  <si>
    <t>item_memo</t>
    <phoneticPr fontId="12"/>
  </si>
  <si>
    <t>MML_バイタルサインモジュール_項目</t>
    <phoneticPr fontId="12"/>
  </si>
  <si>
    <t>MML_バイタルサインモジュール_項目メモ</t>
    <phoneticPr fontId="12"/>
  </si>
  <si>
    <t>MML_バイタルサインモジュール_本文</t>
    <rPh sb="17" eb="19">
      <t>ホンブン</t>
    </rPh>
    <phoneticPr fontId="12"/>
  </si>
  <si>
    <t>MML_体温表モジュール_本文</t>
    <rPh sb="4" eb="6">
      <t>タイオン</t>
    </rPh>
    <rPh sb="6" eb="7">
      <t>ヒョウ</t>
    </rPh>
    <rPh sb="13" eb="15">
      <t>ホンブン</t>
    </rPh>
    <phoneticPr fontId="15"/>
  </si>
  <si>
    <t>text_mml_mmlfs_body</t>
    <phoneticPr fontId="12"/>
  </si>
  <si>
    <t>MML_体温表モジュール_バイタルサイン</t>
    <rPh sb="4" eb="6">
      <t>タイオン</t>
    </rPh>
    <rPh sb="6" eb="7">
      <t>ヒョウ</t>
    </rPh>
    <phoneticPr fontId="15"/>
  </si>
  <si>
    <t>MML_体温表モジュール_バイタルサイン項目メモ</t>
    <phoneticPr fontId="15"/>
  </si>
  <si>
    <t>MML_体温表モジュール_バイタルサイン項目</t>
    <phoneticPr fontId="15"/>
  </si>
  <si>
    <t>text_mml_mmlfs_vs</t>
    <phoneticPr fontId="12"/>
  </si>
  <si>
    <t>text_mml_mmlfs_vs_item</t>
    <phoneticPr fontId="12"/>
  </si>
  <si>
    <t>text_mml_mmlfs_vs_item_memo</t>
    <phoneticPr fontId="12"/>
  </si>
  <si>
    <t>体温表コメント</t>
    <rPh sb="0" eb="2">
      <t>タイオン</t>
    </rPh>
    <rPh sb="2" eb="3">
      <t>ヒョウ</t>
    </rPh>
    <phoneticPr fontId="11"/>
  </si>
  <si>
    <t>fs_memo</t>
    <phoneticPr fontId="12"/>
  </si>
  <si>
    <t>バイタルサインNo</t>
    <phoneticPr fontId="12"/>
  </si>
  <si>
    <t>vs_no</t>
    <phoneticPr fontId="12"/>
  </si>
  <si>
    <t>MML_体温表モジュール_摂取</t>
    <rPh sb="4" eb="6">
      <t>タイオン</t>
    </rPh>
    <rPh sb="6" eb="7">
      <t>ヒョウ</t>
    </rPh>
    <phoneticPr fontId="15"/>
  </si>
  <si>
    <t>text_mml_mmlfs_intake</t>
    <phoneticPr fontId="12"/>
  </si>
  <si>
    <t>摂取No</t>
    <phoneticPr fontId="12"/>
  </si>
  <si>
    <t>摂取種類</t>
  </si>
  <si>
    <t>摂取量</t>
    <rPh sb="2" eb="3">
      <t>リョウ</t>
    </rPh>
    <phoneticPr fontId="11"/>
  </si>
  <si>
    <t>摂取単位</t>
    <rPh sb="2" eb="4">
      <t>タンイ</t>
    </rPh>
    <phoneticPr fontId="11"/>
  </si>
  <si>
    <t>摂取経路</t>
    <rPh sb="2" eb="4">
      <t>ケイロ</t>
    </rPh>
    <phoneticPr fontId="11"/>
  </si>
  <si>
    <t>摂取開始時間</t>
    <rPh sb="2" eb="4">
      <t>カイシ</t>
    </rPh>
    <rPh sb="4" eb="6">
      <t>ジカン</t>
    </rPh>
    <phoneticPr fontId="11"/>
  </si>
  <si>
    <t>摂取終了時間</t>
    <rPh sb="2" eb="4">
      <t>シュウリョウ</t>
    </rPh>
    <rPh sb="4" eb="6">
      <t>ジカン</t>
    </rPh>
    <phoneticPr fontId="11"/>
  </si>
  <si>
    <t>摂取コメント</t>
  </si>
  <si>
    <t>intake_type</t>
    <phoneticPr fontId="12"/>
  </si>
  <si>
    <t>intake_volume</t>
    <phoneticPr fontId="12"/>
  </si>
  <si>
    <t>intake_unit</t>
    <phoneticPr fontId="12"/>
  </si>
  <si>
    <t>intake_pathway</t>
    <phoneticPr fontId="12"/>
  </si>
  <si>
    <t>intake_start_time</t>
    <phoneticPr fontId="12"/>
  </si>
  <si>
    <t>intake_end_time</t>
    <phoneticPr fontId="12"/>
  </si>
  <si>
    <t>intake_memo</t>
    <phoneticPr fontId="12"/>
  </si>
  <si>
    <t>MML_体温表モジュール_排泄</t>
    <rPh sb="4" eb="6">
      <t>タイオン</t>
    </rPh>
    <rPh sb="6" eb="7">
      <t>ヒョウ</t>
    </rPh>
    <phoneticPr fontId="15"/>
  </si>
  <si>
    <t>排泄No</t>
    <phoneticPr fontId="12"/>
  </si>
  <si>
    <t>排泄物種類</t>
    <rPh sb="2" eb="3">
      <t>ブツ</t>
    </rPh>
    <phoneticPr fontId="11"/>
  </si>
  <si>
    <t>排泄量</t>
    <rPh sb="2" eb="3">
      <t>リョウ</t>
    </rPh>
    <phoneticPr fontId="11"/>
  </si>
  <si>
    <t>排泄物単位</t>
    <rPh sb="3" eb="5">
      <t>タンイ</t>
    </rPh>
    <phoneticPr fontId="11"/>
  </si>
  <si>
    <t>排泄物性状</t>
  </si>
  <si>
    <t>排泄物色調</t>
  </si>
  <si>
    <t>排泄経路</t>
    <rPh sb="2" eb="4">
      <t>ケイロ</t>
    </rPh>
    <phoneticPr fontId="11"/>
  </si>
  <si>
    <t>排泄開始時間</t>
    <rPh sb="2" eb="4">
      <t>カイシ</t>
    </rPh>
    <rPh sb="4" eb="6">
      <t>ジカン</t>
    </rPh>
    <phoneticPr fontId="11"/>
  </si>
  <si>
    <t>排泄終了時間</t>
    <rPh sb="2" eb="4">
      <t>シュウリョウ</t>
    </rPh>
    <rPh sb="4" eb="6">
      <t>ジカン</t>
    </rPh>
    <phoneticPr fontId="11"/>
  </si>
  <si>
    <t>排泄コメント</t>
  </si>
  <si>
    <t>bo_type</t>
    <phoneticPr fontId="12"/>
  </si>
  <si>
    <t>bo_volume</t>
    <phoneticPr fontId="12"/>
  </si>
  <si>
    <t>bo_unit</t>
    <phoneticPr fontId="12"/>
  </si>
  <si>
    <t>bo_pathway</t>
    <phoneticPr fontId="12"/>
  </si>
  <si>
    <t>bo_start_time</t>
    <phoneticPr fontId="12"/>
  </si>
  <si>
    <t>bo_end_time</t>
    <phoneticPr fontId="12"/>
  </si>
  <si>
    <t>bo_memo</t>
    <phoneticPr fontId="12"/>
  </si>
  <si>
    <t>bo_color</t>
    <phoneticPr fontId="12"/>
  </si>
  <si>
    <t>bo_status</t>
    <phoneticPr fontId="12"/>
  </si>
  <si>
    <t>MML_体温表モジュール_排泄頻度</t>
    <rPh sb="4" eb="6">
      <t>タイオン</t>
    </rPh>
    <rPh sb="6" eb="7">
      <t>ヒョウ</t>
    </rPh>
    <phoneticPr fontId="15"/>
  </si>
  <si>
    <t>text_mml_mmlfs_bo_frequency</t>
    <phoneticPr fontId="12"/>
  </si>
  <si>
    <t>排泄頻度No</t>
    <rPh sb="2" eb="4">
      <t>ヒンド</t>
    </rPh>
    <phoneticPr fontId="12"/>
  </si>
  <si>
    <t>bo_frequency_no</t>
    <phoneticPr fontId="12"/>
  </si>
  <si>
    <t>排泄回数</t>
  </si>
  <si>
    <t>観察開始時間</t>
    <rPh sb="0" eb="2">
      <t>カンサツ</t>
    </rPh>
    <rPh sb="2" eb="4">
      <t>カイシ</t>
    </rPh>
    <rPh sb="4" eb="6">
      <t>ジカン</t>
    </rPh>
    <phoneticPr fontId="11"/>
  </si>
  <si>
    <t>観察終了時間</t>
    <rPh sb="0" eb="2">
      <t>カンサツ</t>
    </rPh>
    <rPh sb="2" eb="4">
      <t>シュウリョウ</t>
    </rPh>
    <rPh sb="4" eb="6">
      <t>ジカン</t>
    </rPh>
    <phoneticPr fontId="11"/>
  </si>
  <si>
    <t>数値化されない頻度表現</t>
  </si>
  <si>
    <t>bof_memo</t>
    <phoneticPr fontId="12"/>
  </si>
  <si>
    <t>bof_period_start_time</t>
    <phoneticPr fontId="12"/>
  </si>
  <si>
    <t>bof_period_end_time</t>
    <phoneticPr fontId="12"/>
  </si>
  <si>
    <t>bof_times</t>
    <phoneticPr fontId="12"/>
  </si>
  <si>
    <t>bo_no</t>
    <phoneticPr fontId="12"/>
  </si>
  <si>
    <t>MML_体温表モジュール_本文</t>
    <phoneticPr fontId="12"/>
  </si>
  <si>
    <t>MML_体温表モジュール_バイタルサイン</t>
    <phoneticPr fontId="12"/>
  </si>
  <si>
    <t>MML_体温表モジュール_バイタルサイン項目</t>
    <phoneticPr fontId="12"/>
  </si>
  <si>
    <t>MML_体温表モジュール_バイタルサイン項目メモ</t>
    <phoneticPr fontId="12"/>
  </si>
  <si>
    <t>MML_体温表モジュール_摂取</t>
    <phoneticPr fontId="12"/>
  </si>
  <si>
    <t>MML_体温表モジュール_排泄</t>
    <phoneticPr fontId="12"/>
  </si>
  <si>
    <t>MML_体温表モジュール_排泄頻度</t>
    <phoneticPr fontId="12"/>
  </si>
  <si>
    <t>,address_no</t>
    <phoneticPr fontId="12"/>
  </si>
  <si>
    <t>,item_no</t>
    <phoneticPr fontId="12"/>
  </si>
  <si>
    <t>,item_no,item_memo_no</t>
    <phoneticPr fontId="12"/>
  </si>
  <si>
    <t>,vs_no</t>
    <phoneticPr fontId="12"/>
  </si>
  <si>
    <t>,vs_no,item_no</t>
    <phoneticPr fontId="12"/>
  </si>
  <si>
    <t>,vs_no,item_no,item_memo_no</t>
    <phoneticPr fontId="12"/>
  </si>
  <si>
    <t>,bo_no</t>
    <phoneticPr fontId="12"/>
  </si>
  <si>
    <t>,bo_no,bo_frequency_no</t>
    <phoneticPr fontId="12"/>
  </si>
  <si>
    <t>,intake_no</t>
    <phoneticPr fontId="12"/>
  </si>
  <si>
    <t>text_mml_mmlpi_address</t>
    <phoneticPr fontId="12"/>
  </si>
  <si>
    <t>rep_code</t>
    <phoneticPr fontId="12"/>
  </si>
  <si>
    <t>birthday</t>
    <phoneticPr fontId="12"/>
  </si>
  <si>
    <t>sex</t>
    <phoneticPr fontId="12"/>
  </si>
  <si>
    <t>race</t>
    <phoneticPr fontId="12"/>
  </si>
  <si>
    <t>marital</t>
    <phoneticPr fontId="12"/>
  </si>
  <si>
    <t>account_number</t>
    <phoneticPr fontId="12"/>
  </si>
  <si>
    <t>text_mml_mmlfs_bodily_output</t>
    <phoneticPr fontId="12"/>
  </si>
  <si>
    <t>vs_no</t>
    <phoneticPr fontId="12"/>
  </si>
  <si>
    <t>intake_no</t>
    <phoneticPr fontId="12"/>
  </si>
  <si>
    <t>death_date</t>
    <phoneticPr fontId="12"/>
  </si>
  <si>
    <t>計測者コードID</t>
    <phoneticPr fontId="12"/>
  </si>
  <si>
    <t>observer_code_id</t>
    <phoneticPr fontId="12"/>
  </si>
  <si>
    <t>最新レコードにおいてICD10-1、ICD10-2ともに存在する場合、ICD10-1の方のみを"1"（最新）とする</t>
    <rPh sb="0" eb="2">
      <t>サイシン</t>
    </rPh>
    <rPh sb="43" eb="44">
      <t>ホウ</t>
    </rPh>
    <phoneticPr fontId="12"/>
  </si>
  <si>
    <t>ワークテーブル</t>
  </si>
  <si>
    <t>ワークテーブル</t>
    <phoneticPr fontId="15"/>
  </si>
  <si>
    <t>SA_A9</t>
  </si>
  <si>
    <t>SA_A9</t>
    <phoneticPr fontId="12"/>
  </si>
  <si>
    <t>ZipファイルNo_ワーク</t>
    <phoneticPr fontId="15"/>
  </si>
  <si>
    <t>ZipファイルNo_ワーク</t>
    <phoneticPr fontId="15"/>
  </si>
  <si>
    <t>work_zip_no</t>
    <phoneticPr fontId="12"/>
  </si>
  <si>
    <t>○</t>
    <phoneticPr fontId="12"/>
  </si>
  <si>
    <t>, file_no</t>
    <phoneticPr fontId="12"/>
  </si>
  <si>
    <t>work_mml_no</t>
    <phoneticPr fontId="12"/>
  </si>
  <si>
    <t>MMLファイルNo_ワーク</t>
    <phoneticPr fontId="15"/>
  </si>
  <si>
    <t>SA_A7</t>
  </si>
  <si>
    <t>SA_A7</t>
    <phoneticPr fontId="12"/>
  </si>
  <si>
    <t>分析</t>
    <rPh sb="0" eb="2">
      <t>ブンセキ</t>
    </rPh>
    <phoneticPr fontId="15"/>
  </si>
  <si>
    <t>検査値紐付け対象データ</t>
    <rPh sb="0" eb="3">
      <t>ケンサチ</t>
    </rPh>
    <rPh sb="3" eb="4">
      <t>ヒモ</t>
    </rPh>
    <rPh sb="4" eb="5">
      <t>ヅ</t>
    </rPh>
    <rPh sb="6" eb="8">
      <t>タイショウ</t>
    </rPh>
    <phoneticPr fontId="15"/>
  </si>
  <si>
    <t>検査値紐付け結果</t>
    <rPh sb="0" eb="3">
      <t>ケンサチ</t>
    </rPh>
    <rPh sb="3" eb="4">
      <t>ヒモ</t>
    </rPh>
    <rPh sb="4" eb="5">
      <t>ヅ</t>
    </rPh>
    <rPh sb="6" eb="8">
      <t>ケッカ</t>
    </rPh>
    <phoneticPr fontId="15"/>
  </si>
  <si>
    <t>グループNo</t>
    <phoneticPr fontId="12"/>
  </si>
  <si>
    <t>group_no</t>
    <phoneticPr fontId="12"/>
  </si>
  <si>
    <t>処理対象フラグ</t>
    <rPh sb="0" eb="2">
      <t>ショリ</t>
    </rPh>
    <rPh sb="2" eb="4">
      <t>タイショウ</t>
    </rPh>
    <phoneticPr fontId="12"/>
  </si>
  <si>
    <t>検査値紐付け結果</t>
    <phoneticPr fontId="15"/>
  </si>
  <si>
    <t>件数</t>
    <rPh sb="0" eb="2">
      <t>ケンスウ</t>
    </rPh>
    <phoneticPr fontId="12"/>
  </si>
  <si>
    <t>count</t>
    <phoneticPr fontId="12"/>
  </si>
  <si>
    <t>mean</t>
    <phoneticPr fontId="12"/>
  </si>
  <si>
    <t>平均</t>
    <rPh sb="0" eb="2">
      <t>ヘイキン</t>
    </rPh>
    <phoneticPr fontId="12"/>
  </si>
  <si>
    <t>min</t>
    <phoneticPr fontId="12"/>
  </si>
  <si>
    <t>最小値</t>
    <rPh sb="0" eb="3">
      <t>サイショウチ</t>
    </rPh>
    <phoneticPr fontId="12"/>
  </si>
  <si>
    <t>第1四分位点</t>
    <phoneticPr fontId="12"/>
  </si>
  <si>
    <t>first_quantile</t>
    <phoneticPr fontId="12"/>
  </si>
  <si>
    <t>第2四分位点</t>
    <phoneticPr fontId="12"/>
  </si>
  <si>
    <t>第3四分位点</t>
  </si>
  <si>
    <t>second_quantile</t>
    <phoneticPr fontId="12"/>
  </si>
  <si>
    <t>third_quantile</t>
  </si>
  <si>
    <t>max</t>
  </si>
  <si>
    <t>最大値</t>
    <rPh sb="0" eb="3">
      <t>サイダイチ</t>
    </rPh>
    <phoneticPr fontId="12"/>
  </si>
  <si>
    <t>分散</t>
    <rPh sb="0" eb="2">
      <t>ブンサン</t>
    </rPh>
    <phoneticPr fontId="12"/>
  </si>
  <si>
    <t>std</t>
    <phoneticPr fontId="12"/>
  </si>
  <si>
    <t>実数</t>
    <rPh sb="0" eb="2">
      <t>ジッスウ</t>
    </rPh>
    <phoneticPr fontId="7"/>
  </si>
  <si>
    <t>処理日時</t>
    <rPh sb="0" eb="2">
      <t>ショリ</t>
    </rPh>
    <rPh sb="2" eb="4">
      <t>ニチジ</t>
    </rPh>
    <phoneticPr fontId="12"/>
  </si>
  <si>
    <t>YYYYMMDDhhmm形式</t>
    <rPh sb="12" eb="14">
      <t>ケイシキ</t>
    </rPh>
    <phoneticPr fontId="12"/>
  </si>
  <si>
    <t>syori_time</t>
  </si>
  <si>
    <t>換算率</t>
    <rPh sb="0" eb="2">
      <t>カンザン</t>
    </rPh>
    <rPh sb="2" eb="3">
      <t>リツ</t>
    </rPh>
    <phoneticPr fontId="12"/>
  </si>
  <si>
    <t>検査値（数値）に対して、当換算率倍する</t>
    <rPh sb="8" eb="9">
      <t>タイ</t>
    </rPh>
    <rPh sb="12" eb="13">
      <t>トウ</t>
    </rPh>
    <rPh sb="13" eb="15">
      <t>カンザン</t>
    </rPh>
    <rPh sb="15" eb="16">
      <t>リツ</t>
    </rPh>
    <rPh sb="16" eb="17">
      <t>バイ</t>
    </rPh>
    <phoneticPr fontId="12"/>
  </si>
  <si>
    <t>一般単位</t>
    <rPh sb="0" eb="2">
      <t>イッパン</t>
    </rPh>
    <phoneticPr fontId="12"/>
  </si>
  <si>
    <t>m_unit</t>
    <phoneticPr fontId="12"/>
  </si>
  <si>
    <t>検査値の単位に対して、一般単位で下記換算率を用いて検査値を変換する。
単位と同一の一般単位も登録する必要がある点に留意。</t>
    <rPh sb="0" eb="3">
      <t>ケンサチ</t>
    </rPh>
    <rPh sb="4" eb="6">
      <t>タンイ</t>
    </rPh>
    <rPh sb="7" eb="8">
      <t>タイ</t>
    </rPh>
    <rPh sb="11" eb="13">
      <t>イッパン</t>
    </rPh>
    <rPh sb="13" eb="15">
      <t>タンイ</t>
    </rPh>
    <rPh sb="16" eb="18">
      <t>カキ</t>
    </rPh>
    <rPh sb="18" eb="20">
      <t>カンザン</t>
    </rPh>
    <rPh sb="20" eb="21">
      <t>リツ</t>
    </rPh>
    <rPh sb="22" eb="23">
      <t>モチ</t>
    </rPh>
    <rPh sb="25" eb="28">
      <t>ケンサチ</t>
    </rPh>
    <rPh sb="29" eb="31">
      <t>ヘンカン</t>
    </rPh>
    <rPh sb="35" eb="37">
      <t>タンイ</t>
    </rPh>
    <rPh sb="38" eb="40">
      <t>ドウイツ</t>
    </rPh>
    <rPh sb="41" eb="43">
      <t>イッパン</t>
    </rPh>
    <rPh sb="43" eb="45">
      <t>タンイ</t>
    </rPh>
    <rPh sb="46" eb="48">
      <t>トウロク</t>
    </rPh>
    <rPh sb="50" eb="52">
      <t>ヒツヨウ</t>
    </rPh>
    <rPh sb="55" eb="56">
      <t>テン</t>
    </rPh>
    <rPh sb="57" eb="59">
      <t>リュウイ</t>
    </rPh>
    <phoneticPr fontId="12"/>
  </si>
  <si>
    <t>単位換算マスタに存在しない場合は、検査値紐付け対象データテーブルの単位を設定する。</t>
    <rPh sb="8" eb="10">
      <t>ソンザイ</t>
    </rPh>
    <rPh sb="13" eb="15">
      <t>バアイ</t>
    </rPh>
    <rPh sb="17" eb="20">
      <t>ケンサチ</t>
    </rPh>
    <rPh sb="20" eb="21">
      <t>ヒモ</t>
    </rPh>
    <rPh sb="21" eb="22">
      <t>ヅ</t>
    </rPh>
    <rPh sb="23" eb="25">
      <t>タイショウ</t>
    </rPh>
    <rPh sb="33" eb="35">
      <t>タンイ</t>
    </rPh>
    <rPh sb="36" eb="38">
      <t>セッテイ</t>
    </rPh>
    <phoneticPr fontId="12"/>
  </si>
  <si>
    <t>c_value</t>
    <phoneticPr fontId="12"/>
  </si>
  <si>
    <t>換算値</t>
    <rPh sb="0" eb="2">
      <t>カンサン</t>
    </rPh>
    <rPh sb="2" eb="3">
      <t>チ</t>
    </rPh>
    <phoneticPr fontId="11"/>
  </si>
  <si>
    <t>analize_labo_test_conversion</t>
    <phoneticPr fontId="12"/>
  </si>
  <si>
    <t>analize_labo_test_data</t>
    <phoneticPr fontId="12"/>
  </si>
  <si>
    <t>analize_labo_test_result</t>
    <phoneticPr fontId="12"/>
  </si>
  <si>
    <t>text_mml_mmlsg_surgery_item</t>
    <phoneticPr fontId="12"/>
  </si>
  <si>
    <t>MML_手術モジュール_手術項目</t>
    <rPh sb="12" eb="14">
      <t>シュジュツ</t>
    </rPh>
    <rPh sb="14" eb="16">
      <t>コウモク</t>
    </rPh>
    <phoneticPr fontId="15"/>
  </si>
  <si>
    <t>手術の種類コード</t>
  </si>
  <si>
    <t>手術施行日</t>
  </si>
  <si>
    <t>手術開始時刻</t>
  </si>
  <si>
    <t>手術時間</t>
  </si>
  <si>
    <t>麻酔時間</t>
  </si>
  <si>
    <t>手術記録の自由文章表現</t>
  </si>
  <si>
    <t>手術に関する追加事項</t>
  </si>
  <si>
    <t>手術項目No</t>
    <rPh sb="0" eb="2">
      <t>シュジュツ</t>
    </rPh>
    <rPh sb="2" eb="4">
      <t>コウモク</t>
    </rPh>
    <phoneticPr fontId="12"/>
  </si>
  <si>
    <t>surgery_item_no</t>
    <phoneticPr fontId="12"/>
  </si>
  <si>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2"/>
  </si>
  <si>
    <t>dp_name_no</t>
    <phoneticPr fontId="12"/>
  </si>
  <si>
    <t>診療科情報No</t>
    <phoneticPr fontId="12"/>
  </si>
  <si>
    <t>タグごとの診療科情報の連番を付与</t>
    <rPh sb="5" eb="8">
      <t>シンリョウカ</t>
    </rPh>
    <rPh sb="8" eb="10">
      <t>ジョウホウ</t>
    </rPh>
    <rPh sb="11" eb="13">
      <t>レンバン</t>
    </rPh>
    <rPh sb="14" eb="16">
      <t>フヨ</t>
    </rPh>
    <phoneticPr fontId="12"/>
  </si>
  <si>
    <t>診療科情報ごとの診療科名の連番を付与</t>
    <rPh sb="8" eb="10">
      <t>シンリョウ</t>
    </rPh>
    <rPh sb="10" eb="12">
      <t>カメイ</t>
    </rPh>
    <rPh sb="13" eb="15">
      <t>レンバン</t>
    </rPh>
    <rPh sb="16" eb="18">
      <t>フヨ</t>
    </rPh>
    <phoneticPr fontId="12"/>
  </si>
  <si>
    <t>id</t>
    <phoneticPr fontId="12"/>
  </si>
  <si>
    <t>診療科ID</t>
    <phoneticPr fontId="12"/>
  </si>
  <si>
    <t>診療科ID_種類コード</t>
    <phoneticPr fontId="12"/>
  </si>
  <si>
    <t>診療科ID_テーブル名</t>
    <phoneticPr fontId="12"/>
  </si>
  <si>
    <t>診療科ID_チェックディジット</t>
    <phoneticPr fontId="12"/>
  </si>
  <si>
    <t>診療科ID_チェックディジット方式</t>
    <phoneticPr fontId="12"/>
  </si>
  <si>
    <t>check_digit</t>
    <phoneticPr fontId="12"/>
  </si>
  <si>
    <t>診療科名称No</t>
    <rPh sb="3" eb="5">
      <t>メイショウ</t>
    </rPh>
    <phoneticPr fontId="12"/>
  </si>
  <si>
    <t>診療科名称</t>
    <rPh sb="0" eb="3">
      <t>シンリョウカ</t>
    </rPh>
    <rPh sb="3" eb="5">
      <t>メイショウ</t>
    </rPh>
    <phoneticPr fontId="12"/>
  </si>
  <si>
    <t>dp_name</t>
    <phoneticPr fontId="12"/>
  </si>
  <si>
    <t>dp_name_rep_code</t>
    <phoneticPr fontId="12"/>
  </si>
  <si>
    <t>dp_no</t>
    <phoneticPr fontId="12"/>
  </si>
  <si>
    <t>診療科名称_表記法</t>
    <phoneticPr fontId="12"/>
  </si>
  <si>
    <t>診療科名称_テーブル名</t>
  </si>
  <si>
    <t>dp_name_table_id</t>
  </si>
  <si>
    <t>type</t>
    <phoneticPr fontId="12"/>
  </si>
  <si>
    <t>check_digit_schema</t>
    <phoneticPr fontId="12"/>
  </si>
  <si>
    <t>,surgery_item_no</t>
    <phoneticPr fontId="12"/>
  </si>
  <si>
    <t>surgery_item_no,tag_name,dp_no,dp_name_no</t>
    <phoneticPr fontId="12"/>
  </si>
  <si>
    <t>surgical_info_type</t>
    <phoneticPr fontId="12"/>
  </si>
  <si>
    <t>surgical_info_start_time</t>
    <phoneticPr fontId="12"/>
  </si>
  <si>
    <t>surgical_info_duration</t>
    <phoneticPr fontId="12"/>
  </si>
  <si>
    <t>anesthesia_duration</t>
    <phoneticPr fontId="12"/>
  </si>
  <si>
    <t>operative_notes</t>
    <phoneticPr fontId="12"/>
  </si>
  <si>
    <t>hh:mm:ss または hh:mm</t>
    <phoneticPr fontId="12"/>
  </si>
  <si>
    <t xml:space="preserve">PnYnMnDTnHnMnS または PTnHnM </t>
    <phoneticPr fontId="12"/>
  </si>
  <si>
    <t>CCYY-MM-DD</t>
    <phoneticPr fontId="12"/>
  </si>
  <si>
    <t>text_mml_mmlsg_rd</t>
    <phoneticPr fontId="12"/>
  </si>
  <si>
    <t>surgery_item_no</t>
    <phoneticPr fontId="12"/>
  </si>
  <si>
    <t>MML_手術モジュール_カテゴリ名</t>
    <phoneticPr fontId="15"/>
  </si>
  <si>
    <t>MML_手術モジュール_診断履歴情報</t>
    <phoneticPr fontId="15"/>
  </si>
  <si>
    <t>診断履歴情報No</t>
    <rPh sb="0" eb="2">
      <t>シンダン</t>
    </rPh>
    <rPh sb="2" eb="4">
      <t>リレキ</t>
    </rPh>
    <rPh sb="4" eb="6">
      <t>ジョウホウ</t>
    </rPh>
    <phoneticPr fontId="12"/>
  </si>
  <si>
    <t>,file_no,body_no, surgery_item_no,rd_no</t>
    <phoneticPr fontId="12"/>
  </si>
  <si>
    <t>rd_no</t>
    <phoneticPr fontId="12"/>
  </si>
  <si>
    <t>,file_no,body_no,surgery_item_no,rd_no,byomei_no</t>
    <phoneticPr fontId="12"/>
  </si>
  <si>
    <t>,file_no,body_no,surgery_item_no,rd_no,category_no</t>
    <phoneticPr fontId="12"/>
  </si>
  <si>
    <t>text_mml_mmlsg_rd_category</t>
    <phoneticPr fontId="12"/>
  </si>
  <si>
    <t>MML_手術モジュール_手術法</t>
    <phoneticPr fontId="15"/>
  </si>
  <si>
    <t>手術法No</t>
    <rPh sb="0" eb="3">
      <t>シュジュツホウ</t>
    </rPh>
    <phoneticPr fontId="12"/>
  </si>
  <si>
    <t>手術法</t>
  </si>
  <si>
    <t>手術法コード</t>
  </si>
  <si>
    <t>手術法コード体系名</t>
  </si>
  <si>
    <t>手術法に関する追加事項</t>
  </si>
  <si>
    <t>operation</t>
    <phoneticPr fontId="12"/>
  </si>
  <si>
    <t>code</t>
    <phoneticPr fontId="12"/>
  </si>
  <si>
    <t>system</t>
  </si>
  <si>
    <t>手術要素No</t>
    <rPh sb="0" eb="2">
      <t>シュジュツ</t>
    </rPh>
    <rPh sb="2" eb="4">
      <t>ヨウソ</t>
    </rPh>
    <phoneticPr fontId="12"/>
  </si>
  <si>
    <t>surgery_item_no</t>
    <phoneticPr fontId="12"/>
  </si>
  <si>
    <t>operation_element_no</t>
    <phoneticPr fontId="12"/>
  </si>
  <si>
    <t>分割された手術要素名</t>
  </si>
  <si>
    <t>麻酔法名</t>
  </si>
  <si>
    <t>麻酔法名コード</t>
  </si>
  <si>
    <t>麻酔法名コード体系名</t>
  </si>
  <si>
    <t>麻酔法No</t>
    <rPh sb="0" eb="3">
      <t>マスイホウ</t>
    </rPh>
    <phoneticPr fontId="12"/>
  </si>
  <si>
    <t>,surgery_item_no,procedure_no</t>
  </si>
  <si>
    <t>,surgery_item_no,procedure_no,operation_element_no</t>
    <phoneticPr fontId="12"/>
  </si>
  <si>
    <t>,surgery_item_no,anesthesia_no</t>
    <phoneticPr fontId="12"/>
  </si>
  <si>
    <t>MML_手術モジュール_診療科情報</t>
    <phoneticPr fontId="15"/>
  </si>
  <si>
    <t>MML_手術モジュール_診療科情報</t>
    <phoneticPr fontId="12"/>
  </si>
  <si>
    <t>MML_手術モジュール_手術項目</t>
    <phoneticPr fontId="12"/>
  </si>
  <si>
    <t>MML_手術モジュール_病名</t>
    <phoneticPr fontId="15"/>
  </si>
  <si>
    <t>MML_手術モジュール_手術要素</t>
    <phoneticPr fontId="15"/>
  </si>
  <si>
    <t>MML_手術モジュール_手術要素</t>
    <phoneticPr fontId="12"/>
  </si>
  <si>
    <t>MML_手術モジュール_麻酔法</t>
    <phoneticPr fontId="15"/>
  </si>
  <si>
    <t>MML_手術モジュール_麻酔法</t>
    <phoneticPr fontId="12"/>
  </si>
  <si>
    <t>MML_報告書情報モジュール_本文</t>
    <rPh sb="4" eb="7">
      <t>ホウコクショ</t>
    </rPh>
    <rPh sb="7" eb="9">
      <t>ジョウホウ</t>
    </rPh>
    <rPh sb="15" eb="17">
      <t>ホンブン</t>
    </rPh>
    <phoneticPr fontId="15"/>
  </si>
  <si>
    <t>MML_報告書情報モジュール_検査コメント</t>
    <phoneticPr fontId="15"/>
  </si>
  <si>
    <t>text_mml_mmlrp_test_memo</t>
    <phoneticPr fontId="12"/>
  </si>
  <si>
    <t>検査コメントNo</t>
    <rPh sb="0" eb="2">
      <t>ケンサ</t>
    </rPh>
    <phoneticPr fontId="12"/>
  </si>
  <si>
    <t>test_memo_no</t>
    <phoneticPr fontId="12"/>
  </si>
  <si>
    <t>検査コメント</t>
  </si>
  <si>
    <t>検査コメント名称</t>
    <rPh sb="6" eb="8">
      <t>メイショウ</t>
    </rPh>
    <phoneticPr fontId="13"/>
  </si>
  <si>
    <t>検査コメントコード</t>
  </si>
  <si>
    <t>検査コメントコードID</t>
  </si>
  <si>
    <t>test_memo</t>
    <phoneticPr fontId="12"/>
  </si>
  <si>
    <t>tm_code_id</t>
    <phoneticPr fontId="12"/>
  </si>
  <si>
    <t>,test_memo_no</t>
    <phoneticPr fontId="12"/>
  </si>
  <si>
    <t>検査実施日時</t>
    <rPh sb="0" eb="2">
      <t>ケンサ</t>
    </rPh>
    <rPh sb="2" eb="4">
      <t>ジッシ</t>
    </rPh>
    <rPh sb="4" eb="5">
      <t>ビ</t>
    </rPh>
    <rPh sb="5" eb="6">
      <t>ジ</t>
    </rPh>
    <phoneticPr fontId="13"/>
  </si>
  <si>
    <t>報告書種別</t>
  </si>
  <si>
    <t>報告書種別コード</t>
  </si>
  <si>
    <t>報告書種別コードID</t>
  </si>
  <si>
    <t>報告書詳細種別</t>
  </si>
  <si>
    <t>報告書詳細種別コード</t>
  </si>
  <si>
    <t>報告書詳細種別コードID</t>
  </si>
  <si>
    <t>臓器</t>
  </si>
  <si>
    <t>実施施設</t>
  </si>
  <si>
    <t>実施施設コード</t>
  </si>
  <si>
    <t>実施施設コードID</t>
  </si>
  <si>
    <t>実施診療科</t>
  </si>
  <si>
    <t>実施診療科コード</t>
  </si>
  <si>
    <t>実施診療科コードID</t>
  </si>
  <si>
    <t>実施病棟</t>
  </si>
  <si>
    <t>実施病棟コード</t>
  </si>
  <si>
    <t>実施病棟コードID</t>
  </si>
  <si>
    <t>検査目的</t>
  </si>
  <si>
    <t>検査診断</t>
  </si>
  <si>
    <t>検査所見記載</t>
  </si>
  <si>
    <t>検査フリーコメント</t>
  </si>
  <si>
    <t>test_class</t>
    <phoneticPr fontId="12"/>
  </si>
  <si>
    <t>test_class_code</t>
    <phoneticPr fontId="12"/>
  </si>
  <si>
    <t>test_class_code_id</t>
    <phoneticPr fontId="12"/>
  </si>
  <si>
    <t>test_sub_class_code</t>
    <phoneticPr fontId="12"/>
  </si>
  <si>
    <t>con_facility_code</t>
    <phoneticPr fontId="12"/>
  </si>
  <si>
    <t>con_ward_code</t>
    <phoneticPr fontId="12"/>
  </si>
  <si>
    <t>con_ward_code_id</t>
    <phoneticPr fontId="12"/>
  </si>
  <si>
    <t>test_memo_f</t>
    <phoneticPr fontId="12"/>
  </si>
  <si>
    <t>MML_報告書情報モジュール_本文</t>
    <phoneticPr fontId="12"/>
  </si>
  <si>
    <t>MML_手術モジュール_カテゴリ名</t>
    <phoneticPr fontId="12"/>
  </si>
  <si>
    <t>MML_報告書情報モジュール_検査コメント</t>
    <phoneticPr fontId="12"/>
  </si>
  <si>
    <t>MML_手術モジュール_診断履歴情報</t>
    <phoneticPr fontId="12"/>
  </si>
  <si>
    <t>MML_手術モジュール_病名</t>
    <phoneticPr fontId="12"/>
  </si>
  <si>
    <t>MML_手術モジュール_手術法</t>
    <phoneticPr fontId="12"/>
  </si>
  <si>
    <t>text_mml_mmlsg_dp</t>
    <phoneticPr fontId="12"/>
  </si>
  <si>
    <t>text_mml_mmlsg_rd_byomei</t>
    <phoneticPr fontId="12"/>
  </si>
  <si>
    <t>text_mml_mmlsg_procedure_item</t>
    <phoneticPr fontId="12"/>
  </si>
  <si>
    <t>text_mml_mmlsg_operation_element</t>
    <phoneticPr fontId="12"/>
  </si>
  <si>
    <t>text_mml_mmlsg_anesthesia_procedure</t>
    <phoneticPr fontId="12"/>
  </si>
  <si>
    <t>text_mml_mmlrp_body</t>
    <phoneticPr fontId="12"/>
  </si>
  <si>
    <t>surgery_item_no</t>
    <phoneticPr fontId="12"/>
  </si>
  <si>
    <t>surgical_info_date</t>
    <phoneticPr fontId="12"/>
  </si>
  <si>
    <t>memo</t>
    <phoneticPr fontId="12"/>
  </si>
  <si>
    <t>procedure_no</t>
    <phoneticPr fontId="12"/>
  </si>
  <si>
    <t>code</t>
    <phoneticPr fontId="12"/>
  </si>
  <si>
    <t>system</t>
    <phoneticPr fontId="12"/>
  </si>
  <si>
    <t>procedure_memo</t>
    <phoneticPr fontId="12"/>
  </si>
  <si>
    <t>procedure_no</t>
    <phoneticPr fontId="12"/>
  </si>
  <si>
    <t>anesthesia_no</t>
    <phoneticPr fontId="12"/>
  </si>
  <si>
    <t>perform_time</t>
    <phoneticPr fontId="12"/>
  </si>
  <si>
    <t>report_time</t>
    <phoneticPr fontId="12"/>
  </si>
  <si>
    <t>report_status_code</t>
    <phoneticPr fontId="12"/>
  </si>
  <si>
    <t>report_status_code_id</t>
    <phoneticPr fontId="12"/>
  </si>
  <si>
    <t>test_sub_class</t>
    <phoneticPr fontId="12"/>
  </si>
  <si>
    <t>test_sub_class_code_id</t>
    <phoneticPr fontId="12"/>
  </si>
  <si>
    <t>organ</t>
    <phoneticPr fontId="12"/>
  </si>
  <si>
    <t>con_facility</t>
    <phoneticPr fontId="12"/>
  </si>
  <si>
    <t>con_facility_code_id</t>
    <phoneticPr fontId="12"/>
  </si>
  <si>
    <t>con_department</t>
    <phoneticPr fontId="12"/>
  </si>
  <si>
    <t>con_department_code</t>
    <phoneticPr fontId="12"/>
  </si>
  <si>
    <t>con_department_code_id</t>
    <phoneticPr fontId="12"/>
  </si>
  <si>
    <t>con_ward</t>
    <phoneticPr fontId="12"/>
  </si>
  <si>
    <t>p_facility_code</t>
    <phoneticPr fontId="12"/>
  </si>
  <si>
    <t>p_facility_code_id</t>
    <phoneticPr fontId="12"/>
  </si>
  <si>
    <t>p_facility</t>
    <phoneticPr fontId="12"/>
  </si>
  <si>
    <t>p_department</t>
    <phoneticPr fontId="12"/>
  </si>
  <si>
    <t>p_department_code</t>
    <phoneticPr fontId="12"/>
  </si>
  <si>
    <t>p_department_code_id</t>
    <phoneticPr fontId="12"/>
  </si>
  <si>
    <t>p_ward</t>
    <phoneticPr fontId="12"/>
  </si>
  <si>
    <t>p_ward_code</t>
    <phoneticPr fontId="12"/>
  </si>
  <si>
    <t>p_ward_code_id</t>
    <phoneticPr fontId="12"/>
  </si>
  <si>
    <t>chief_complaints</t>
    <phoneticPr fontId="12"/>
  </si>
  <si>
    <t>test_purpose</t>
    <phoneticPr fontId="12"/>
  </si>
  <si>
    <t>test_dx</t>
    <phoneticPr fontId="12"/>
  </si>
  <si>
    <t>test_notes</t>
    <phoneticPr fontId="12"/>
  </si>
  <si>
    <t>tm_code_name</t>
    <phoneticPr fontId="12"/>
  </si>
  <si>
    <t>tm_code</t>
    <phoneticPr fontId="12"/>
  </si>
  <si>
    <t>rd_no</t>
    <phoneticPr fontId="12"/>
  </si>
  <si>
    <t>mart_error_patient</t>
    <phoneticPr fontId="15"/>
  </si>
  <si>
    <t>エラー患者データ</t>
    <rPh sb="3" eb="5">
      <t>カンジャ</t>
    </rPh>
    <phoneticPr fontId="15"/>
  </si>
  <si>
    <t>二次利用DB取込時にエラーとなった患者IDの一覧を格納する</t>
    <rPh sb="0" eb="2">
      <t>ニジ</t>
    </rPh>
    <rPh sb="2" eb="4">
      <t>リヨウ</t>
    </rPh>
    <rPh sb="6" eb="8">
      <t>トリコミ</t>
    </rPh>
    <rPh sb="8" eb="9">
      <t>ジ</t>
    </rPh>
    <rPh sb="17" eb="19">
      <t>カンジャ</t>
    </rPh>
    <rPh sb="22" eb="24">
      <t>イチラン</t>
    </rPh>
    <rPh sb="25" eb="27">
      <t>カクノウ</t>
    </rPh>
    <phoneticPr fontId="12"/>
  </si>
  <si>
    <t>状態区分</t>
    <rPh sb="0" eb="2">
      <t>ジョウタイ</t>
    </rPh>
    <rPh sb="2" eb="4">
      <t>クブン</t>
    </rPh>
    <phoneticPr fontId="15"/>
  </si>
  <si>
    <t>status_flg</t>
    <phoneticPr fontId="12"/>
  </si>
  <si>
    <t>err_taisyo_mil_karute_id</t>
    <phoneticPr fontId="12"/>
  </si>
  <si>
    <t>エラー対象千年カルテID</t>
    <rPh sb="3" eb="5">
      <t>タイショウ</t>
    </rPh>
    <rPh sb="5" eb="7">
      <t>センネン</t>
    </rPh>
    <phoneticPr fontId="10"/>
  </si>
  <si>
    <t>エラーログ二次利用DB情報テーブルより取得</t>
    <rPh sb="5" eb="7">
      <t>ニジ</t>
    </rPh>
    <rPh sb="7" eb="9">
      <t>リヨウ</t>
    </rPh>
    <rPh sb="11" eb="13">
      <t>ジョウホウ</t>
    </rPh>
    <rPh sb="19" eb="21">
      <t>シュトク</t>
    </rPh>
    <phoneticPr fontId="15"/>
  </si>
  <si>
    <t>0:エラー継続中
1:エラー解消済み</t>
    <rPh sb="5" eb="7">
      <t>ケイゾク</t>
    </rPh>
    <rPh sb="7" eb="8">
      <t>チュウ</t>
    </rPh>
    <rPh sb="14" eb="16">
      <t>カイショウ</t>
    </rPh>
    <rPh sb="16" eb="17">
      <t>ズ</t>
    </rPh>
    <phoneticPr fontId="12"/>
  </si>
  <si>
    <t>紐付けロジック（レセプト）</t>
    <phoneticPr fontId="12"/>
  </si>
  <si>
    <t>紐付けロジック（MML）</t>
    <phoneticPr fontId="12"/>
  </si>
  <si>
    <t>患者情報</t>
    <rPh sb="0" eb="2">
      <t>カンジャ</t>
    </rPh>
    <rPh sb="2" eb="4">
      <t>ジョウホウ</t>
    </rPh>
    <phoneticPr fontId="15"/>
  </si>
  <si>
    <t>二次利用DB登録患者
紐付けデータ</t>
    <phoneticPr fontId="15"/>
  </si>
  <si>
    <t>二次利用DB登録患者紐付けデータ</t>
    <rPh sb="0" eb="2">
      <t>ニジ</t>
    </rPh>
    <rPh sb="2" eb="4">
      <t>リヨウ</t>
    </rPh>
    <rPh sb="6" eb="8">
      <t>トウロク</t>
    </rPh>
    <rPh sb="8" eb="10">
      <t>カンジャ</t>
    </rPh>
    <rPh sb="10" eb="11">
      <t>ヒモ</t>
    </rPh>
    <rPh sb="11" eb="12">
      <t>ヅ</t>
    </rPh>
    <phoneticPr fontId="15"/>
  </si>
  <si>
    <t>二次利用DB登録患者紐付けデータ</t>
    <rPh sb="0" eb="2">
      <t>ニジ</t>
    </rPh>
    <rPh sb="2" eb="4">
      <t>リヨウ</t>
    </rPh>
    <rPh sb="6" eb="8">
      <t>トウロク</t>
    </rPh>
    <rPh sb="8" eb="10">
      <t>カンジャ</t>
    </rPh>
    <rPh sb="10" eb="11">
      <t>ヒモ</t>
    </rPh>
    <rPh sb="11" eb="12">
      <t>ヅ</t>
    </rPh>
    <phoneticPr fontId="12"/>
  </si>
  <si>
    <t>エラー患者データ</t>
    <rPh sb="3" eb="5">
      <t>カンジャ</t>
    </rPh>
    <phoneticPr fontId="12"/>
  </si>
  <si>
    <t>mart_2riyo_patient_id_dpc</t>
    <phoneticPr fontId="12"/>
  </si>
  <si>
    <t>二次利用DB（DPC）に登録されている患者IDの一覧を格納する</t>
    <rPh sb="19" eb="21">
      <t>カンジャ</t>
    </rPh>
    <rPh sb="24" eb="26">
      <t>イチラン</t>
    </rPh>
    <rPh sb="27" eb="29">
      <t>カクノウ</t>
    </rPh>
    <phoneticPr fontId="12"/>
  </si>
  <si>
    <t>二次利用DB（レセプト）に登録されている患者IDの一覧を格納する</t>
    <rPh sb="20" eb="22">
      <t>カンジャ</t>
    </rPh>
    <rPh sb="25" eb="27">
      <t>イチラン</t>
    </rPh>
    <rPh sb="28" eb="30">
      <t>カクノウ</t>
    </rPh>
    <phoneticPr fontId="12"/>
  </si>
  <si>
    <t>mart_2riyo_patient_id_rcp</t>
    <phoneticPr fontId="12"/>
  </si>
  <si>
    <t>mart_2riyo_patient_id_mml</t>
    <phoneticPr fontId="12"/>
  </si>
  <si>
    <t>二次利用DB（MML）に登録されている患者IDの一覧を格納する</t>
    <rPh sb="19" eb="21">
      <t>カンジャ</t>
    </rPh>
    <rPh sb="24" eb="26">
      <t>イチラン</t>
    </rPh>
    <rPh sb="27" eb="29">
      <t>カクノウ</t>
    </rPh>
    <phoneticPr fontId="12"/>
  </si>
  <si>
    <t>二次利用DB登録患者データ_DPC</t>
    <rPh sb="0" eb="2">
      <t>ニジ</t>
    </rPh>
    <rPh sb="2" eb="4">
      <t>リヨウ</t>
    </rPh>
    <rPh sb="6" eb="8">
      <t>トウロク</t>
    </rPh>
    <rPh sb="8" eb="10">
      <t>カンジャ</t>
    </rPh>
    <phoneticPr fontId="12"/>
  </si>
  <si>
    <t>二次利用DB登録患者データ_レセプト</t>
    <rPh sb="0" eb="2">
      <t>ニジ</t>
    </rPh>
    <rPh sb="2" eb="4">
      <t>リヨウ</t>
    </rPh>
    <rPh sb="6" eb="8">
      <t>トウロク</t>
    </rPh>
    <rPh sb="8" eb="10">
      <t>カンジャ</t>
    </rPh>
    <phoneticPr fontId="12"/>
  </si>
  <si>
    <t>二次利用DB登録患者データ_MML</t>
    <rPh sb="0" eb="2">
      <t>ニジ</t>
    </rPh>
    <rPh sb="2" eb="4">
      <t>リヨウ</t>
    </rPh>
    <rPh sb="6" eb="8">
      <t>トウロク</t>
    </rPh>
    <rPh sb="8" eb="10">
      <t>カンジャ</t>
    </rPh>
    <phoneticPr fontId="12"/>
  </si>
  <si>
    <t>二次利用DB登録患者データ_DPC</t>
    <rPh sb="0" eb="2">
      <t>ニジ</t>
    </rPh>
    <rPh sb="2" eb="4">
      <t>リヨウ</t>
    </rPh>
    <rPh sb="6" eb="8">
      <t>トウロク</t>
    </rPh>
    <rPh sb="8" eb="10">
      <t>カンジャ</t>
    </rPh>
    <phoneticPr fontId="15"/>
  </si>
  <si>
    <t>二次利用DB登録患者データ_レセプト</t>
    <rPh sb="0" eb="2">
      <t>ニジ</t>
    </rPh>
    <rPh sb="2" eb="4">
      <t>リヨウ</t>
    </rPh>
    <rPh sb="6" eb="8">
      <t>トウロク</t>
    </rPh>
    <rPh sb="8" eb="10">
      <t>カンジャ</t>
    </rPh>
    <phoneticPr fontId="15"/>
  </si>
  <si>
    <t>二次利用DB登録患者データ_MML</t>
    <rPh sb="0" eb="2">
      <t>ニジ</t>
    </rPh>
    <rPh sb="2" eb="4">
      <t>リヨウ</t>
    </rPh>
    <rPh sb="6" eb="8">
      <t>トウロク</t>
    </rPh>
    <rPh sb="8" eb="10">
      <t>カンジャ</t>
    </rPh>
    <phoneticPr fontId="15"/>
  </si>
  <si>
    <t>mil_karute_id</t>
    <phoneticPr fontId="12"/>
  </si>
  <si>
    <t>二次利用DB登録患者紐付けデータ</t>
    <phoneticPr fontId="15"/>
  </si>
  <si>
    <t>施設IDごとにデータ登録日が最新である、</t>
    <rPh sb="0" eb="2">
      <t>シセツ</t>
    </rPh>
    <rPh sb="10" eb="12">
      <t>トウロク</t>
    </rPh>
    <rPh sb="12" eb="13">
      <t>ビ</t>
    </rPh>
    <rPh sb="14" eb="16">
      <t>サイシン</t>
    </rPh>
    <phoneticPr fontId="12"/>
  </si>
  <si>
    <t>更新区分'1'のデータを参照するビュー</t>
  </si>
  <si>
    <t>エラー患者履歴管理</t>
    <rPh sb="3" eb="5">
      <t>カンジャ</t>
    </rPh>
    <rPh sb="5" eb="7">
      <t>リレキ</t>
    </rPh>
    <rPh sb="7" eb="9">
      <t>カンリ</t>
    </rPh>
    <phoneticPr fontId="15"/>
  </si>
  <si>
    <t>二次利用DB取込時にエラーとなった患者の履歴情報を管理する</t>
    <rPh sb="0" eb="2">
      <t>ニジ</t>
    </rPh>
    <rPh sb="2" eb="4">
      <t>リヨウ</t>
    </rPh>
    <rPh sb="6" eb="8">
      <t>トリコミ</t>
    </rPh>
    <rPh sb="8" eb="9">
      <t>ジ</t>
    </rPh>
    <rPh sb="17" eb="19">
      <t>カンジャ</t>
    </rPh>
    <rPh sb="20" eb="22">
      <t>リレキ</t>
    </rPh>
    <rPh sb="22" eb="24">
      <t>ジョウホウ</t>
    </rPh>
    <rPh sb="25" eb="27">
      <t>カンリ</t>
    </rPh>
    <phoneticPr fontId="12"/>
  </si>
  <si>
    <t>err_taisyo_mil_karute_id,facility_id</t>
    <phoneticPr fontId="12"/>
  </si>
  <si>
    <t>mart_2riyo_patient_himoduke</t>
    <phoneticPr fontId="12"/>
  </si>
  <si>
    <t>紐付けロジックを考慮したユニーク患者ID</t>
    <rPh sb="0" eb="1">
      <t>ヒモ</t>
    </rPh>
    <rPh sb="1" eb="2">
      <t>ヅ</t>
    </rPh>
    <rPh sb="8" eb="10">
      <t>コウリョ</t>
    </rPh>
    <rPh sb="16" eb="18">
      <t>カンジャ</t>
    </rPh>
    <phoneticPr fontId="12"/>
  </si>
  <si>
    <t>データ識別番号</t>
    <phoneticPr fontId="25"/>
  </si>
  <si>
    <t>shikibetsu_no</t>
    <phoneticPr fontId="15"/>
  </si>
  <si>
    <t>shikibetsu_no,facility_id</t>
    <phoneticPr fontId="12"/>
  </si>
  <si>
    <t>karute_no</t>
    <phoneticPr fontId="15"/>
  </si>
  <si>
    <t>karute_no,facility_id</t>
    <phoneticPr fontId="12"/>
  </si>
  <si>
    <t>カルテ番号等</t>
    <phoneticPr fontId="15"/>
  </si>
  <si>
    <t>データ有無
（DPC調査データ）</t>
    <rPh sb="3" eb="5">
      <t>ウム</t>
    </rPh>
    <rPh sb="10" eb="12">
      <t>チョウサ</t>
    </rPh>
    <phoneticPr fontId="7"/>
  </si>
  <si>
    <t>データ有無
（レセプトデータ）</t>
    <rPh sb="3" eb="5">
      <t>ウム</t>
    </rPh>
    <phoneticPr fontId="7"/>
  </si>
  <si>
    <t>データ有無
（MML)</t>
    <rPh sb="3" eb="5">
      <t>ウム</t>
    </rPh>
    <phoneticPr fontId="7"/>
  </si>
  <si>
    <t>過去データ開始年月
（DPC調査データ）</t>
    <rPh sb="0" eb="2">
      <t>カコ</t>
    </rPh>
    <rPh sb="5" eb="7">
      <t>カイシ</t>
    </rPh>
    <rPh sb="7" eb="9">
      <t>ネンゲツ</t>
    </rPh>
    <rPh sb="14" eb="16">
      <t>チョウサ</t>
    </rPh>
    <phoneticPr fontId="7"/>
  </si>
  <si>
    <t>過去データ開始年月
（レセプトデータ）</t>
    <rPh sb="0" eb="2">
      <t>カコ</t>
    </rPh>
    <rPh sb="5" eb="7">
      <t>カイシ</t>
    </rPh>
    <rPh sb="7" eb="9">
      <t>ネンゲツ</t>
    </rPh>
    <phoneticPr fontId="7"/>
  </si>
  <si>
    <t>過去データ開始年月
（MMLデータ）</t>
    <rPh sb="0" eb="2">
      <t>カコ</t>
    </rPh>
    <rPh sb="5" eb="7">
      <t>カイシ</t>
    </rPh>
    <rPh sb="7" eb="9">
      <t>ネンゲツ</t>
    </rPh>
    <phoneticPr fontId="7"/>
  </si>
  <si>
    <t>過去データ期間
（DPC調査データ）</t>
    <rPh sb="0" eb="2">
      <t>カコ</t>
    </rPh>
    <rPh sb="5" eb="7">
      <t>キカン</t>
    </rPh>
    <phoneticPr fontId="7"/>
  </si>
  <si>
    <t>過去データ期間
（レセプトデータ）</t>
    <rPh sb="0" eb="2">
      <t>カコ</t>
    </rPh>
    <rPh sb="5" eb="7">
      <t>キカン</t>
    </rPh>
    <phoneticPr fontId="7"/>
  </si>
  <si>
    <t>過去データ期間
（MMLデータ）</t>
    <rPh sb="0" eb="2">
      <t>カコ</t>
    </rPh>
    <rPh sb="5" eb="7">
      <t>キカン</t>
    </rPh>
    <phoneticPr fontId="7"/>
  </si>
  <si>
    <t>歯抜けデータF
（DPC調査データ）</t>
    <rPh sb="0" eb="2">
      <t>ハヌ</t>
    </rPh>
    <phoneticPr fontId="7"/>
  </si>
  <si>
    <t>歯抜けデータF
（レセプトデータ）</t>
    <rPh sb="0" eb="2">
      <t>ハヌ</t>
    </rPh>
    <phoneticPr fontId="7"/>
  </si>
  <si>
    <t>歯抜けデータF
（MMLデータ）</t>
    <rPh sb="0" eb="2">
      <t>ハヌ</t>
    </rPh>
    <phoneticPr fontId="7"/>
  </si>
  <si>
    <t>施設別登録データリストのDPCフラグが「1」の年月の最大値を取得</t>
    <phoneticPr fontId="12"/>
  </si>
  <si>
    <t>[通知開始年月] － [施設別登録データリストのDPCフラグが「1」の年月のMIN月]を取得</t>
    <rPh sb="44" eb="46">
      <t>シュトク</t>
    </rPh>
    <phoneticPr fontId="12"/>
  </si>
  <si>
    <t>施設別登録データリストのRCPフラグが「1」の年月の最大値を取得</t>
    <phoneticPr fontId="12"/>
  </si>
  <si>
    <t>施設別登録データリストのRCPフラグが「1」の年月の最小値を取得</t>
    <phoneticPr fontId="12"/>
  </si>
  <si>
    <t>[通知開始年月] － [施設別登録データリストのRCPフラグが「1」の年月のMIN月]を取得</t>
    <rPh sb="44" eb="46">
      <t>シュトク</t>
    </rPh>
    <phoneticPr fontId="12"/>
  </si>
  <si>
    <t>[[DPC調査データ最新保有年月] －  [過去データ開始年月（DPC調査データ）] の結果] － [施設別登録データリストのDPCフラグが「1」のレコード数]の結果が０なら０
それ以外なら１</t>
    <rPh sb="91" eb="93">
      <t>イガイ</t>
    </rPh>
    <phoneticPr fontId="12"/>
  </si>
  <si>
    <t>施設別登録データリストのDPCフラグが「1」のデータがあれば１
それ以外は０</t>
    <phoneticPr fontId="12"/>
  </si>
  <si>
    <t>施設別登録データリストのRCPフラグが「1」のデータがあれば１
それ以外は０</t>
    <phoneticPr fontId="12"/>
  </si>
  <si>
    <t>施設別登録データリストのMMLフラグが「1」のデータがあれば１
それ以外は０</t>
    <phoneticPr fontId="12"/>
  </si>
  <si>
    <t>[[レセプトデータ最新保有年月] －  [過去データ開始年月（レセプトデータ）] の結果] － [施設別登録データリストのRCPフラグが「1」のレコード数]の結果が０なら０
それ以外なら１</t>
    <rPh sb="89" eb="91">
      <t>イガイ</t>
    </rPh>
    <phoneticPr fontId="12"/>
  </si>
  <si>
    <t>施設別登録データリストのMMLフラグが「1」の　年月の最大値を取得</t>
    <phoneticPr fontId="12"/>
  </si>
  <si>
    <t>施設別登録データリストのMMLフラグが「1」の年月の最小値を取得</t>
    <phoneticPr fontId="12"/>
  </si>
  <si>
    <t>施設別登録データリストのDPCフラグが「1」の年月の最小値を取得</t>
    <phoneticPr fontId="12"/>
  </si>
  <si>
    <t>[通知開始年月] － [施設別登録データリストのMMLフラグが「1」の年月のMIN月]を取得</t>
    <rPh sb="44" eb="46">
      <t>シュトク</t>
    </rPh>
    <phoneticPr fontId="12"/>
  </si>
  <si>
    <t>[[MMLデータ最新保有年月] －  [過去データ開始年月（MMLデータ）] の結果] － [施設別登録データリストのMMLフラグが「1」のレコード数]の結果が０なら０
それ以外なら１</t>
    <rPh sb="87" eb="89">
      <t>イガイ</t>
    </rPh>
    <phoneticPr fontId="12"/>
  </si>
  <si>
    <t>医薬品別患者一覧_ワーク</t>
    <phoneticPr fontId="15"/>
  </si>
  <si>
    <t>レセプト疾患別患者一覧_ワーク</t>
    <phoneticPr fontId="15"/>
  </si>
  <si>
    <t>work_iyakuhin_kanja</t>
    <phoneticPr fontId="12"/>
  </si>
  <si>
    <t>○</t>
    <phoneticPr fontId="7"/>
  </si>
  <si>
    <t>施設属性マスタより取得</t>
  </si>
  <si>
    <t>二次利用DB登録患者紐付けデータより取得</t>
  </si>
  <si>
    <t>疾患データより取得</t>
    <rPh sb="7" eb="9">
      <t>シュトク</t>
    </rPh>
    <phoneticPr fontId="7"/>
  </si>
  <si>
    <t>レセプト疾患別患者一覧_ワーク</t>
    <rPh sb="4" eb="6">
      <t>シッカン</t>
    </rPh>
    <rPh sb="6" eb="7">
      <t>ベツ</t>
    </rPh>
    <rPh sb="7" eb="9">
      <t>カンジャ</t>
    </rPh>
    <rPh sb="9" eb="11">
      <t>イチラン</t>
    </rPh>
    <phoneticPr fontId="15"/>
  </si>
  <si>
    <t>データ識別番号</t>
  </si>
  <si>
    <t>処方データより取得</t>
    <rPh sb="7" eb="9">
      <t>シュトク</t>
    </rPh>
    <phoneticPr fontId="7"/>
  </si>
  <si>
    <t>shikibetsu_no</t>
    <phoneticPr fontId="12"/>
  </si>
  <si>
    <t>facility_id</t>
    <phoneticPr fontId="12"/>
  </si>
  <si>
    <t>, facility_id ,iyakuhin_cd</t>
    <phoneticPr fontId="12"/>
  </si>
  <si>
    <t>○</t>
    <phoneticPr fontId="7"/>
  </si>
  <si>
    <t>0:なし 1:あり</t>
    <phoneticPr fontId="15"/>
  </si>
  <si>
    <t>YYYYMM形式</t>
    <phoneticPr fontId="15"/>
  </si>
  <si>
    <t>new_jisshi_ym</t>
    <phoneticPr fontId="12"/>
  </si>
  <si>
    <t>処方データより取得</t>
    <phoneticPr fontId="12"/>
  </si>
  <si>
    <t>最新実施年月</t>
    <rPh sb="0" eb="2">
      <t>サイシン</t>
    </rPh>
    <rPh sb="2" eb="4">
      <t>ジッシ</t>
    </rPh>
    <rPh sb="4" eb="6">
      <t>ネンゲツ</t>
    </rPh>
    <phoneticPr fontId="15"/>
  </si>
  <si>
    <t>医薬品関連マスタより取得</t>
    <rPh sb="10" eb="12">
      <t>シュトク</t>
    </rPh>
    <phoneticPr fontId="15"/>
  </si>
  <si>
    <t>YYYYMM形式</t>
    <phoneticPr fontId="12"/>
  </si>
  <si>
    <t>○</t>
    <phoneticPr fontId="7"/>
  </si>
  <si>
    <t>work_recipt_shippei_kanja</t>
    <phoneticPr fontId="12"/>
  </si>
  <si>
    <t>疾患関連マスタより取得</t>
    <phoneticPr fontId="7"/>
  </si>
  <si>
    <t>○</t>
    <phoneticPr fontId="7"/>
  </si>
  <si>
    <t>, facility_id, shikkan_cd</t>
    <phoneticPr fontId="7"/>
  </si>
  <si>
    <t>最新診療開始年月</t>
    <rPh sb="0" eb="2">
      <t>サイシン</t>
    </rPh>
    <phoneticPr fontId="15"/>
  </si>
  <si>
    <t>new_shinryo_start_ym</t>
    <phoneticPr fontId="7"/>
  </si>
  <si>
    <t>全期間患者数</t>
    <rPh sb="0" eb="3">
      <t>ゼンキカン</t>
    </rPh>
    <rPh sb="3" eb="5">
      <t>カンジャ</t>
    </rPh>
    <rPh sb="5" eb="6">
      <t>スウ</t>
    </rPh>
    <phoneticPr fontId="24"/>
  </si>
  <si>
    <t>全期間患者数_確定含む</t>
    <rPh sb="0" eb="3">
      <t>ゼンキカン</t>
    </rPh>
    <phoneticPr fontId="24"/>
  </si>
  <si>
    <t>直近1年患者数</t>
    <rPh sb="0" eb="2">
      <t>チョッキン</t>
    </rPh>
    <rPh sb="3" eb="4">
      <t>ネン</t>
    </rPh>
    <rPh sb="4" eb="7">
      <t>カンジャスウ</t>
    </rPh>
    <phoneticPr fontId="24"/>
  </si>
  <si>
    <t>直近1年患者数_確定含む</t>
    <rPh sb="0" eb="2">
      <t>チョッキン</t>
    </rPh>
    <rPh sb="3" eb="4">
      <t>ネン</t>
    </rPh>
    <rPh sb="4" eb="7">
      <t>カンジャスウ</t>
    </rPh>
    <phoneticPr fontId="24"/>
  </si>
  <si>
    <t>マートとして作成した疾病データより疾患関連マスタを結合し患者ごとの最新の疾患情報で集計結果を格納する</t>
    <rPh sb="6" eb="8">
      <t>サクセイ</t>
    </rPh>
    <rPh sb="10" eb="12">
      <t>シッペイ</t>
    </rPh>
    <rPh sb="17" eb="19">
      <t>シッカン</t>
    </rPh>
    <rPh sb="19" eb="21">
      <t>カンレン</t>
    </rPh>
    <rPh sb="25" eb="27">
      <t>ケツゴウ</t>
    </rPh>
    <rPh sb="28" eb="30">
      <t>カンジャ</t>
    </rPh>
    <rPh sb="33" eb="35">
      <t>サイシン</t>
    </rPh>
    <rPh sb="36" eb="38">
      <t>シッカン</t>
    </rPh>
    <rPh sb="38" eb="40">
      <t>ジョウホウ</t>
    </rPh>
    <rPh sb="41" eb="43">
      <t>シュウケイ</t>
    </rPh>
    <rPh sb="43" eb="45">
      <t>ケッカ</t>
    </rPh>
    <rPh sb="46" eb="48">
      <t>カクノウ</t>
    </rPh>
    <phoneticPr fontId="12"/>
  </si>
  <si>
    <t>マートとして作成した疾病データより疾患関連マスタを結合し患者ごとの最新の疾患情報で集計結果を格納する</t>
    <rPh sb="6" eb="8">
      <t>サクセイ</t>
    </rPh>
    <rPh sb="10" eb="12">
      <t>シッペイ</t>
    </rPh>
    <rPh sb="17" eb="19">
      <t>シッカン</t>
    </rPh>
    <rPh sb="19" eb="21">
      <t>カンレン</t>
    </rPh>
    <rPh sb="25" eb="27">
      <t>ケツゴウ</t>
    </rPh>
    <phoneticPr fontId="12"/>
  </si>
  <si>
    <t>形態素解析結果</t>
    <rPh sb="0" eb="3">
      <t>ケイタイソ</t>
    </rPh>
    <rPh sb="3" eb="5">
      <t>カイセキ</t>
    </rPh>
    <rPh sb="5" eb="7">
      <t>ケッカ</t>
    </rPh>
    <phoneticPr fontId="15"/>
  </si>
  <si>
    <t>形態素解析結果</t>
    <phoneticPr fontId="15"/>
  </si>
  <si>
    <t>analize_morphologic_result</t>
    <phoneticPr fontId="12"/>
  </si>
  <si>
    <t>syori_time, sent_no, token_no</t>
    <phoneticPr fontId="12"/>
  </si>
  <si>
    <t>文章No</t>
    <rPh sb="0" eb="2">
      <t>ブンショウ</t>
    </rPh>
    <phoneticPr fontId="12"/>
  </si>
  <si>
    <t>sent_no</t>
  </si>
  <si>
    <t>トークンNo</t>
  </si>
  <si>
    <t>token_no</t>
  </si>
  <si>
    <t>施設ID</t>
    <rPh sb="0" eb="2">
      <t>シセツ</t>
    </rPh>
    <phoneticPr fontId="12"/>
  </si>
  <si>
    <t>patient_id</t>
  </si>
  <si>
    <t>表層形</t>
  </si>
  <si>
    <t>surface_form</t>
  </si>
  <si>
    <t>品詞</t>
    <rPh sb="0" eb="2">
      <t>ヒンシ</t>
    </rPh>
    <phoneticPr fontId="12"/>
  </si>
  <si>
    <t>parts_of_speech</t>
  </si>
  <si>
    <t>品詞細分類1</t>
  </si>
  <si>
    <t>parts_of_speech_sub1</t>
  </si>
  <si>
    <t>品詞細分類2</t>
  </si>
  <si>
    <t>parts_of_speech_sub2</t>
  </si>
  <si>
    <t>品詞細分類3</t>
  </si>
  <si>
    <t>parts_of_speech_sub3</t>
  </si>
  <si>
    <t>活用形</t>
    <rPh sb="0" eb="3">
      <t>カツヨウケイ</t>
    </rPh>
    <phoneticPr fontId="12"/>
  </si>
  <si>
    <t>conjugated_form</t>
  </si>
  <si>
    <t>活用型</t>
    <rPh sb="0" eb="2">
      <t>カツヨウ</t>
    </rPh>
    <rPh sb="2" eb="3">
      <t>ガタ</t>
    </rPh>
    <phoneticPr fontId="12"/>
  </si>
  <si>
    <t>conjugated_type</t>
  </si>
  <si>
    <t>原形</t>
    <rPh sb="0" eb="2">
      <t>ゲンケイ</t>
    </rPh>
    <phoneticPr fontId="12"/>
  </si>
  <si>
    <t>original_form</t>
  </si>
  <si>
    <t>読み</t>
    <rPh sb="0" eb="1">
      <t>ヨ</t>
    </rPh>
    <phoneticPr fontId="12"/>
  </si>
  <si>
    <t>reading</t>
  </si>
  <si>
    <t>発音</t>
  </si>
  <si>
    <t>pronunciation</t>
  </si>
  <si>
    <t>MML_生活習慣情報モジュール_本文</t>
    <phoneticPr fontId="12"/>
  </si>
  <si>
    <t>text_mml_mmlls_body</t>
  </si>
  <si>
    <t>MML_生活習慣情報モジュール_本文</t>
    <rPh sb="4" eb="6">
      <t>セイカツ</t>
    </rPh>
    <rPh sb="6" eb="8">
      <t>シュウカン</t>
    </rPh>
    <rPh sb="8" eb="10">
      <t>ジョウホウ</t>
    </rPh>
    <rPh sb="16" eb="18">
      <t>ホンブン</t>
    </rPh>
    <phoneticPr fontId="15"/>
  </si>
  <si>
    <t>file_no</t>
  </si>
  <si>
    <t>body_no</t>
  </si>
  <si>
    <t>職業</t>
  </si>
  <si>
    <t>occupation</t>
  </si>
  <si>
    <t>喫煙歴</t>
  </si>
  <si>
    <t>tobacco</t>
  </si>
  <si>
    <t>飲酒歴</t>
  </si>
  <si>
    <t>alcohol</t>
  </si>
  <si>
    <t>その他の生活習慣</t>
  </si>
  <si>
    <t>other</t>
  </si>
  <si>
    <t>MML_紹介状モジュール_本文</t>
    <phoneticPr fontId="12"/>
  </si>
  <si>
    <t>MML_紹介状モジュール_注射記録</t>
    <phoneticPr fontId="12"/>
  </si>
  <si>
    <t>MML_紹介状モジュール_注射記録投薬</t>
    <phoneticPr fontId="12"/>
  </si>
  <si>
    <t>MML_紹介状モジュール_注射記録薬剤</t>
    <phoneticPr fontId="12"/>
  </si>
  <si>
    <t>MML_紹介状モジュール_患者情報</t>
    <phoneticPr fontId="12"/>
  </si>
  <si>
    <t>MML_紹介状モジュール_患者情報住所</t>
    <phoneticPr fontId="12"/>
  </si>
  <si>
    <t>MML_紹介状モジュール_処方箋</t>
    <phoneticPr fontId="12"/>
  </si>
  <si>
    <t>MML_紹介状モジュール_処方箋投薬</t>
    <phoneticPr fontId="12"/>
  </si>
  <si>
    <t>MML_紹介状モジュール_処方箋薬剤</t>
    <phoneticPr fontId="12"/>
  </si>
  <si>
    <t>MML_紹介状モジュール_臨床サマリー情報経過記録</t>
    <phoneticPr fontId="12"/>
  </si>
  <si>
    <t>MML_紹介状モジュール_診療科情報</t>
    <phoneticPr fontId="12"/>
  </si>
  <si>
    <t>MML_紹介状モジュール_注射記録投薬</t>
    <phoneticPr fontId="12"/>
  </si>
  <si>
    <t>MML_紹介状モジュール_注射記録</t>
    <phoneticPr fontId="12"/>
  </si>
  <si>
    <t>MML_紹介状モジュール_注射記録薬剤</t>
    <phoneticPr fontId="12"/>
  </si>
  <si>
    <t>MML_紹介状モジュール_患者情報</t>
    <phoneticPr fontId="12"/>
  </si>
  <si>
    <t>MML_紹介状モジュール_患者情報住所</t>
    <phoneticPr fontId="12"/>
  </si>
  <si>
    <t>MML_紹介状モジュール_処方箋</t>
    <phoneticPr fontId="12"/>
  </si>
  <si>
    <t>MML_紹介状モジュール_処方箋投薬</t>
    <phoneticPr fontId="12"/>
  </si>
  <si>
    <t>MML_紹介状モジュール_処方箋薬剤</t>
    <phoneticPr fontId="12"/>
  </si>
  <si>
    <t>MML_紹介状モジュール_臨床サマリー情報経過記録</t>
    <phoneticPr fontId="12"/>
  </si>
  <si>
    <t>MML_紹介状モジュール_診療科情報</t>
    <phoneticPr fontId="12"/>
  </si>
  <si>
    <t>text_mml_mmlre_body</t>
    <phoneticPr fontId="12"/>
  </si>
  <si>
    <t>MML_紹介状モジュール_本文</t>
    <rPh sb="13" eb="15">
      <t>ホンブン</t>
    </rPh>
    <phoneticPr fontId="12"/>
  </si>
  <si>
    <t>text_mml_mmlre_inj_medication</t>
    <phoneticPr fontId="12"/>
  </si>
  <si>
    <t>text_mml_mmlre_inj_medicine</t>
    <phoneticPr fontId="12"/>
  </si>
  <si>
    <t>text_mml_mmlre_inj</t>
    <phoneticPr fontId="12"/>
  </si>
  <si>
    <t>text_mml_mmlre_pi</t>
    <phoneticPr fontId="12"/>
  </si>
  <si>
    <t>text_mml_mmlre_pi_address</t>
    <phoneticPr fontId="12"/>
  </si>
  <si>
    <t>text_mml_mmlre_ps</t>
    <phoneticPr fontId="12"/>
  </si>
  <si>
    <t>text_mml_mmlre_ps_medication</t>
    <phoneticPr fontId="12"/>
  </si>
  <si>
    <t>text_mml_mmlre_ps_medicine</t>
    <phoneticPr fontId="12"/>
  </si>
  <si>
    <t>text_mml_mmlre_dp</t>
    <phoneticPr fontId="12"/>
  </si>
  <si>
    <t>text_mml_mmlre_sm_clinical_record</t>
    <phoneticPr fontId="12"/>
  </si>
  <si>
    <t>紹介元施設</t>
  </si>
  <si>
    <t>挨拶文</t>
  </si>
  <si>
    <t>既往歴</t>
  </si>
  <si>
    <t>家族歴</t>
  </si>
  <si>
    <t>症状経過</t>
  </si>
  <si>
    <t>現在の処方</t>
  </si>
  <si>
    <t>紹介目的</t>
  </si>
  <si>
    <t>備考</t>
  </si>
  <si>
    <t>refer_from_facility_name</t>
    <phoneticPr fontId="12"/>
  </si>
  <si>
    <t>occupation</t>
    <phoneticPr fontId="12"/>
  </si>
  <si>
    <t>greeting</t>
    <phoneticPr fontId="12"/>
  </si>
  <si>
    <t>clinical_diagnosis</t>
    <phoneticPr fontId="12"/>
  </si>
  <si>
    <t>past_history</t>
    <phoneticPr fontId="12"/>
  </si>
  <si>
    <t>family_history</t>
    <phoneticPr fontId="12"/>
  </si>
  <si>
    <t>present_illness</t>
    <phoneticPr fontId="12"/>
  </si>
  <si>
    <t>test_results</t>
    <phoneticPr fontId="12"/>
  </si>
  <si>
    <t>medication</t>
    <phoneticPr fontId="12"/>
  </si>
  <si>
    <t>refer_purpose</t>
    <phoneticPr fontId="12"/>
  </si>
  <si>
    <t>remarks</t>
    <phoneticPr fontId="12"/>
  </si>
  <si>
    <t>refer_to_facility_name</t>
    <phoneticPr fontId="12"/>
  </si>
  <si>
    <t>refer_to_facility_name_department_name</t>
    <phoneticPr fontId="12"/>
  </si>
  <si>
    <t>文字列</t>
    <phoneticPr fontId="12"/>
  </si>
  <si>
    <t>診療科名称</t>
    <phoneticPr fontId="12"/>
  </si>
  <si>
    <t>主訴</t>
    <phoneticPr fontId="12"/>
  </si>
  <si>
    <t>コメント</t>
    <phoneticPr fontId="12"/>
  </si>
  <si>
    <t>追加指示，コメント</t>
    <phoneticPr fontId="12"/>
  </si>
  <si>
    <t>medication_no</t>
  </si>
  <si>
    <t>投与開始日時</t>
    <rPh sb="0" eb="2">
      <t>トウヨ</t>
    </rPh>
    <rPh sb="2" eb="4">
      <t>カイシ</t>
    </rPh>
    <rPh sb="4" eb="6">
      <t>ニチジ</t>
    </rPh>
    <phoneticPr fontId="13"/>
  </si>
  <si>
    <t>投与終了日時</t>
    <rPh sb="0" eb="2">
      <t>トウヨ</t>
    </rPh>
    <rPh sb="2" eb="4">
      <t>シュウリョウ</t>
    </rPh>
    <phoneticPr fontId="13"/>
  </si>
  <si>
    <t>○</t>
    <phoneticPr fontId="12"/>
  </si>
  <si>
    <t>medicine_no</t>
  </si>
  <si>
    <t>code</t>
  </si>
  <si>
    <t>sex</t>
  </si>
  <si>
    <t>nationality</t>
  </si>
  <si>
    <t>subtype</t>
  </si>
  <si>
    <t>race</t>
  </si>
  <si>
    <t>race_code</t>
  </si>
  <si>
    <t>race_code_id</t>
  </si>
  <si>
    <t>marital</t>
  </si>
  <si>
    <t>account_number</t>
  </si>
  <si>
    <t>social_identification</t>
  </si>
  <si>
    <t>death</t>
  </si>
  <si>
    <t>death_date</t>
  </si>
  <si>
    <t>CCYY-MM-DD</t>
  </si>
  <si>
    <t>female
male
other
unknown</t>
  </si>
  <si>
    <t>true：死亡
false：生存</t>
  </si>
  <si>
    <t>address_no</t>
  </si>
  <si>
    <t>rep_code</t>
  </si>
  <si>
    <t>address_class</t>
  </si>
  <si>
    <t>table_id</t>
  </si>
  <si>
    <t>address_full</t>
  </si>
  <si>
    <t>town</t>
  </si>
  <si>
    <t>home_number</t>
  </si>
  <si>
    <t>zip</t>
  </si>
  <si>
    <t>country_code</t>
  </si>
  <si>
    <t>issued_to</t>
  </si>
  <si>
    <t>comment</t>
  </si>
  <si>
    <t>narcotic_prescription_license_no</t>
    <phoneticPr fontId="12"/>
  </si>
  <si>
    <t>院外処方の場合にはexternal、
院内処方の場合にはinternal</t>
    <phoneticPr fontId="12"/>
  </si>
  <si>
    <t>medicine_name</t>
  </si>
  <si>
    <t>dose</t>
  </si>
  <si>
    <t>dose_unit</t>
  </si>
  <si>
    <t>frequency_per_day</t>
  </si>
  <si>
    <t>start_date</t>
  </si>
  <si>
    <t>duration</t>
  </si>
  <si>
    <t>instruction</t>
  </si>
  <si>
    <t>prn</t>
  </si>
  <si>
    <t>repetitions</t>
  </si>
  <si>
    <t>route</t>
  </si>
  <si>
    <t>form</t>
  </si>
  <si>
    <t>batch_no</t>
  </si>
  <si>
    <t>brand_substitution_permitted</t>
  </si>
  <si>
    <t>long_term</t>
  </si>
  <si>
    <t>additional_instruction</t>
  </si>
  <si>
    <t>頓用処方であればtrue, そうでなければfalse</t>
  </si>
  <si>
    <t>ジェネリック使用可の場合にはtrue，使用不可の場合にはfalse。省略時にはtrue</t>
  </si>
  <si>
    <t>長期処方であればtrue，短期であればfalse</t>
  </si>
  <si>
    <t>clinical_record</t>
  </si>
  <si>
    <t>,clinical_record_no</t>
    <phoneticPr fontId="12"/>
  </si>
  <si>
    <t>エンティティ一覧</t>
    <phoneticPr fontId="12"/>
  </si>
  <si>
    <t>紹介先医師名の施設</t>
    <phoneticPr fontId="12"/>
  </si>
  <si>
    <t>refer_to_person_facility_name</t>
    <phoneticPr fontId="12"/>
  </si>
  <si>
    <t>refer_to_unknown_name</t>
    <phoneticPr fontId="12"/>
  </si>
  <si>
    <t>医師名を指定しない相手</t>
    <phoneticPr fontId="12"/>
  </si>
  <si>
    <t>surgery_item_no</t>
  </si>
  <si>
    <t>診療科情報No</t>
  </si>
  <si>
    <t>dp_no</t>
  </si>
  <si>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</si>
  <si>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</si>
  <si>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</si>
  <si>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</si>
  <si>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</si>
  <si>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</si>
  <si>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</si>
  <si>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</si>
  <si>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</si>
  <si>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</si>
  <si>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dp_name</t>
  </si>
  <si>
    <t>診療科名称_表記法</t>
  </si>
  <si>
    <t>dp_name_rep_code</t>
  </si>
  <si>
    <t>手術項目No</t>
    <rPh sb="0" eb="2">
      <t>シュジュツ</t>
    </rPh>
    <rPh sb="2" eb="4">
      <t>コウモク</t>
    </rPh>
    <phoneticPr fontId="32"/>
  </si>
  <si>
    <t>dp_no,dp_name_no</t>
    <phoneticPr fontId="12"/>
  </si>
  <si>
    <t>形態素解析対象データ</t>
    <rPh sb="0" eb="3">
      <t>ケイタイソ</t>
    </rPh>
    <rPh sb="3" eb="5">
      <t>カイセキ</t>
    </rPh>
    <rPh sb="5" eb="7">
      <t>タイショウ</t>
    </rPh>
    <phoneticPr fontId="15"/>
  </si>
  <si>
    <t>係り受け解析結果</t>
    <rPh sb="0" eb="1">
      <t>カカ</t>
    </rPh>
    <rPh sb="2" eb="3">
      <t>ウ</t>
    </rPh>
    <rPh sb="4" eb="6">
      <t>カイセキ</t>
    </rPh>
    <rPh sb="6" eb="8">
      <t>ケッカ</t>
    </rPh>
    <phoneticPr fontId="15"/>
  </si>
  <si>
    <t>形態素解析対象データ</t>
    <phoneticPr fontId="15"/>
  </si>
  <si>
    <t>analize_morphologic_test_data</t>
    <phoneticPr fontId="12"/>
  </si>
  <si>
    <t>係り受け解析結果</t>
    <phoneticPr fontId="15"/>
  </si>
  <si>
    <t>原文</t>
    <rPh sb="0" eb="2">
      <t>ゲンブン</t>
    </rPh>
    <phoneticPr fontId="12"/>
  </si>
  <si>
    <t>bunsho</t>
    <phoneticPr fontId="12"/>
  </si>
  <si>
    <t>その他メモ</t>
    <rPh sb="2" eb="3">
      <t>タ</t>
    </rPh>
    <phoneticPr fontId="12"/>
  </si>
  <si>
    <t>serial</t>
    <phoneticPr fontId="7"/>
  </si>
  <si>
    <t>文節</t>
    <rPh sb="0" eb="2">
      <t>ブンセツ</t>
    </rPh>
    <phoneticPr fontId="12"/>
  </si>
  <si>
    <t>phrase</t>
    <phoneticPr fontId="12"/>
  </si>
  <si>
    <t>dependency_phrase</t>
    <phoneticPr fontId="12"/>
  </si>
  <si>
    <t>係り先文節</t>
    <rPh sb="0" eb="1">
      <t>カカ</t>
    </rPh>
    <rPh sb="2" eb="3">
      <t>サキ</t>
    </rPh>
    <phoneticPr fontId="12"/>
  </si>
  <si>
    <t>解析結果No</t>
    <rPh sb="0" eb="2">
      <t>カイセキ</t>
    </rPh>
    <rPh sb="2" eb="4">
      <t>ケッカ</t>
    </rPh>
    <phoneticPr fontId="12"/>
  </si>
  <si>
    <t>result_no</t>
    <phoneticPr fontId="12"/>
  </si>
  <si>
    <t>syori_time, sent_no, result_no</t>
    <phoneticPr fontId="12"/>
  </si>
  <si>
    <t>analize_morphologic_dependency_result</t>
    <phoneticPr fontId="12"/>
  </si>
  <si>
    <t>コメント</t>
    <phoneticPr fontId="12"/>
  </si>
  <si>
    <t>文字列</t>
    <rPh sb="0" eb="3">
      <t>モジレツ</t>
    </rPh>
    <phoneticPr fontId="6"/>
  </si>
  <si>
    <t>○</t>
    <phoneticPr fontId="12"/>
  </si>
  <si>
    <t>施設ID（MML）</t>
    <rPh sb="0" eb="2">
      <t>シセツ</t>
    </rPh>
    <phoneticPr fontId="6"/>
  </si>
  <si>
    <t>検索ワード</t>
    <rPh sb="0" eb="2">
      <t>ケンサク</t>
    </rPh>
    <phoneticPr fontId="12"/>
  </si>
  <si>
    <t>word</t>
    <phoneticPr fontId="12"/>
  </si>
  <si>
    <t>m_unit</t>
  </si>
  <si>
    <t>rate</t>
  </si>
  <si>
    <t>○</t>
    <phoneticPr fontId="12"/>
  </si>
  <si>
    <t>group_name</t>
    <phoneticPr fontId="12"/>
  </si>
  <si>
    <t>グループ名</t>
    <rPh sb="4" eb="5">
      <t>メイ</t>
    </rPh>
    <phoneticPr fontId="12"/>
  </si>
  <si>
    <t>検査値紐付けマスタ</t>
    <phoneticPr fontId="15"/>
  </si>
  <si>
    <t>整数</t>
    <rPh sb="0" eb="2">
      <t>セイスウ</t>
    </rPh>
    <phoneticPr fontId="5"/>
  </si>
  <si>
    <t>施設ID（MML）</t>
    <rPh sb="0" eb="2">
      <t>シセツ</t>
    </rPh>
    <phoneticPr fontId="5"/>
  </si>
  <si>
    <t>文字列</t>
    <rPh sb="0" eb="3">
      <t>モジレツ</t>
    </rPh>
    <phoneticPr fontId="5"/>
  </si>
  <si>
    <t>実数</t>
    <rPh sb="0" eb="2">
      <t>ジッスウ</t>
    </rPh>
    <phoneticPr fontId="5"/>
  </si>
  <si>
    <t>検査値紐付けマスタ</t>
    <rPh sb="0" eb="3">
      <t>ケンサチ</t>
    </rPh>
    <rPh sb="3" eb="4">
      <t>ヒモ</t>
    </rPh>
    <rPh sb="4" eb="5">
      <t>ツ</t>
    </rPh>
    <phoneticPr fontId="15"/>
  </si>
  <si>
    <t>施設OID</t>
  </si>
  <si>
    <t>word</t>
  </si>
  <si>
    <t>facility_id_mml, specimen_name, sp_code,</t>
  </si>
  <si>
    <t>整数</t>
    <rPh sb="0" eb="2">
      <t>セイスウ</t>
    </rPh>
    <phoneticPr fontId="4"/>
  </si>
  <si>
    <t>施設ID（MML）</t>
    <rPh sb="0" eb="2">
      <t>シセツ</t>
    </rPh>
    <phoneticPr fontId="4"/>
  </si>
  <si>
    <t>文字列</t>
    <rPh sb="0" eb="3">
      <t>モジレツ</t>
    </rPh>
    <phoneticPr fontId="4"/>
  </si>
  <si>
    <t>実数</t>
    <rPh sb="0" eb="2">
      <t>ジッスウ</t>
    </rPh>
    <phoneticPr fontId="4"/>
  </si>
  <si>
    <t>クラスタNo距離10%</t>
    <rPh sb="6" eb="8">
      <t>キョリ</t>
    </rPh>
    <phoneticPr fontId="12"/>
  </si>
  <si>
    <t>クラスタNo距離20%</t>
    <rPh sb="6" eb="8">
      <t>キョリ</t>
    </rPh>
    <phoneticPr fontId="12"/>
  </si>
  <si>
    <t>クラスタNo距離30%</t>
    <rPh sb="6" eb="8">
      <t>キョリ</t>
    </rPh>
    <phoneticPr fontId="12"/>
  </si>
  <si>
    <t>クラスタNo距離40%</t>
    <rPh sb="6" eb="8">
      <t>キョリ</t>
    </rPh>
    <phoneticPr fontId="12"/>
  </si>
  <si>
    <t>クラスタNo距離50%</t>
    <rPh sb="6" eb="8">
      <t>キョリ</t>
    </rPh>
    <phoneticPr fontId="12"/>
  </si>
  <si>
    <t>クラスタNo距離60%</t>
    <rPh sb="6" eb="8">
      <t>キョリ</t>
    </rPh>
    <phoneticPr fontId="12"/>
  </si>
  <si>
    <t>クラスタNo距離70%</t>
    <rPh sb="6" eb="8">
      <t>キョリ</t>
    </rPh>
    <phoneticPr fontId="12"/>
  </si>
  <si>
    <t>クラスタNo距離80%</t>
    <rPh sb="6" eb="8">
      <t>キョリ</t>
    </rPh>
    <phoneticPr fontId="12"/>
  </si>
  <si>
    <t>クラスタNo距離90%</t>
    <rPh sb="6" eb="8">
      <t>キョリ</t>
    </rPh>
    <phoneticPr fontId="12"/>
  </si>
  <si>
    <t>グループNoごとのクラスタリング結果
同一検査値に対して同一クラスタNoを付与する。距離の基準10％</t>
    <rPh sb="16" eb="18">
      <t>ケッカ</t>
    </rPh>
    <rPh sb="19" eb="21">
      <t>ドウイツ</t>
    </rPh>
    <rPh sb="21" eb="23">
      <t>ケンサ</t>
    </rPh>
    <rPh sb="23" eb="24">
      <t>チ</t>
    </rPh>
    <rPh sb="25" eb="26">
      <t>タイ</t>
    </rPh>
    <rPh sb="28" eb="30">
      <t>ドウイツ</t>
    </rPh>
    <rPh sb="37" eb="39">
      <t>フヨ</t>
    </rPh>
    <rPh sb="42" eb="44">
      <t>キョリ</t>
    </rPh>
    <phoneticPr fontId="12"/>
  </si>
  <si>
    <t>グループNoごとのクラスタリング結果
同一検査値に対して同一クラスタNoを付与する。距離の基準20％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</si>
  <si>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同一検査値に対して同一クラスタNoを付与する。距離の基準30％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</si>
  <si>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同一検査値に対して同一クラスタNoを付与する。距離の基準40％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</si>
  <si>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同一検査値に対して同一クラスタNoを付与する。距離の基準50％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</si>
  <si>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同一検査値に対して同一クラスタNoを付与する。距離の基準60％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</si>
  <si>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同一検査値に対して同一クラスタNoを付与する。距離の基準70％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</si>
  <si>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同一検査値に対して同一クラスタNoを付与する。距離の基準80％</t>
    <rPh sb="16" eb="18">
      <t>ケッカ</t>
    </rPh>
    <rPh sb="19" eb="21">
      <t>ドウイツ</t>
    </rPh>
    <rPh sb="21" eb="23">
      <t>ケンサ</t>
    </rPh>
    <rPh sb="23" eb="24">
      <t>チ</t>
    </rPh>
    <rPh sb="25" eb="26">
      <t>タイ</t>
    </rPh>
    <rPh sb="28" eb="30">
      <t>ドウイツ</t>
    </rPh>
    <rPh sb="37" eb="39">
      <t>フヨ</t>
    </rPh>
    <phoneticPr fontId="12"/>
  </si>
  <si>
    <t>グループNoごとのクラスタリング結果
同一検査値に対して同一クラスタNoを付与する。距離の基準90％</t>
    <rPh sb="16" eb="18">
      <t>ケッカ</t>
    </rPh>
    <rPh sb="19" eb="21">
      <t>ドウイツ</t>
    </rPh>
    <rPh sb="21" eb="23">
      <t>ケンサ</t>
    </rPh>
    <rPh sb="23" eb="24">
      <t>チ</t>
    </rPh>
    <rPh sb="25" eb="26">
      <t>タイ</t>
    </rPh>
    <rPh sb="28" eb="30">
      <t>ドウイツ</t>
    </rPh>
    <rPh sb="37" eb="39">
      <t>フヨ</t>
    </rPh>
    <phoneticPr fontId="12"/>
  </si>
  <si>
    <t>cluster_no_distance10</t>
    <phoneticPr fontId="12"/>
  </si>
  <si>
    <t>cluster_no_distance20</t>
    <phoneticPr fontId="12"/>
  </si>
  <si>
    <t>cluster_no_distance30</t>
    <phoneticPr fontId="12"/>
  </si>
  <si>
    <t>cluster_no_distance40</t>
    <phoneticPr fontId="12"/>
  </si>
  <si>
    <t>cluster_no_distance50</t>
    <phoneticPr fontId="12"/>
  </si>
  <si>
    <t>cluster_no_distance60</t>
    <phoneticPr fontId="12"/>
  </si>
  <si>
    <t>cluster_no_distance70</t>
    <phoneticPr fontId="12"/>
  </si>
  <si>
    <t>cluster_no_distance80</t>
    <phoneticPr fontId="12"/>
  </si>
  <si>
    <t>cluster_no_distance90</t>
    <phoneticPr fontId="12"/>
  </si>
  <si>
    <t>○</t>
    <phoneticPr fontId="12"/>
  </si>
  <si>
    <t>group_no, facility_id_mml, unit</t>
    <phoneticPr fontId="12"/>
  </si>
  <si>
    <t>group_no</t>
  </si>
  <si>
    <t>item_name, item_code</t>
    <phoneticPr fontId="12"/>
  </si>
  <si>
    <t>エンティティ一覧</t>
    <phoneticPr fontId="12"/>
  </si>
  <si>
    <t>syori_time</t>
    <phoneticPr fontId="12"/>
  </si>
  <si>
    <t>,item_code, facility_id_mml, syori_time</t>
    <phoneticPr fontId="12"/>
  </si>
  <si>
    <t>検査値紐付け換算結果</t>
    <phoneticPr fontId="15"/>
  </si>
  <si>
    <t>検査値紐付け検索ワードマスタ</t>
    <phoneticPr fontId="15"/>
  </si>
  <si>
    <t>検査値紐付け単位換算マスタ</t>
    <rPh sb="0" eb="3">
      <t>ケンサチ</t>
    </rPh>
    <rPh sb="3" eb="4">
      <t>ヒモ</t>
    </rPh>
    <rPh sb="4" eb="5">
      <t>ツ</t>
    </rPh>
    <rPh sb="6" eb="8">
      <t>タンイ</t>
    </rPh>
    <rPh sb="8" eb="10">
      <t>カンザン</t>
    </rPh>
    <phoneticPr fontId="15"/>
  </si>
  <si>
    <t>検査値紐付け単位換算マスタ</t>
    <phoneticPr fontId="15"/>
  </si>
  <si>
    <t>analize_mt_labo_test</t>
    <phoneticPr fontId="12"/>
  </si>
  <si>
    <t>analize_mt_labo_test_word</t>
    <phoneticPr fontId="12"/>
  </si>
  <si>
    <t>analize_mt_labo_test_unit_conversion</t>
    <phoneticPr fontId="12"/>
  </si>
  <si>
    <t>0：処理対象外
1：処理対象
9：利用しない</t>
    <rPh sb="2" eb="4">
      <t>ショリ</t>
    </rPh>
    <rPh sb="4" eb="6">
      <t>タイショウ</t>
    </rPh>
    <rPh sb="6" eb="7">
      <t>ガイ</t>
    </rPh>
    <rPh sb="10" eb="12">
      <t>ショリ</t>
    </rPh>
    <rPh sb="12" eb="14">
      <t>タイショウ</t>
    </rPh>
    <rPh sb="17" eb="19">
      <t>リヨウ</t>
    </rPh>
    <phoneticPr fontId="12"/>
  </si>
  <si>
    <r>
      <t>入院EF統合ファイル</t>
    </r>
    <r>
      <rPr>
        <sz val="11"/>
        <color theme="1"/>
        <rFont val="ＭＳ Ｐゴシック"/>
        <family val="2"/>
        <charset val="128"/>
      </rPr>
      <t>_結合</t>
    </r>
    <rPh sb="0" eb="2">
      <t>ニュウイン</t>
    </rPh>
    <rPh sb="4" eb="6">
      <t>トウゴウ</t>
    </rPh>
    <rPh sb="11" eb="13">
      <t>ケツゴウ</t>
    </rPh>
    <phoneticPr fontId="15"/>
  </si>
  <si>
    <r>
      <t>外来EF統合ファイル</t>
    </r>
    <r>
      <rPr>
        <sz val="11"/>
        <color theme="1"/>
        <rFont val="ＭＳ Ｐゴシック"/>
        <family val="2"/>
        <charset val="128"/>
      </rPr>
      <t>_</t>
    </r>
    <r>
      <rPr>
        <sz val="11"/>
        <color theme="1"/>
        <rFont val="ＭＳ Ｐゴシック"/>
        <family val="2"/>
        <charset val="128"/>
      </rPr>
      <t>結合</t>
    </r>
    <rPh sb="0" eb="2">
      <t>ガイライ</t>
    </rPh>
    <rPh sb="4" eb="6">
      <t>トウゴウ</t>
    </rPh>
    <phoneticPr fontId="15"/>
  </si>
  <si>
    <r>
      <t>入院EF統合ファイル</t>
    </r>
    <r>
      <rPr>
        <sz val="11"/>
        <color theme="1"/>
        <rFont val="ＭＳ Ｐゴシック"/>
        <family val="2"/>
        <charset val="128"/>
      </rPr>
      <t>_</t>
    </r>
    <r>
      <rPr>
        <sz val="11"/>
        <color theme="1"/>
        <rFont val="ＭＳ Ｐゴシック"/>
        <family val="2"/>
        <charset val="128"/>
      </rPr>
      <t>結合</t>
    </r>
    <rPh sb="0" eb="2">
      <t>ニュウイン</t>
    </rPh>
    <rPh sb="4" eb="6">
      <t>トウゴウ</t>
    </rPh>
    <phoneticPr fontId="15"/>
  </si>
  <si>
    <t>レセプト共通レコード
（医科レセ）_結合</t>
    <rPh sb="4" eb="6">
      <t>キョウツウ</t>
    </rPh>
    <rPh sb="12" eb="14">
      <t>イカ</t>
    </rPh>
    <phoneticPr fontId="15"/>
  </si>
  <si>
    <t>傷病名レコード
（医科レセ）_結合</t>
    <rPh sb="0" eb="2">
      <t>ショウビョウ</t>
    </rPh>
    <rPh sb="2" eb="3">
      <t>メイ</t>
    </rPh>
    <rPh sb="9" eb="11">
      <t>イカ</t>
    </rPh>
    <phoneticPr fontId="15"/>
  </si>
  <si>
    <r>
      <t>臓器提供者レセプト
情報レコード(医科レセ)</t>
    </r>
    <r>
      <rPr>
        <sz val="11"/>
        <color theme="1"/>
        <rFont val="ＭＳ Ｐゴシック"/>
        <family val="2"/>
        <charset val="128"/>
      </rPr>
      <t>_</t>
    </r>
    <r>
      <rPr>
        <sz val="11"/>
        <color theme="1"/>
        <rFont val="ＭＳ Ｐゴシック"/>
        <family val="2"/>
        <charset val="128"/>
      </rPr>
      <t>結合</t>
    </r>
    <rPh sb="17" eb="19">
      <t>イカ</t>
    </rPh>
    <phoneticPr fontId="15"/>
  </si>
  <si>
    <r>
      <t>レセプト共通レコード
（DPC）</t>
    </r>
    <r>
      <rPr>
        <sz val="11"/>
        <color theme="1"/>
        <rFont val="ＭＳ Ｐゴシック"/>
        <family val="2"/>
        <charset val="128"/>
      </rPr>
      <t>_</t>
    </r>
    <r>
      <rPr>
        <sz val="11"/>
        <color theme="1"/>
        <rFont val="ＭＳ Ｐゴシック"/>
        <family val="2"/>
        <charset val="128"/>
      </rPr>
      <t>結合</t>
    </r>
    <rPh sb="4" eb="6">
      <t>キョウツウ</t>
    </rPh>
    <phoneticPr fontId="15"/>
  </si>
  <si>
    <r>
      <t>傷病名レコード
（DPC）</t>
    </r>
    <r>
      <rPr>
        <sz val="11"/>
        <color theme="1"/>
        <rFont val="ＭＳ Ｐゴシック"/>
        <family val="2"/>
        <charset val="128"/>
      </rPr>
      <t>_</t>
    </r>
    <r>
      <rPr>
        <sz val="11"/>
        <color theme="1"/>
        <rFont val="ＭＳ Ｐゴシック"/>
        <family val="2"/>
        <charset val="128"/>
      </rPr>
      <t>結合</t>
    </r>
    <rPh sb="0" eb="2">
      <t>ショウビョウ</t>
    </rPh>
    <rPh sb="2" eb="3">
      <t>メイ</t>
    </rPh>
    <phoneticPr fontId="15"/>
  </si>
  <si>
    <r>
      <t>臓器提供者レセプト
情報レコード(DPC)</t>
    </r>
    <r>
      <rPr>
        <sz val="11"/>
        <color theme="1"/>
        <rFont val="ＭＳ Ｐゴシック"/>
        <family val="2"/>
        <charset val="128"/>
      </rPr>
      <t>_</t>
    </r>
    <r>
      <rPr>
        <sz val="11"/>
        <color theme="1"/>
        <rFont val="ＭＳ Ｐゴシック"/>
        <family val="2"/>
        <charset val="128"/>
      </rPr>
      <t>結合</t>
    </r>
    <phoneticPr fontId="15"/>
  </si>
  <si>
    <r>
      <t>傷病レコード
（DPC）</t>
    </r>
    <r>
      <rPr>
        <sz val="11"/>
        <color theme="1"/>
        <rFont val="ＭＳ Ｐゴシック"/>
        <family val="2"/>
        <charset val="128"/>
      </rPr>
      <t>_</t>
    </r>
    <r>
      <rPr>
        <sz val="11"/>
        <color theme="1"/>
        <rFont val="ＭＳ Ｐゴシック"/>
        <family val="2"/>
        <charset val="128"/>
      </rPr>
      <t>結合</t>
    </r>
    <rPh sb="0" eb="2">
      <t>ショウビョウ</t>
    </rPh>
    <phoneticPr fontId="15"/>
  </si>
  <si>
    <r>
      <t>診断群分類レコード
(DPC)</t>
    </r>
    <r>
      <rPr>
        <sz val="11"/>
        <color theme="1"/>
        <rFont val="ＭＳ Ｐゴシック"/>
        <family val="2"/>
        <charset val="128"/>
      </rPr>
      <t>_</t>
    </r>
    <r>
      <rPr>
        <sz val="11"/>
        <color theme="1"/>
        <rFont val="ＭＳ Ｐゴシック"/>
        <family val="2"/>
        <charset val="128"/>
      </rPr>
      <t>結合</t>
    </r>
    <phoneticPr fontId="15"/>
  </si>
  <si>
    <t>milscm4</t>
  </si>
  <si>
    <t>入院EF統合ファイル_結合</t>
    <rPh sb="0" eb="2">
      <t>ニュウイン</t>
    </rPh>
    <rPh sb="4" eb="6">
      <t>トウゴウ</t>
    </rPh>
    <phoneticPr fontId="15"/>
  </si>
  <si>
    <r>
      <t>Dファイル</t>
    </r>
    <r>
      <rPr>
        <sz val="11"/>
        <color theme="1"/>
        <rFont val="ＭＳ Ｐゴシック"/>
        <family val="2"/>
        <charset val="128"/>
      </rPr>
      <t>_</t>
    </r>
    <r>
      <rPr>
        <sz val="11"/>
        <color theme="1"/>
        <rFont val="ＭＳ Ｐゴシック"/>
        <family val="2"/>
        <charset val="128"/>
      </rPr>
      <t>結合</t>
    </r>
    <phoneticPr fontId="15"/>
  </si>
  <si>
    <t>MML_患者情報モジュール_患者情報_結合</t>
    <rPh sb="4" eb="6">
      <t>カンジャ</t>
    </rPh>
    <rPh sb="6" eb="8">
      <t>ジョウホウ</t>
    </rPh>
    <rPh sb="14" eb="16">
      <t>カンジャ</t>
    </rPh>
    <rPh sb="16" eb="18">
      <t>ジョウホウ</t>
    </rPh>
    <phoneticPr fontId="15"/>
  </si>
  <si>
    <t>,himoduke_id,patient_id</t>
    <phoneticPr fontId="12"/>
  </si>
  <si>
    <t>data_type,facility_id</t>
    <phoneticPr fontId="12"/>
  </si>
  <si>
    <t>レセプト共通レコード
（DPCレセ）_結合</t>
    <rPh sb="4" eb="6">
      <t>キョウツウ</t>
    </rPh>
    <phoneticPr fontId="15"/>
  </si>
  <si>
    <t>※月次処理ごとに削除されてしまうため、都度実行が必要</t>
    <rPh sb="1" eb="3">
      <t>ゲツジ</t>
    </rPh>
    <rPh sb="3" eb="5">
      <t>ショリ</t>
    </rPh>
    <rPh sb="8" eb="10">
      <t>サクジョ</t>
    </rPh>
    <rPh sb="19" eb="21">
      <t>ツド</t>
    </rPh>
    <rPh sb="21" eb="23">
      <t>ジッコウ</t>
    </rPh>
    <rPh sb="24" eb="26">
      <t>ヒツヨウ</t>
    </rPh>
    <phoneticPr fontId="12"/>
  </si>
  <si>
    <t>MML体温表_バイタルサイン</t>
    <phoneticPr fontId="12"/>
  </si>
  <si>
    <t>固定値'9'
※MML体温表_バイタルサインで十分確認できるため、パフォーマンス向上のため固定値を設定</t>
    <rPh sb="0" eb="3">
      <t>コテイチ</t>
    </rPh>
    <rPh sb="23" eb="25">
      <t>ジュウブン</t>
    </rPh>
    <rPh sb="25" eb="27">
      <t>カクニン</t>
    </rPh>
    <rPh sb="40" eb="42">
      <t>コウジョウ</t>
    </rPh>
    <rPh sb="45" eb="48">
      <t>コテイチ</t>
    </rPh>
    <rPh sb="49" eb="51">
      <t>セッテイ</t>
    </rPh>
    <phoneticPr fontId="12"/>
  </si>
  <si>
    <t>固定値'9'
※MML検歴情報モジュール_検歴情報で十分確認できるため、パフォーマンス向上のため固定値を設定</t>
    <rPh sb="0" eb="3">
      <t>コテイチ</t>
    </rPh>
    <rPh sb="26" eb="28">
      <t>ジュウブン</t>
    </rPh>
    <rPh sb="28" eb="30">
      <t>カクニン</t>
    </rPh>
    <rPh sb="43" eb="45">
      <t>コウジョウ</t>
    </rPh>
    <rPh sb="48" eb="51">
      <t>コテイチ</t>
    </rPh>
    <rPh sb="52" eb="54">
      <t>セッテイ</t>
    </rPh>
    <phoneticPr fontId="12"/>
  </si>
  <si>
    <t>固定値'9'
※MMLバイタルサインモジュール_バイタルサインで十分確認できるため、パフォーマンス向上のため固定値を設定</t>
    <rPh sb="0" eb="3">
      <t>コテイチ</t>
    </rPh>
    <rPh sb="32" eb="34">
      <t>ジュウブン</t>
    </rPh>
    <rPh sb="34" eb="36">
      <t>カクニン</t>
    </rPh>
    <rPh sb="49" eb="51">
      <t>コウジョウ</t>
    </rPh>
    <rPh sb="54" eb="57">
      <t>コテイチ</t>
    </rPh>
    <rPh sb="58" eb="60">
      <t>セッテイ</t>
    </rPh>
    <phoneticPr fontId="12"/>
  </si>
  <si>
    <t>DPC調査データ_様式1_結合</t>
    <phoneticPr fontId="12"/>
  </si>
  <si>
    <t>DPC調査データ_
入院EF統合ファイル_結合</t>
    <rPh sb="3" eb="5">
      <t>チョウサ</t>
    </rPh>
    <rPh sb="10" eb="12">
      <t>ニュウイン</t>
    </rPh>
    <rPh sb="14" eb="16">
      <t>トウゴウ</t>
    </rPh>
    <phoneticPr fontId="15"/>
  </si>
  <si>
    <t>DPC調査データ_
外来EF統合ファイル_結合</t>
    <rPh sb="3" eb="5">
      <t>チョウサ</t>
    </rPh>
    <rPh sb="10" eb="12">
      <t>ガイライ</t>
    </rPh>
    <rPh sb="14" eb="16">
      <t>トウゴウ</t>
    </rPh>
    <phoneticPr fontId="15"/>
  </si>
  <si>
    <t>DPC調査データ_Dファイル_結合</t>
    <rPh sb="3" eb="5">
      <t>チョウサ</t>
    </rPh>
    <phoneticPr fontId="15"/>
  </si>
  <si>
    <t>DPC調査データ_Hファイル_結合</t>
    <rPh sb="3" eb="5">
      <t>チョウサ</t>
    </rPh>
    <phoneticPr fontId="15"/>
  </si>
  <si>
    <t>DPCレセプト_
医療機関情報レコード_結合</t>
    <phoneticPr fontId="15"/>
  </si>
  <si>
    <t>医科レセプト_
医療機関情報レコード_結合</t>
    <rPh sb="0" eb="2">
      <t>イカ</t>
    </rPh>
    <rPh sb="8" eb="10">
      <t>イリョウ</t>
    </rPh>
    <rPh sb="10" eb="12">
      <t>キカン</t>
    </rPh>
    <rPh sb="12" eb="14">
      <t>ジョウホウ</t>
    </rPh>
    <phoneticPr fontId="15"/>
  </si>
  <si>
    <t>MML_検歴情報モジュール
_検歴情報_結合</t>
    <rPh sb="4" eb="6">
      <t>ケンレキ</t>
    </rPh>
    <rPh sb="6" eb="8">
      <t>ジョウホウ</t>
    </rPh>
    <rPh sb="15" eb="17">
      <t>ケンレキ</t>
    </rPh>
    <rPh sb="17" eb="19">
      <t>ジョウホウ</t>
    </rPh>
    <phoneticPr fontId="15"/>
  </si>
  <si>
    <t>MML_
バイタルサインモジュール
_バイタルサイン_結合</t>
    <phoneticPr fontId="15"/>
  </si>
  <si>
    <t>MML_体温表モジュール
_バイタルサイン_結合</t>
    <rPh sb="4" eb="6">
      <t>タイオン</t>
    </rPh>
    <rPh sb="6" eb="7">
      <t>ヒョウ</t>
    </rPh>
    <phoneticPr fontId="15"/>
  </si>
  <si>
    <t>MML_患者情報モジュール
_患者情報_結合</t>
    <rPh sb="4" eb="6">
      <t>カンジャ</t>
    </rPh>
    <rPh sb="6" eb="8">
      <t>ジョウホウ</t>
    </rPh>
    <rPh sb="15" eb="17">
      <t>カンジャ</t>
    </rPh>
    <rPh sb="17" eb="19">
      <t>ジョウホウ</t>
    </rPh>
    <phoneticPr fontId="15"/>
  </si>
  <si>
    <t>診療行為関連マスタ作成</t>
    <rPh sb="9" eb="11">
      <t>サクセイ</t>
    </rPh>
    <phoneticPr fontId="12"/>
  </si>
  <si>
    <t>data_type</t>
    <phoneticPr fontId="12"/>
  </si>
  <si>
    <t>エラー患者履歴管理</t>
    <phoneticPr fontId="15"/>
  </si>
  <si>
    <t>mart_error_patient_manage</t>
    <phoneticPr fontId="15"/>
  </si>
  <si>
    <t>エラー患者履歴管理</t>
    <phoneticPr fontId="12"/>
  </si>
  <si>
    <t>MML_経過記録情報モジュール_主観的項目</t>
    <rPh sb="19" eb="21">
      <t>コウモク</t>
    </rPh>
    <phoneticPr fontId="15"/>
  </si>
  <si>
    <t>MML_経過記録情報モジュール_主観的項目</t>
    <rPh sb="4" eb="6">
      <t>ケイカ</t>
    </rPh>
    <rPh sb="6" eb="8">
      <t>キロク</t>
    </rPh>
    <rPh sb="8" eb="10">
      <t>ジョウホウ</t>
    </rPh>
    <rPh sb="16" eb="19">
      <t>シュカンテキ</t>
    </rPh>
    <rPh sb="19" eb="21">
      <t>コウモク</t>
    </rPh>
    <phoneticPr fontId="15"/>
  </si>
  <si>
    <t>MML_検歴情報モジュール_報告コメント</t>
    <phoneticPr fontId="15"/>
  </si>
  <si>
    <t>MML_検歴情報モジュール_報告コメント</t>
    <phoneticPr fontId="12"/>
  </si>
  <si>
    <t>H：上限値超え
N：基準値範囲内
L：下限値未満
A：異常</t>
    <phoneticPr fontId="12"/>
  </si>
  <si>
    <t>JLAC10の分析物コード</t>
    <phoneticPr fontId="12"/>
  </si>
  <si>
    <t>JLAC10の識別コード</t>
    <phoneticPr fontId="12"/>
  </si>
  <si>
    <t>JLAC10の材料コード</t>
    <phoneticPr fontId="12"/>
  </si>
  <si>
    <t>JLAC10の測定法コード</t>
    <phoneticPr fontId="12"/>
  </si>
  <si>
    <t>JLAC10の結果識別コード</t>
    <phoneticPr fontId="12"/>
  </si>
  <si>
    <t>MML_検歴情報モジュール_検査項目</t>
    <rPh sb="14" eb="16">
      <t>ケンサ</t>
    </rPh>
    <rPh sb="16" eb="18">
      <t>コウモク</t>
    </rPh>
    <phoneticPr fontId="15"/>
  </si>
  <si>
    <t>MML_検歴情報モジュール_検査項目</t>
    <rPh sb="14" eb="16">
      <t>ケンサ</t>
    </rPh>
    <phoneticPr fontId="12"/>
  </si>
  <si>
    <t>MML_検歴情報モジュール_検査項目コメント</t>
    <rPh sb="14" eb="16">
      <t>ケンサ</t>
    </rPh>
    <phoneticPr fontId="12"/>
  </si>
  <si>
    <t>MML_検歴情報モジュール_検査項目コメント</t>
    <rPh sb="14" eb="16">
      <t>ケンサ</t>
    </rPh>
    <phoneticPr fontId="15"/>
  </si>
  <si>
    <t>1:医科レセSY　2:DPCレセSY　3:DPCレセSB　4:臓器提供者医科レセSY　5:臓器提供者DPCレセSY</t>
    <phoneticPr fontId="15"/>
  </si>
  <si>
    <t>DPC調査データ_DファイルよりDPC関連マスタを結合し集計結果を格納する</t>
    <rPh sb="3" eb="5">
      <t>チョウサ</t>
    </rPh>
    <rPh sb="19" eb="21">
      <t>カンレン</t>
    </rPh>
    <rPh sb="25" eb="27">
      <t>ケツゴウ</t>
    </rPh>
    <rPh sb="28" eb="30">
      <t>シュウケイ</t>
    </rPh>
    <rPh sb="30" eb="32">
      <t>ケッカ</t>
    </rPh>
    <phoneticPr fontId="12"/>
  </si>
  <si>
    <t>,seikyu_ym,shinryo_ym,shinsa_kikan,jyouhoumoto_kubun,receipt_no,gyo_no</t>
    <phoneticPr fontId="15"/>
  </si>
  <si>
    <t>参照元のテーブルにより以下の通り設定
1:外来 0:入院</t>
    <rPh sb="0" eb="2">
      <t>サンショウ</t>
    </rPh>
    <rPh sb="2" eb="3">
      <t>モト</t>
    </rPh>
    <rPh sb="11" eb="13">
      <t>イカ</t>
    </rPh>
    <rPh sb="14" eb="15">
      <t>トオ</t>
    </rPh>
    <rPh sb="16" eb="18">
      <t>セッテイ</t>
    </rPh>
    <phoneticPr fontId="15"/>
  </si>
  <si>
    <t>○</t>
    <phoneticPr fontId="12"/>
  </si>
  <si>
    <t>,shinryo_ym,data_kubun,junjo_no,koi_meisai_no,jisshi_ymd,seq_no</t>
    <phoneticPr fontId="12"/>
  </si>
  <si>
    <t>,yakko_bunrui1_cd,yakko_bunrui2_cd,yakko_bunrui3_cd</t>
    <phoneticPr fontId="12"/>
  </si>
  <si>
    <t>,yakko_bunrui1_cd,yakko_bunrui2_cd,yakko_bunrui3_cd,yakko_bunrui4_cd</t>
    <phoneticPr fontId="12"/>
  </si>
  <si>
    <t>,yakko_bunrui1_cd,yakko_bunrui2_cd,yakko_bunrui3_cd,yakko_bunrui4_cd,yakko_bunrui5_cd</t>
    <phoneticPr fontId="12"/>
  </si>
  <si>
    <t>,yakko_bunrui1_cd,yakko_bunrui2_cd,yakko_bunrui3_cd,yakko_bunrui4_cd,yakko_bunrui5_cd,iyakuhin_ippan_name_cd,toyo_keiro_kubun</t>
    <phoneticPr fontId="12"/>
  </si>
  <si>
    <t>,yakko_bunrui1_cd,yakko_bunrui2_cd,yakko_bunrui3_cd,yakko_bunrui4_cd,yakko_bunrui5_cd,iyakuhin_ippan_name_cd,iyakuhin_brand_cd,toyo_keiro_kubun</t>
    <phoneticPr fontId="12"/>
  </si>
  <si>
    <t>facility_id</t>
    <phoneticPr fontId="12"/>
  </si>
  <si>
    <t>v_latest_shisetsu_info_system</t>
    <phoneticPr fontId="12"/>
  </si>
  <si>
    <t>患者基本情報</t>
    <rPh sb="0" eb="2">
      <t>カンジャ</t>
    </rPh>
    <rPh sb="2" eb="6">
      <t>キホンジョウホウ</t>
    </rPh>
    <phoneticPr fontId="15"/>
  </si>
  <si>
    <t>患者基本データ</t>
    <rPh sb="0" eb="2">
      <t>カンジャ</t>
    </rPh>
    <rPh sb="2" eb="4">
      <t>キホン</t>
    </rPh>
    <phoneticPr fontId="15"/>
  </si>
  <si>
    <t>,himoduke_id,data_type</t>
    <phoneticPr fontId="12"/>
  </si>
  <si>
    <t>mart_patient_basic</t>
    <phoneticPr fontId="15"/>
  </si>
  <si>
    <t>診療年月_最小</t>
    <rPh sb="0" eb="2">
      <t>シンリョウ</t>
    </rPh>
    <rPh sb="2" eb="4">
      <t>ネンゲツ</t>
    </rPh>
    <rPh sb="5" eb="7">
      <t>サイショウ</t>
    </rPh>
    <phoneticPr fontId="31"/>
  </si>
  <si>
    <t>診療年月_最大</t>
    <rPh sb="0" eb="2">
      <t>シンリョウ</t>
    </rPh>
    <rPh sb="2" eb="4">
      <t>ネンゲツ</t>
    </rPh>
    <rPh sb="5" eb="7">
      <t>サイダイ</t>
    </rPh>
    <phoneticPr fontId="31"/>
  </si>
  <si>
    <t>shinryo_ym_min</t>
    <phoneticPr fontId="12"/>
  </si>
  <si>
    <t>shinryo_ym_max</t>
    <phoneticPr fontId="12"/>
  </si>
  <si>
    <t>1.男 2.女 8.Nullまたは空</t>
    <rPh sb="17" eb="18">
      <t>カラ</t>
    </rPh>
    <phoneticPr fontId="15"/>
  </si>
  <si>
    <t>,facility_id,patient_id,sex_kubun,birthday</t>
    <phoneticPr fontId="12"/>
  </si>
  <si>
    <t>1.男 2.女 3.その他 8.「4」またはNullまたは空</t>
    <rPh sb="29" eb="30">
      <t>カラ</t>
    </rPh>
    <phoneticPr fontId="15"/>
  </si>
  <si>
    <t>患者基本データ</t>
    <phoneticPr fontId="12"/>
  </si>
  <si>
    <t>利用可能患者データ</t>
    <phoneticPr fontId="12"/>
  </si>
  <si>
    <t>データ種別"DPC", "RCP"の場合のみ設定</t>
    <rPh sb="18" eb="20">
      <t>バアイ</t>
    </rPh>
    <rPh sb="22" eb="24">
      <t>セッテイ</t>
    </rPh>
    <phoneticPr fontId="12"/>
  </si>
  <si>
    <t>1.男 2.女 3.その他 9.不明（男女混在の場合）</t>
    <rPh sb="19" eb="21">
      <t>ダンジョ</t>
    </rPh>
    <rPh sb="21" eb="23">
      <t>コンザイ</t>
    </rPh>
    <rPh sb="24" eb="26">
      <t>バアイ</t>
    </rPh>
    <phoneticPr fontId="15"/>
  </si>
  <si>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5"/>
  </si>
  <si>
    <t>YYYYMM
Nullまたは空の場合、「99999999」を設定する。</t>
    <rPh sb="16" eb="18">
      <t>バアイ</t>
    </rPh>
    <rPh sb="30" eb="32">
      <t>セッテイ</t>
    </rPh>
    <phoneticPr fontId="15"/>
  </si>
  <si>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5"/>
  </si>
  <si>
    <t>death_flag</t>
  </si>
  <si>
    <t>,facility_id,patient_id,sex_kubun,birthday,death_flag,death_date</t>
    <phoneticPr fontId="12"/>
  </si>
  <si>
    <t>YYYYMMDDHHMM
Nullまたは空の場合、「999999999999」を設定する。</t>
    <phoneticPr fontId="12"/>
  </si>
  <si>
    <t>true:死亡，false:生存
Nullまたは空の場合、「unknown」を設定する。</t>
    <rPh sb="5" eb="7">
      <t>シボウ</t>
    </rPh>
    <rPh sb="14" eb="16">
      <t>セイゾン</t>
    </rPh>
    <phoneticPr fontId="4"/>
  </si>
  <si>
    <t>データ種別"MML"の場合のみ設定
true:死亡，false:生存
Nullまたは空の場合、「unknown」を設定する。</t>
    <rPh sb="23" eb="25">
      <t>シボウ</t>
    </rPh>
    <rPh sb="32" eb="34">
      <t>セイゾン</t>
    </rPh>
    <phoneticPr fontId="4"/>
  </si>
  <si>
    <t>データ種別"MML"の場合のみ設定
YYYYMMDDHHMM
Nullまたは空の場合、「999999999999」を設定する。</t>
    <phoneticPr fontId="12"/>
  </si>
  <si>
    <t>患者の基本情報（性別、生年月日）およびDPC、レセプト情報に関しては患者ごとの観察期間（診療年月の最大、最小）、MMLに関しては死亡情報を格納する。</t>
    <rPh sb="3" eb="5">
      <t>キホン</t>
    </rPh>
    <rPh sb="5" eb="7">
      <t>ジョウホウ</t>
    </rPh>
    <rPh sb="8" eb="10">
      <t>セイベツ</t>
    </rPh>
    <rPh sb="11" eb="15">
      <t>セイネンガッピ</t>
    </rPh>
    <rPh sb="27" eb="29">
      <t>ジョウホウ</t>
    </rPh>
    <rPh sb="30" eb="31">
      <t>カン</t>
    </rPh>
    <rPh sb="34" eb="36">
      <t>カンジャ</t>
    </rPh>
    <rPh sb="41" eb="43">
      <t>キカン</t>
    </rPh>
    <rPh sb="60" eb="61">
      <t>カン</t>
    </rPh>
    <rPh sb="64" eb="68">
      <t>シボウジョウホウ</t>
    </rPh>
    <rPh sb="69" eb="71">
      <t>カクノウ</t>
    </rPh>
    <phoneticPr fontId="12"/>
  </si>
  <si>
    <t>YYYYMM
不明時（複数生年月日が混在）は 99999999 とする</t>
    <rPh sb="7" eb="9">
      <t>フメイ</t>
    </rPh>
    <rPh sb="11" eb="13">
      <t>フクスウ</t>
    </rPh>
    <rPh sb="13" eb="15">
      <t>セイネン</t>
    </rPh>
    <rPh sb="15" eb="17">
      <t>ガッピ</t>
    </rPh>
    <rPh sb="18" eb="20">
      <t>コンザイ</t>
    </rPh>
    <phoneticPr fontId="15"/>
  </si>
  <si>
    <t>mt_dpc6_icd</t>
    <phoneticPr fontId="15"/>
  </si>
  <si>
    <t>データ登録日（YYYYMMDD形式）</t>
    <rPh sb="15" eb="17">
      <t>ケイシキ</t>
    </rPh>
    <phoneticPr fontId="12"/>
  </si>
  <si>
    <t>データ登録日</t>
    <rPh sb="3" eb="6">
      <t>トウロクビ</t>
    </rPh>
    <phoneticPr fontId="15"/>
  </si>
  <si>
    <t>update_status</t>
  </si>
  <si>
    <t>1：追加
2：更新
3：削除</t>
    <phoneticPr fontId="12"/>
  </si>
  <si>
    <t>koshin_kubun</t>
    <phoneticPr fontId="15"/>
  </si>
  <si>
    <t>更新区分</t>
    <phoneticPr fontId="15"/>
  </si>
  <si>
    <t>bikou</t>
  </si>
  <si>
    <t>備考</t>
    <phoneticPr fontId="15"/>
  </si>
  <si>
    <t>kokuji_kikaku_tani_code</t>
  </si>
  <si>
    <t>kokuji_kikaku_unit_code</t>
    <phoneticPr fontId="15"/>
  </si>
  <si>
    <t>告示規格単位コード</t>
    <phoneticPr fontId="15"/>
  </si>
  <si>
    <t>kokuji_kikaku_ryo</t>
  </si>
  <si>
    <t>kokuji_kikakuryo</t>
    <phoneticPr fontId="15"/>
  </si>
  <si>
    <t>告示規格量</t>
    <phoneticPr fontId="15"/>
  </si>
  <si>
    <t>seibun_tani_code</t>
  </si>
  <si>
    <t>seibun_unit_code</t>
    <phoneticPr fontId="15"/>
  </si>
  <si>
    <t>成分単位コード</t>
    <phoneticPr fontId="15"/>
  </si>
  <si>
    <t>seibunryo</t>
  </si>
  <si>
    <t>seibunryo</t>
    <phoneticPr fontId="15"/>
  </si>
  <si>
    <t>成分量</t>
    <phoneticPr fontId="15"/>
  </si>
  <si>
    <t>seibun_code</t>
  </si>
  <si>
    <t>seibun_code</t>
    <phoneticPr fontId="15"/>
  </si>
  <si>
    <t>成分コード</t>
    <phoneticPr fontId="15"/>
  </si>
  <si>
    <t>seibun_grp_code</t>
  </si>
  <si>
    <t>seibun_group_code</t>
    <phoneticPr fontId="15"/>
  </si>
  <si>
    <t>成分グループコード</t>
    <phoneticPr fontId="15"/>
  </si>
  <si>
    <t>haigo_flg</t>
  </si>
  <si>
    <t>0：単味剤
1：配合剤</t>
  </si>
  <si>
    <t>haigozai_f</t>
    <phoneticPr fontId="15"/>
  </si>
  <si>
    <t>配合剤フラグ</t>
    <phoneticPr fontId="15"/>
  </si>
  <si>
    <t>toroku_code</t>
    <phoneticPr fontId="12"/>
  </si>
  <si>
    <t>yj_code</t>
    <phoneticPr fontId="15"/>
  </si>
  <si>
    <t>ＹＪコード</t>
    <phoneticPr fontId="15"/>
  </si>
  <si>
    <t>mt_seibunryo</t>
    <phoneticPr fontId="12"/>
  </si>
  <si>
    <t>,koshin_kubun,update_ymd</t>
    <phoneticPr fontId="12"/>
  </si>
  <si>
    <t>成分量マスタ取込用</t>
    <rPh sb="0" eb="2">
      <t>セイブン</t>
    </rPh>
    <rPh sb="2" eb="3">
      <t>リョウ</t>
    </rPh>
    <rPh sb="6" eb="8">
      <t>トリコミ</t>
    </rPh>
    <rPh sb="8" eb="9">
      <t>ヨウ</t>
    </rPh>
    <phoneticPr fontId="15"/>
  </si>
  <si>
    <t>yj_code,seibun_code</t>
    <phoneticPr fontId="12"/>
  </si>
  <si>
    <t>データ登録日（YYYYMMDD形式）</t>
    <phoneticPr fontId="12"/>
  </si>
  <si>
    <t>TimeStamp</t>
  </si>
  <si>
    <t>YYYY/MM/DD形式</t>
    <rPh sb="10" eb="12">
      <t>ケイシキ</t>
    </rPh>
    <phoneticPr fontId="12"/>
  </si>
  <si>
    <t>time_stamp</t>
    <phoneticPr fontId="15"/>
  </si>
  <si>
    <t>タイムスタンプ</t>
    <phoneticPr fontId="15"/>
  </si>
  <si>
    <t>Haigo_Flag</t>
  </si>
  <si>
    <t>1    ：配合剤の成分として使用されている
Null：使用されていない</t>
  </si>
  <si>
    <t>haigo_f</t>
    <phoneticPr fontId="15"/>
  </si>
  <si>
    <t>配合フラグ</t>
    <phoneticPr fontId="15"/>
  </si>
  <si>
    <t>Tanmi_Flag</t>
  </si>
  <si>
    <t>1    ：単味剤の成分として使用されている
Null：使用されていない</t>
  </si>
  <si>
    <t>tanmi_f</t>
    <phoneticPr fontId="15"/>
  </si>
  <si>
    <t>単味フラグ</t>
    <phoneticPr fontId="15"/>
  </si>
  <si>
    <t>SeibunName</t>
  </si>
  <si>
    <t>成分名</t>
  </si>
  <si>
    <t>seibun_name</t>
    <phoneticPr fontId="15"/>
  </si>
  <si>
    <t>成分名</t>
    <phoneticPr fontId="15"/>
  </si>
  <si>
    <t>SeibunCode</t>
  </si>
  <si>
    <t>SeibunOyaCode</t>
  </si>
  <si>
    <t>成分の親コード</t>
  </si>
  <si>
    <t>seibun_oya_code</t>
    <phoneticPr fontId="15"/>
  </si>
  <si>
    <t>成分親コード</t>
    <phoneticPr fontId="15"/>
  </si>
  <si>
    <t>SeibunOyaLevel</t>
  </si>
  <si>
    <t>1のものは成分重複チェックに用いない</t>
  </si>
  <si>
    <t>seibun_oya_level</t>
    <phoneticPr fontId="15"/>
  </si>
  <si>
    <t>成分親レベル</t>
    <phoneticPr fontId="15"/>
  </si>
  <si>
    <t>ID</t>
  </si>
  <si>
    <t>management_id</t>
    <phoneticPr fontId="15"/>
  </si>
  <si>
    <t>管理ID</t>
    <rPh sb="0" eb="2">
      <t>カンリ</t>
    </rPh>
    <phoneticPr fontId="15"/>
  </si>
  <si>
    <t>mt_seibun_name</t>
    <phoneticPr fontId="12"/>
  </si>
  <si>
    <t>成分名マスタ取込用</t>
    <rPh sb="0" eb="2">
      <t>セイブン</t>
    </rPh>
    <rPh sb="2" eb="3">
      <t>メイ</t>
    </rPh>
    <rPh sb="6" eb="8">
      <t>トリコミ</t>
    </rPh>
    <rPh sb="8" eb="9">
      <t>ヨウ</t>
    </rPh>
    <phoneticPr fontId="15"/>
  </si>
  <si>
    <t>seibun_oya_code,seibun_code</t>
    <phoneticPr fontId="12"/>
  </si>
  <si>
    <t>tani_kansan_keisu</t>
  </si>
  <si>
    <t>基準単位に換算する為の係数</t>
  </si>
  <si>
    <t>unit_kansan_keisu</t>
    <phoneticPr fontId="15"/>
  </si>
  <si>
    <t>単位換算係数</t>
    <phoneticPr fontId="15"/>
  </si>
  <si>
    <t>tani_mei</t>
  </si>
  <si>
    <t>ｋg、㎡、mL　等</t>
  </si>
  <si>
    <t>unit_name</t>
    <phoneticPr fontId="15"/>
  </si>
  <si>
    <t>単位名称</t>
    <phoneticPr fontId="15"/>
  </si>
  <si>
    <t>tani_code</t>
  </si>
  <si>
    <t>unit_code</t>
    <phoneticPr fontId="15"/>
  </si>
  <si>
    <t>単位コード</t>
    <phoneticPr fontId="15"/>
  </si>
  <si>
    <t>mt_unit</t>
    <phoneticPr fontId="12"/>
  </si>
  <si>
    <t>単位マスタ取込用</t>
    <rPh sb="0" eb="2">
      <t>タンイ</t>
    </rPh>
    <rPh sb="5" eb="7">
      <t>トリコミ</t>
    </rPh>
    <rPh sb="7" eb="8">
      <t>ヨウ</t>
    </rPh>
    <phoneticPr fontId="15"/>
  </si>
  <si>
    <t>unit_code</t>
    <phoneticPr fontId="12"/>
  </si>
  <si>
    <t>level_code</t>
  </si>
  <si>
    <t>kankeisei_code</t>
    <phoneticPr fontId="15"/>
  </si>
  <si>
    <t>関係性レベルコード</t>
    <phoneticPr fontId="15"/>
  </si>
  <si>
    <t>combi_code</t>
  </si>
  <si>
    <t>kumiawase_code</t>
    <phoneticPr fontId="15"/>
  </si>
  <si>
    <t>組み合わせコード</t>
    <phoneticPr fontId="15"/>
  </si>
  <si>
    <t>ICD_code</t>
  </si>
  <si>
    <t>icd10_code</t>
    <phoneticPr fontId="12"/>
  </si>
  <si>
    <t>not_insur</t>
  </si>
  <si>
    <t>0：保険適用
1：保険適用外</t>
  </si>
  <si>
    <t>hoken_tekiyougai_f</t>
    <phoneticPr fontId="15"/>
  </si>
  <si>
    <t xml:space="preserve">保険適用外フラグ </t>
    <phoneticPr fontId="15"/>
  </si>
  <si>
    <t>rece_limit_date</t>
  </si>
  <si>
    <t>廃止年月日の設定が無いレセプト病名：99999999</t>
  </si>
  <si>
    <t>haishi_ymd</t>
    <phoneticPr fontId="15"/>
  </si>
  <si>
    <t>廃止年月日</t>
    <phoneticPr fontId="15"/>
  </si>
  <si>
    <t>rece_name</t>
  </si>
  <si>
    <t>rece_code</t>
  </si>
  <si>
    <t>レセプト病名にリンクをしていない場合：ZZZZZZZ</t>
  </si>
  <si>
    <t>shikkan_code</t>
    <phoneticPr fontId="12"/>
  </si>
  <si>
    <t>wrd_wrd_code</t>
  </si>
  <si>
    <t>toroku_code_oya</t>
  </si>
  <si>
    <t>tekiyou_byoumei_code</t>
    <phoneticPr fontId="15"/>
  </si>
  <si>
    <t>適用病名コード</t>
    <phoneticPr fontId="15"/>
  </si>
  <si>
    <t>mt_tekiyou_recept_combi_link</t>
    <phoneticPr fontId="12"/>
  </si>
  <si>
    <t>適応病名レセ病名組み合わせ関係リンクマスタ取込用</t>
    <rPh sb="0" eb="2">
      <t>テキオウ</t>
    </rPh>
    <rPh sb="2" eb="4">
      <t>ビョウメイ</t>
    </rPh>
    <rPh sb="6" eb="8">
      <t>ビョウメイ</t>
    </rPh>
    <rPh sb="8" eb="9">
      <t>ク</t>
    </rPh>
    <rPh sb="10" eb="11">
      <t>ア</t>
    </rPh>
    <rPh sb="13" eb="15">
      <t>カンケイ</t>
    </rPh>
    <rPh sb="21" eb="23">
      <t>トリコミ</t>
    </rPh>
    <rPh sb="23" eb="24">
      <t>ヨウ</t>
    </rPh>
    <phoneticPr fontId="15"/>
  </si>
  <si>
    <t>toroku_code_ko</t>
  </si>
  <si>
    <t>mt_tekiyou_recept_combi_link_oyako</t>
    <phoneticPr fontId="12"/>
  </si>
  <si>
    <t>適応病名レセ病名組み合わせ関係リンク親子マスタ取込用</t>
    <rPh sb="0" eb="2">
      <t>テキオウ</t>
    </rPh>
    <rPh sb="2" eb="4">
      <t>ビョウメイ</t>
    </rPh>
    <rPh sb="6" eb="8">
      <t>ビョウメイ</t>
    </rPh>
    <rPh sb="8" eb="9">
      <t>ク</t>
    </rPh>
    <rPh sb="10" eb="11">
      <t>ア</t>
    </rPh>
    <rPh sb="13" eb="15">
      <t>カンケイ</t>
    </rPh>
    <rPh sb="18" eb="20">
      <t>オヤコ</t>
    </rPh>
    <rPh sb="23" eb="25">
      <t>トリコミ</t>
    </rPh>
    <rPh sb="25" eb="26">
      <t>ヨウ</t>
    </rPh>
    <phoneticPr fontId="15"/>
  </si>
  <si>
    <t>update_ymd</t>
    <phoneticPr fontId="15"/>
  </si>
  <si>
    <t>データ登録日</t>
    <rPh sb="3" eb="5">
      <t>トウロク</t>
    </rPh>
    <rPh sb="5" eb="6">
      <t>ビ</t>
    </rPh>
    <phoneticPr fontId="15"/>
  </si>
  <si>
    <t>wrd_name</t>
  </si>
  <si>
    <t>tekiyou_byoumei_name</t>
    <phoneticPr fontId="15"/>
  </si>
  <si>
    <t>適用病名</t>
    <rPh sb="0" eb="4">
      <t>テキヨウビョウメイ</t>
    </rPh>
    <phoneticPr fontId="15"/>
  </si>
  <si>
    <t>wrd_wrd_code3</t>
  </si>
  <si>
    <t>yougo_code3</t>
    <phoneticPr fontId="15"/>
  </si>
  <si>
    <t>用語コード３</t>
    <phoneticPr fontId="15"/>
  </si>
  <si>
    <t>wrd_wrd_code2</t>
  </si>
  <si>
    <t>yougo_code2</t>
    <phoneticPr fontId="15"/>
  </si>
  <si>
    <t>用語コード２</t>
    <phoneticPr fontId="15"/>
  </si>
  <si>
    <t>wrd_wrd_code1</t>
  </si>
  <si>
    <t>yougo_code1</t>
    <phoneticPr fontId="15"/>
  </si>
  <si>
    <t>用語コード１</t>
    <phoneticPr fontId="15"/>
  </si>
  <si>
    <t>mt_tekiyou_byoumei</t>
    <phoneticPr fontId="12"/>
  </si>
  <si>
    <t>適用病名マスタ取込用</t>
    <phoneticPr fontId="15"/>
  </si>
  <si>
    <t>yrl_kikaku</t>
  </si>
  <si>
    <t>kikaku_naiyou</t>
    <phoneticPr fontId="15"/>
  </si>
  <si>
    <t>規格内容</t>
    <rPh sb="2" eb="4">
      <t>ナイヨウ</t>
    </rPh>
    <phoneticPr fontId="15"/>
  </si>
  <si>
    <t>yrl_shohin</t>
  </si>
  <si>
    <t>iyakuhin_name</t>
    <phoneticPr fontId="15"/>
  </si>
  <si>
    <t>医薬品名</t>
    <rPh sb="0" eb="4">
      <t>イヤクヒンメイ</t>
    </rPh>
    <phoneticPr fontId="15"/>
  </si>
  <si>
    <t>yrl_ippan</t>
  </si>
  <si>
    <t>iyakuhin_ippan_name</t>
    <phoneticPr fontId="15"/>
  </si>
  <si>
    <t>医薬品一般名</t>
    <rPh sb="0" eb="3">
      <t>イヤクヒン</t>
    </rPh>
    <rPh sb="3" eb="5">
      <t>イッパン</t>
    </rPh>
    <rPh sb="5" eb="6">
      <t>メイ</t>
    </rPh>
    <phoneticPr fontId="15"/>
  </si>
  <si>
    <t>yrl_rece_code</t>
  </si>
  <si>
    <t>データ無しの場合nullを設定</t>
  </si>
  <si>
    <t>iyakuhin_code</t>
    <phoneticPr fontId="15"/>
  </si>
  <si>
    <t>医薬品コード</t>
    <rPh sb="0" eb="3">
      <t>イヤクヒン</t>
    </rPh>
    <phoneticPr fontId="15"/>
  </si>
  <si>
    <t>yrl_toroku_code</t>
  </si>
  <si>
    <t>個別医薬品コード（通称YJコード）</t>
  </si>
  <si>
    <t>mt_yjcode_receptdensancode_link</t>
    <phoneticPr fontId="12"/>
  </si>
  <si>
    <t>ＹＪコード医薬品コードリンクマスタ取込用</t>
    <rPh sb="17" eb="19">
      <t>トリコミ</t>
    </rPh>
    <rPh sb="19" eb="20">
      <t>ヨウ</t>
    </rPh>
    <phoneticPr fontId="15"/>
  </si>
  <si>
    <t>yj_code</t>
    <phoneticPr fontId="12"/>
  </si>
  <si>
    <t>成分量マスタ取込用</t>
    <rPh sb="6" eb="8">
      <t>トリコミ</t>
    </rPh>
    <rPh sb="8" eb="9">
      <t>ヨウ</t>
    </rPh>
    <phoneticPr fontId="15"/>
  </si>
  <si>
    <t>成分名マスタ取込用</t>
    <rPh sb="6" eb="8">
      <t>トリコミ</t>
    </rPh>
    <rPh sb="8" eb="9">
      <t>ヨウ</t>
    </rPh>
    <phoneticPr fontId="15"/>
  </si>
  <si>
    <t>単位マスタ取込用</t>
    <rPh sb="5" eb="7">
      <t>トリコミ</t>
    </rPh>
    <rPh sb="7" eb="8">
      <t>ヨウ</t>
    </rPh>
    <phoneticPr fontId="15"/>
  </si>
  <si>
    <t>適応病名レセ病名組み合わせ関係リンクマスタ取込用</t>
    <rPh sb="21" eb="23">
      <t>トリコミ</t>
    </rPh>
    <rPh sb="23" eb="24">
      <t>ヨウ</t>
    </rPh>
    <phoneticPr fontId="15"/>
  </si>
  <si>
    <t>適応病名レセ病名組み合わせ関係リンク親子マスタ取込用</t>
    <rPh sb="23" eb="25">
      <t>トリコミ</t>
    </rPh>
    <rPh sb="25" eb="26">
      <t>ヨウ</t>
    </rPh>
    <phoneticPr fontId="15"/>
  </si>
  <si>
    <t>適用病名マスタ取込用</t>
    <rPh sb="7" eb="9">
      <t>トリコミ</t>
    </rPh>
    <rPh sb="9" eb="10">
      <t>ヨウ</t>
    </rPh>
    <phoneticPr fontId="15"/>
  </si>
  <si>
    <t>医薬品成分関連マスタ</t>
    <phoneticPr fontId="15"/>
  </si>
  <si>
    <t>医薬品適用病名関連マスタ</t>
    <rPh sb="0" eb="3">
      <t>イヤクヒン</t>
    </rPh>
    <rPh sb="3" eb="5">
      <t>テキヨウ</t>
    </rPh>
    <rPh sb="5" eb="7">
      <t>ビョウメイ</t>
    </rPh>
    <rPh sb="7" eb="9">
      <t>カンレン</t>
    </rPh>
    <phoneticPr fontId="15"/>
  </si>
  <si>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5"/>
  </si>
  <si>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5"/>
  </si>
  <si>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5"/>
  </si>
  <si>
    <t>・データ登録日の最大値が設定されていた場合、1を設定
・上記以外の場合、0を設定</t>
    <rPh sb="24" eb="26">
      <t>セッテイ</t>
    </rPh>
    <rPh sb="28" eb="32">
      <t>ジョウキイガイ</t>
    </rPh>
    <rPh sb="33" eb="35">
      <t>バアイ</t>
    </rPh>
    <rPh sb="38" eb="40">
      <t>セッテイ</t>
    </rPh>
    <phoneticPr fontId="15"/>
  </si>
  <si>
    <t>成分量マスタ取込用より取得（YYYYMMDD形式）</t>
    <rPh sb="0" eb="2">
      <t>セイブン</t>
    </rPh>
    <rPh sb="2" eb="3">
      <t>リョウ</t>
    </rPh>
    <rPh sb="6" eb="8">
      <t>トリコミ</t>
    </rPh>
    <rPh sb="8" eb="9">
      <t>ヨウ</t>
    </rPh>
    <rPh sb="11" eb="13">
      <t>シュトク</t>
    </rPh>
    <phoneticPr fontId="15"/>
  </si>
  <si>
    <t>データ登録日</t>
    <phoneticPr fontId="12"/>
  </si>
  <si>
    <t>成分量マスタ取込用より取得</t>
    <rPh sb="11" eb="13">
      <t>シュトク</t>
    </rPh>
    <phoneticPr fontId="15"/>
  </si>
  <si>
    <t>ＹＪコード医薬品コードリンクマスタ取込用より取得</t>
    <rPh sb="5" eb="8">
      <t>イヤクヒン</t>
    </rPh>
    <rPh sb="17" eb="19">
      <t>トリコミ</t>
    </rPh>
    <rPh sb="19" eb="20">
      <t>ヨウ</t>
    </rPh>
    <rPh sb="22" eb="24">
      <t>シュトク</t>
    </rPh>
    <phoneticPr fontId="15"/>
  </si>
  <si>
    <t>単位マスタ取込用「単位名称」より取得</t>
    <rPh sb="16" eb="18">
      <t>シュトク</t>
    </rPh>
    <phoneticPr fontId="15"/>
  </si>
  <si>
    <t>kokuji_kikaku_unit_name</t>
    <phoneticPr fontId="12"/>
  </si>
  <si>
    <t>告示規格単位名称</t>
    <phoneticPr fontId="12"/>
  </si>
  <si>
    <t>kokuji_kikaku_unit_cd</t>
    <phoneticPr fontId="12"/>
  </si>
  <si>
    <t>告示規格単位コード</t>
    <phoneticPr fontId="12"/>
  </si>
  <si>
    <t>kokuji_kikakuryo</t>
  </si>
  <si>
    <t>告示規格量</t>
  </si>
  <si>
    <t>seibun_unit_name</t>
    <phoneticPr fontId="12"/>
  </si>
  <si>
    <t>成分単位名称</t>
    <phoneticPr fontId="12"/>
  </si>
  <si>
    <t>seibun_unit_cd</t>
    <phoneticPr fontId="12"/>
  </si>
  <si>
    <t>成分単位コード</t>
    <phoneticPr fontId="12"/>
  </si>
  <si>
    <t>成分量</t>
  </si>
  <si>
    <t>成分名マスタ取込用より取得</t>
    <rPh sb="11" eb="13">
      <t>シュトク</t>
    </rPh>
    <phoneticPr fontId="15"/>
  </si>
  <si>
    <t>seibun_name</t>
  </si>
  <si>
    <t>seibun_cd</t>
    <phoneticPr fontId="12"/>
  </si>
  <si>
    <t>成分コード</t>
  </si>
  <si>
    <t>seibun_group_cd</t>
    <phoneticPr fontId="15"/>
  </si>
  <si>
    <t>成分グループコード</t>
  </si>
  <si>
    <t>成分量マスタ取込用より取得
0：単味剤
1：配合剤</t>
    <rPh sb="11" eb="13">
      <t>シュトク</t>
    </rPh>
    <phoneticPr fontId="15"/>
  </si>
  <si>
    <t>haigozai_f</t>
    <phoneticPr fontId="12"/>
  </si>
  <si>
    <t>配合剤フラグ</t>
    <phoneticPr fontId="12"/>
  </si>
  <si>
    <t>成分量マスタ取込用より取得</t>
    <rPh sb="0" eb="2">
      <t>セイブン</t>
    </rPh>
    <rPh sb="2" eb="3">
      <t>リョウ</t>
    </rPh>
    <rPh sb="6" eb="8">
      <t>トリコミ</t>
    </rPh>
    <rPh sb="8" eb="9">
      <t>ヨウ</t>
    </rPh>
    <rPh sb="11" eb="13">
      <t>シュトク</t>
    </rPh>
    <phoneticPr fontId="15"/>
  </si>
  <si>
    <t>yj_cd</t>
    <phoneticPr fontId="12"/>
  </si>
  <si>
    <t>ＹＪコード</t>
  </si>
  <si>
    <t>mt2_iyakuhin_seibun_kanren</t>
    <phoneticPr fontId="12"/>
  </si>
  <si>
    <t>,seibun_cd,update_ymd</t>
    <phoneticPr fontId="12"/>
  </si>
  <si>
    <t>DIR適応病名とレセプト病名のリンクなし</t>
    <phoneticPr fontId="12"/>
  </si>
  <si>
    <t>NULL</t>
    <phoneticPr fontId="29"/>
  </si>
  <si>
    <t>形容詞がないDIR適応病名と一致する分類名のICD10に含まれる</t>
    <phoneticPr fontId="12"/>
  </si>
  <si>
    <t>51</t>
    <phoneticPr fontId="12"/>
  </si>
  <si>
    <t>形容詞がないDIR適応病名がレセプト病名を包含している</t>
    <phoneticPr fontId="29"/>
  </si>
  <si>
    <t>21</t>
    <phoneticPr fontId="12"/>
  </si>
  <si>
    <t>形容詞がないDIR適応病名とレセプト病名が一致する</t>
    <rPh sb="0" eb="3">
      <t>ケイヨウシ</t>
    </rPh>
    <rPh sb="9" eb="11">
      <t>テキオウ</t>
    </rPh>
    <rPh sb="11" eb="13">
      <t>ビョウメイ</t>
    </rPh>
    <rPh sb="18" eb="20">
      <t>ビョウメイ</t>
    </rPh>
    <rPh sb="21" eb="23">
      <t>イッチ</t>
    </rPh>
    <phoneticPr fontId="29"/>
  </si>
  <si>
    <t>11</t>
    <phoneticPr fontId="12"/>
  </si>
  <si>
    <t>内容</t>
    <rPh sb="0" eb="2">
      <t>ナイヨウ</t>
    </rPh>
    <phoneticPr fontId="29"/>
  </si>
  <si>
    <t>関係性レベルコード</t>
    <rPh sb="0" eb="2">
      <t>カンケイ</t>
    </rPh>
    <rPh sb="2" eb="3">
      <t>セイ</t>
    </rPh>
    <phoneticPr fontId="29"/>
  </si>
  <si>
    <t>但し、 DIR適応病名が形容詞を含むために関係性コード「10」に該当するレセプト病名がない場合は、次のように関係性を示す。</t>
    <phoneticPr fontId="12"/>
  </si>
  <si>
    <t>DIR適応病名がICD10の分類名と一致</t>
    <phoneticPr fontId="12"/>
  </si>
  <si>
    <t>50</t>
    <phoneticPr fontId="12"/>
  </si>
  <si>
    <t>「30」、「40」に該当するレセプト病名を関連付ける</t>
    <phoneticPr fontId="12"/>
  </si>
  <si>
    <t>DIR適応病名とレセプト病名に相違あり</t>
    <phoneticPr fontId="12"/>
  </si>
  <si>
    <t>40</t>
    <phoneticPr fontId="12"/>
  </si>
  <si>
    <t>原則として、関係性コード「10」、「11」に該当するレセプト病名がない場合に、</t>
    <phoneticPr fontId="12"/>
  </si>
  <si>
    <t>レセプト病名がDIR適応病名を包含</t>
    <phoneticPr fontId="12"/>
  </si>
  <si>
    <t>30</t>
    <phoneticPr fontId="12"/>
  </si>
  <si>
    <t>DIR適応病名がレセプト病名を包含</t>
    <phoneticPr fontId="29"/>
  </si>
  <si>
    <t>20</t>
    <phoneticPr fontId="12"/>
  </si>
  <si>
    <t>DIR適応病名とレセプト病名が一致</t>
    <rPh sb="3" eb="5">
      <t>テキオウ</t>
    </rPh>
    <rPh sb="5" eb="7">
      <t>ビョウメイ</t>
    </rPh>
    <rPh sb="12" eb="14">
      <t>ビョウメイ</t>
    </rPh>
    <rPh sb="15" eb="17">
      <t>イッチ</t>
    </rPh>
    <phoneticPr fontId="29"/>
  </si>
  <si>
    <t>10</t>
    <phoneticPr fontId="12"/>
  </si>
  <si>
    <t>②関係性レベルコード</t>
    <phoneticPr fontId="29"/>
  </si>
  <si>
    <t>レセプト病名をリンクしていないので、確認が必要</t>
    <phoneticPr fontId="12"/>
  </si>
  <si>
    <t xml:space="preserve">DIR適応病名に対するレセプト病名（該当レセプト病名なし） </t>
    <phoneticPr fontId="29"/>
  </si>
  <si>
    <t>『疾患』、『症状』に関わらず一律でコードを付与</t>
    <phoneticPr fontId="12"/>
  </si>
  <si>
    <t>保険請求対象外のDIR適応病名に対するレセプト病名</t>
    <phoneticPr fontId="29"/>
  </si>
  <si>
    <t>Z0</t>
    <phoneticPr fontId="29"/>
  </si>
  <si>
    <t>「コードD」の他のグループとの組み合わせが必要</t>
    <phoneticPr fontId="12"/>
  </si>
  <si>
    <t>DIR適応病名１語に対するレセプト病名が２つ以上必要（グループ２）</t>
    <phoneticPr fontId="29"/>
  </si>
  <si>
    <t>D2</t>
    <phoneticPr fontId="29"/>
  </si>
  <si>
    <t>DIR適応病名１語に対するレセプト病名が２つ以上必要（グループ１）</t>
    <phoneticPr fontId="29"/>
  </si>
  <si>
    <t>D1</t>
    <phoneticPr fontId="29"/>
  </si>
  <si>
    <t>『症状』に該当するレセプト病名をリンクしていないので、確認が必要</t>
    <phoneticPr fontId="12"/>
  </si>
  <si>
    <t>DIR適応病名の『症状』（便宜上の疾患を含む）に対するレセプト病名（該当レセプト病名なし）</t>
    <phoneticPr fontId="29"/>
  </si>
  <si>
    <t>CZ</t>
    <phoneticPr fontId="29"/>
  </si>
  <si>
    <t>「コードC」の他のグループとの組み合わせ、及び「コードB」との組み合わせが必要</t>
    <phoneticPr fontId="12"/>
  </si>
  <si>
    <t>DIR適応病名の『症状』（便宜上の疾患を含む）に対するレセプト病名（グループ２）</t>
    <phoneticPr fontId="29"/>
  </si>
  <si>
    <t>C2</t>
    <phoneticPr fontId="29"/>
  </si>
  <si>
    <t>DIR適応病名の『症状』（便宜上の疾患を含む）に対するレセプト病名（グループ１）</t>
    <phoneticPr fontId="29"/>
  </si>
  <si>
    <t>C1</t>
    <phoneticPr fontId="29"/>
  </si>
  <si>
    <t>他の「コードC」との組み合わせの必要はないが、「コードB」との組み合わせが必要</t>
    <phoneticPr fontId="12"/>
  </si>
  <si>
    <t>DIR適応病名の『症状』（便宜上の疾患を含む）に対するレセプト病名</t>
    <phoneticPr fontId="29"/>
  </si>
  <si>
    <t>C0</t>
    <phoneticPr fontId="29"/>
  </si>
  <si>
    <t>『疾患』に該当するレセプト病名をリンクしていないので、確認が必要</t>
    <phoneticPr fontId="12"/>
  </si>
  <si>
    <t>DIR適応病名の『疾患』（便宜上の疾患を含む）に対するレセプト病名（該当レセプト病名なし）</t>
    <phoneticPr fontId="29"/>
  </si>
  <si>
    <t>BZ</t>
    <phoneticPr fontId="29"/>
  </si>
  <si>
    <t>「コードB」の他のグループとの組み合わせ、及び「コードC」との組み合わせが必要</t>
    <phoneticPr fontId="12"/>
  </si>
  <si>
    <t>DIR適応病名の『疾患』（便宜上の疾患を含む）に対するレセプト病名（グループ２）</t>
    <phoneticPr fontId="29"/>
  </si>
  <si>
    <t>B2</t>
    <phoneticPr fontId="29"/>
  </si>
  <si>
    <t>「コードB」の他のグループとの組み合わせ、及び「コードC」との組み合わせが必</t>
    <phoneticPr fontId="12"/>
  </si>
  <si>
    <t>DIR適応病名の『疾患』（便宜上の疾患を含む）に対するレセプト病名（グループ１）</t>
    <phoneticPr fontId="29"/>
  </si>
  <si>
    <t>B1</t>
    <phoneticPr fontId="29"/>
  </si>
  <si>
    <t>他の「コードB」との組み合わせの必要はないが、「コードC」との組み合わせが必要</t>
    <phoneticPr fontId="12"/>
  </si>
  <si>
    <t xml:space="preserve">DIR適応病名の『疾患』（便宜上の疾患を含む）に対するレセプト病名 </t>
    <phoneticPr fontId="12"/>
  </si>
  <si>
    <t>B0</t>
    <phoneticPr fontId="29"/>
  </si>
  <si>
    <t>他のコードとの組み合わせの必要なし</t>
    <phoneticPr fontId="29"/>
  </si>
  <si>
    <t>DIR適応病名１語に対するレセプト病名１語</t>
    <rPh sb="3" eb="5">
      <t>テキオウ</t>
    </rPh>
    <rPh sb="5" eb="7">
      <t>ビョウメイ</t>
    </rPh>
    <rPh sb="8" eb="9">
      <t>ゴ</t>
    </rPh>
    <rPh sb="10" eb="11">
      <t>タイ</t>
    </rPh>
    <rPh sb="17" eb="19">
      <t>ビョウメイ</t>
    </rPh>
    <rPh sb="20" eb="21">
      <t>ゴ</t>
    </rPh>
    <phoneticPr fontId="29"/>
  </si>
  <si>
    <t>A0</t>
    <phoneticPr fontId="29"/>
  </si>
  <si>
    <t>組み合わせ</t>
    <rPh sb="0" eb="1">
      <t>ク</t>
    </rPh>
    <rPh sb="2" eb="3">
      <t>ア</t>
    </rPh>
    <phoneticPr fontId="29"/>
  </si>
  <si>
    <t>組み合わせコード</t>
    <rPh sb="0" eb="1">
      <t>ク</t>
    </rPh>
    <rPh sb="2" eb="3">
      <t>ア</t>
    </rPh>
    <phoneticPr fontId="29"/>
  </si>
  <si>
    <t>①組み合わせコード</t>
    <phoneticPr fontId="29"/>
  </si>
  <si>
    <t>■項目補足説明</t>
    <rPh sb="1" eb="3">
      <t>コウモク</t>
    </rPh>
    <rPh sb="3" eb="5">
      <t>ホソク</t>
    </rPh>
    <rPh sb="5" eb="7">
      <t>セツメイ</t>
    </rPh>
    <phoneticPr fontId="29"/>
  </si>
  <si>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5"/>
  </si>
  <si>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5"/>
  </si>
  <si>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5"/>
  </si>
  <si>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5"/>
  </si>
  <si>
    <t>kankeisei_cd</t>
    <phoneticPr fontId="12"/>
  </si>
  <si>
    <t>関係性レベルコード</t>
  </si>
  <si>
    <t>kumiawase_cd</t>
    <phoneticPr fontId="12"/>
  </si>
  <si>
    <t>組み合わせコード</t>
    <phoneticPr fontId="12"/>
  </si>
  <si>
    <t>適応病名レセ病名組み合わせ関係リンクマスタ取込用より取得</t>
    <rPh sb="26" eb="28">
      <t>シュトク</t>
    </rPh>
    <phoneticPr fontId="15"/>
  </si>
  <si>
    <t>適用病名マスタ取込用より取得</t>
    <rPh sb="0" eb="2">
      <t>テキヨウ</t>
    </rPh>
    <rPh sb="2" eb="4">
      <t>ビョウメイ</t>
    </rPh>
    <rPh sb="7" eb="9">
      <t>トリコミ</t>
    </rPh>
    <rPh sb="9" eb="10">
      <t>ヨウ</t>
    </rPh>
    <rPh sb="12" eb="14">
      <t>シュトク</t>
    </rPh>
    <phoneticPr fontId="15"/>
  </si>
  <si>
    <t>tekiyou_byoumei_name</t>
    <phoneticPr fontId="12"/>
  </si>
  <si>
    <t>適応病名レセ病名組み合わせ関係リンク親子マスタ取込用より取得</t>
    <rPh sb="28" eb="30">
      <t>シュトク</t>
    </rPh>
    <phoneticPr fontId="15"/>
  </si>
  <si>
    <t>tekiyou_byoumei_cd</t>
    <phoneticPr fontId="12"/>
  </si>
  <si>
    <t>適用病名コード</t>
  </si>
  <si>
    <t>ＹＪコード医薬品コードリンクマスタ取込用より取得</t>
    <rPh sb="22" eb="24">
      <t>シュトク</t>
    </rPh>
    <phoneticPr fontId="15"/>
  </si>
  <si>
    <t>mt2_iyakuhin_tekiyou_byomei_kanren</t>
    <phoneticPr fontId="12"/>
  </si>
  <si>
    <t>医薬品適用病名関連マスタ</t>
    <phoneticPr fontId="15"/>
  </si>
  <si>
    <t>yj_cd,tekiyou_byoumei_cd</t>
    <phoneticPr fontId="12"/>
  </si>
  <si>
    <t>※『DIR（ディー・アイ・アール）』はDI社独自の医薬品情報データベースのこと</t>
  </si>
  <si>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5"/>
  </si>
  <si>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5"/>
  </si>
  <si>
    <t>医薬品成分関連</t>
    <rPh sb="0" eb="3">
      <t>イヤクヒン</t>
    </rPh>
    <rPh sb="3" eb="5">
      <t>セイブン</t>
    </rPh>
    <rPh sb="5" eb="7">
      <t>カンレン</t>
    </rPh>
    <phoneticPr fontId="15"/>
  </si>
  <si>
    <t>成分量マスタ取込用</t>
    <phoneticPr fontId="12"/>
  </si>
  <si>
    <t>成分名マスタ取込用</t>
    <phoneticPr fontId="15"/>
  </si>
  <si>
    <t>単位マスタ取込用</t>
    <phoneticPr fontId="15"/>
  </si>
  <si>
    <t>医薬品適用病名関連</t>
    <rPh sb="0" eb="3">
      <t>イヤクヒン</t>
    </rPh>
    <rPh sb="3" eb="5">
      <t>テキヨウ</t>
    </rPh>
    <rPh sb="5" eb="7">
      <t>ビョウメイ</t>
    </rPh>
    <rPh sb="7" eb="9">
      <t>カンレン</t>
    </rPh>
    <phoneticPr fontId="15"/>
  </si>
  <si>
    <t>ＹＪコード医薬品コードリンクマスタ取込用</t>
    <phoneticPr fontId="15"/>
  </si>
  <si>
    <t>適応病名レセ病名組み合わせ関係リンクマスタ取込用</t>
    <rPh sb="0" eb="2">
      <t>テキオウ</t>
    </rPh>
    <rPh sb="2" eb="4">
      <t>ビョウメイ</t>
    </rPh>
    <rPh sb="6" eb="8">
      <t>ビョウメイ</t>
    </rPh>
    <rPh sb="8" eb="9">
      <t>ク</t>
    </rPh>
    <rPh sb="10" eb="11">
      <t>ア</t>
    </rPh>
    <rPh sb="13" eb="15">
      <t>カンケイ</t>
    </rPh>
    <rPh sb="21" eb="23">
      <t>トリコミ</t>
    </rPh>
    <rPh sb="23" eb="24">
      <t>ヨウ</t>
    </rPh>
    <phoneticPr fontId="12"/>
  </si>
  <si>
    <t>適応病名レセ病名組み合わせ関係リンク親子マスタ取込用</t>
    <phoneticPr fontId="15"/>
  </si>
  <si>
    <t>適用病名組み合わせコード</t>
    <rPh sb="4" eb="5">
      <t>ク</t>
    </rPh>
    <rPh sb="6" eb="7">
      <t>ア</t>
    </rPh>
    <phoneticPr fontId="15"/>
  </si>
  <si>
    <t>tekiyou_byoumei_link_code</t>
    <phoneticPr fontId="15"/>
  </si>
  <si>
    <t>tekiyou_byoumei_link_code,tekiyou_byoumei_code,shikkan_code</t>
    <phoneticPr fontId="12"/>
  </si>
  <si>
    <t>tekiyou_byoumei_link_code,yj_code</t>
    <phoneticPr fontId="15"/>
  </si>
  <si>
    <t>,shikkan_cd,update_ymd</t>
    <phoneticPr fontId="12"/>
  </si>
  <si>
    <t>icd10_name</t>
  </si>
  <si>
    <t>icd10_cd</t>
    <phoneticPr fontId="12"/>
  </si>
  <si>
    <t>ICD10コード</t>
    <phoneticPr fontId="12"/>
  </si>
  <si>
    <t>high_acute_care_hp_f</t>
  </si>
  <si>
    <t>acute_care_hp_f</t>
  </si>
  <si>
    <t>診療行為付加情報マスタ取込用</t>
    <rPh sb="0" eb="2">
      <t>シンリョウ</t>
    </rPh>
    <rPh sb="2" eb="4">
      <t>コウイ</t>
    </rPh>
    <rPh sb="4" eb="6">
      <t>フカ</t>
    </rPh>
    <rPh sb="6" eb="8">
      <t>ジョウホウ</t>
    </rPh>
    <rPh sb="11" eb="14">
      <t>トリコミヨウ</t>
    </rPh>
    <phoneticPr fontId="15"/>
  </si>
  <si>
    <t>mt_shinryo_koi_fuka</t>
    <phoneticPr fontId="12"/>
  </si>
  <si>
    <t>診療行為付加情報マスタ取込用</t>
    <rPh sb="0" eb="2">
      <t>シンリョウ</t>
    </rPh>
    <rPh sb="2" eb="4">
      <t>コウイ</t>
    </rPh>
    <rPh sb="4" eb="6">
      <t>フカ</t>
    </rPh>
    <rPh sb="6" eb="8">
      <t>ジョウホウ</t>
    </rPh>
    <rPh sb="11" eb="13">
      <t>トリコミ</t>
    </rPh>
    <rPh sb="13" eb="14">
      <t>ヨウ</t>
    </rPh>
    <phoneticPr fontId="15"/>
  </si>
  <si>
    <t>更新区分</t>
    <rPh sb="0" eb="2">
      <t>コウシン</t>
    </rPh>
    <rPh sb="2" eb="4">
      <t>クブン</t>
    </rPh>
    <phoneticPr fontId="15"/>
  </si>
  <si>
    <t>マスター種別</t>
    <phoneticPr fontId="15"/>
  </si>
  <si>
    <t>診療行為コード</t>
    <phoneticPr fontId="15"/>
  </si>
  <si>
    <t>shinryo_koi_code</t>
  </si>
  <si>
    <t>診療行為省略漢字有効桁数</t>
    <phoneticPr fontId="15"/>
  </si>
  <si>
    <t>shinryo_koi_kanji_name_ketasu</t>
  </si>
  <si>
    <t>診療行為省略漢字名称</t>
    <rPh sb="8" eb="10">
      <t>メイショウ</t>
    </rPh>
    <phoneticPr fontId="15"/>
  </si>
  <si>
    <t>shinryo_koi_kanji_name</t>
  </si>
  <si>
    <t>診療行為省略カナ有効桁数</t>
    <phoneticPr fontId="15"/>
  </si>
  <si>
    <t>shinryo_koi_kana_name_ketasu</t>
  </si>
  <si>
    <t>診療行為省略カナ名称</t>
    <phoneticPr fontId="15"/>
  </si>
  <si>
    <t>shinryo_koi_kana_name</t>
  </si>
  <si>
    <t>データ規格コード</t>
    <phoneticPr fontId="15"/>
  </si>
  <si>
    <t>data_standard_code</t>
  </si>
  <si>
    <t>データ規格漢字有効桁数</t>
    <phoneticPr fontId="15"/>
  </si>
  <si>
    <t>data_standard_ketasu</t>
  </si>
  <si>
    <t>データ規格漢字名称</t>
    <phoneticPr fontId="15"/>
  </si>
  <si>
    <t>data_standard_name</t>
  </si>
  <si>
    <t>新又は現点数識別</t>
    <phoneticPr fontId="15"/>
  </si>
  <si>
    <t>gen_tensu_shikibetsu</t>
  </si>
  <si>
    <t>新又は現点数</t>
    <phoneticPr fontId="15"/>
  </si>
  <si>
    <t>gen_tensu</t>
  </si>
  <si>
    <t>入外適用区分</t>
    <phoneticPr fontId="15"/>
  </si>
  <si>
    <t>nyugai_tekiyo_kubun</t>
  </si>
  <si>
    <t>後期高齢者医療適用区分</t>
    <phoneticPr fontId="15"/>
  </si>
  <si>
    <t>aged_tekiyo_kubun</t>
  </si>
  <si>
    <t>点数欄集計先識別（入院外）</t>
    <phoneticPr fontId="15"/>
  </si>
  <si>
    <t>tensuran_shikibetsu_nyuingai</t>
  </si>
  <si>
    <t>包括対象検査</t>
    <phoneticPr fontId="15"/>
  </si>
  <si>
    <t>hokatsu_kensa</t>
  </si>
  <si>
    <t>予備1</t>
    <phoneticPr fontId="15"/>
  </si>
  <si>
    <t>reserve1</t>
  </si>
  <si>
    <t>DPC適用区分</t>
    <phoneticPr fontId="15"/>
  </si>
  <si>
    <t>dpc_tekiyo_kubun</t>
  </si>
  <si>
    <t>病院・診療所区分</t>
    <phoneticPr fontId="15"/>
  </si>
  <si>
    <t>clinic_kubun</t>
  </si>
  <si>
    <t>画像等手術支援加算区分</t>
    <phoneticPr fontId="15"/>
  </si>
  <si>
    <t>shujutsu_kasan_kubun</t>
  </si>
  <si>
    <t>医療観察法対象区分</t>
    <phoneticPr fontId="15"/>
  </si>
  <si>
    <t>iryo_kansatsu_kubun</t>
  </si>
  <si>
    <t>看護加算</t>
    <phoneticPr fontId="15"/>
  </si>
  <si>
    <t>kango_kasan</t>
  </si>
  <si>
    <t>麻酔識別区分</t>
    <phoneticPr fontId="15"/>
  </si>
  <si>
    <t>masui_shujutsu_kubun</t>
  </si>
  <si>
    <t>傷病名関連区分</t>
    <phoneticPr fontId="15"/>
  </si>
  <si>
    <t>shobyo_kanren_kubun</t>
  </si>
  <si>
    <t>予備2</t>
    <phoneticPr fontId="15"/>
  </si>
  <si>
    <t>reserve2</t>
    <phoneticPr fontId="15"/>
  </si>
  <si>
    <t>実日数</t>
    <phoneticPr fontId="15"/>
  </si>
  <si>
    <t>jitsu_days</t>
  </si>
  <si>
    <t>日数・回数</t>
    <phoneticPr fontId="15"/>
  </si>
  <si>
    <t>days_times</t>
  </si>
  <si>
    <t>医薬品関連区分</t>
    <phoneticPr fontId="15"/>
  </si>
  <si>
    <t>iyakuhin_kanren_kubun</t>
  </si>
  <si>
    <t>きざみ値計算識別</t>
    <phoneticPr fontId="15"/>
  </si>
  <si>
    <t>kizami_keisan_shikibetsu</t>
  </si>
  <si>
    <t>きざみ値下限値</t>
    <phoneticPr fontId="15"/>
  </si>
  <si>
    <t>kizami_low</t>
  </si>
  <si>
    <t>きざみ値上限値</t>
    <phoneticPr fontId="15"/>
  </si>
  <si>
    <t>kizami_up</t>
  </si>
  <si>
    <t>きざみ値</t>
    <phoneticPr fontId="15"/>
  </si>
  <si>
    <t>kizami_value</t>
  </si>
  <si>
    <t>きざみ点数</t>
    <phoneticPr fontId="15"/>
  </si>
  <si>
    <t>kizami_tensu</t>
  </si>
  <si>
    <t>上下限エラー処理</t>
    <phoneticPr fontId="15"/>
  </si>
  <si>
    <t>up_low_error</t>
  </si>
  <si>
    <t>上限回数</t>
    <phoneticPr fontId="15"/>
  </si>
  <si>
    <t>up_times</t>
  </si>
  <si>
    <t>上限回数エラー処理</t>
    <phoneticPr fontId="15"/>
  </si>
  <si>
    <t>up_times_error</t>
  </si>
  <si>
    <t>注加算コード</t>
    <phoneticPr fontId="15"/>
  </si>
  <si>
    <t>chu_kasan_code</t>
  </si>
  <si>
    <t>注加算通番</t>
    <phoneticPr fontId="15"/>
  </si>
  <si>
    <t>chu_kasan_no</t>
  </si>
  <si>
    <t>通則年齢</t>
    <phoneticPr fontId="15"/>
  </si>
  <si>
    <t>tsusoku_age</t>
  </si>
  <si>
    <t>下限年齢</t>
    <phoneticPr fontId="15"/>
  </si>
  <si>
    <t>low_age</t>
  </si>
  <si>
    <t>上限年齢</t>
    <phoneticPr fontId="15"/>
  </si>
  <si>
    <t>up_age</t>
  </si>
  <si>
    <t>時間加算区分</t>
    <phoneticPr fontId="15"/>
  </si>
  <si>
    <t>time_kasan_kubun</t>
  </si>
  <si>
    <t>適合区分</t>
    <phoneticPr fontId="15"/>
  </si>
  <si>
    <t>tekigo_kubun</t>
  </si>
  <si>
    <t>対象施設基準</t>
    <phoneticPr fontId="15"/>
  </si>
  <si>
    <t>facility_kijun</t>
  </si>
  <si>
    <t>処置乳幼児加算区分</t>
    <phoneticPr fontId="15"/>
  </si>
  <si>
    <t>nyuyoji_kasan_kubun</t>
  </si>
  <si>
    <t>極低出生体重児加算区分</t>
    <phoneticPr fontId="15"/>
  </si>
  <si>
    <t>taijuji_kasan_kubun</t>
  </si>
  <si>
    <t>入院基本料等減算対象識別</t>
    <phoneticPr fontId="15"/>
  </si>
  <si>
    <t>nyuin_kihon_gensan_shikibetsu</t>
  </si>
  <si>
    <t>ドナー分集計区分</t>
    <phoneticPr fontId="15"/>
  </si>
  <si>
    <t>donor_kubun</t>
  </si>
  <si>
    <t>検査等実施判断区分</t>
    <phoneticPr fontId="15"/>
  </si>
  <si>
    <t>kensa_handan_kubun</t>
  </si>
  <si>
    <t>検査等実施判断グループ区分</t>
    <phoneticPr fontId="15"/>
  </si>
  <si>
    <t>kensa_handan_group_kubun</t>
  </si>
  <si>
    <t>逓減対象区分</t>
    <phoneticPr fontId="15"/>
  </si>
  <si>
    <t>teigen_kubun</t>
  </si>
  <si>
    <t>脊髄誘発電位測定等加算区分</t>
    <phoneticPr fontId="15"/>
  </si>
  <si>
    <t>sekizui_kasan_kubun</t>
  </si>
  <si>
    <t>頸部郭清術併施加算区分</t>
    <phoneticPr fontId="15"/>
  </si>
  <si>
    <t>keibu_kasan_kubun</t>
  </si>
  <si>
    <t>自動縫合器加算区分</t>
    <phoneticPr fontId="15"/>
  </si>
  <si>
    <t>hogoki_kasan_kubun</t>
  </si>
  <si>
    <t>外来管理加算区分</t>
    <phoneticPr fontId="15"/>
  </si>
  <si>
    <t>gairai_kasan_kubun</t>
  </si>
  <si>
    <t>旧点数識別</t>
    <phoneticPr fontId="15"/>
  </si>
  <si>
    <t>old_tensu_shikibetsu</t>
  </si>
  <si>
    <t>旧点数</t>
    <phoneticPr fontId="15"/>
  </si>
  <si>
    <t>old_tensu</t>
  </si>
  <si>
    <t>漢字名称変更区分</t>
    <phoneticPr fontId="15"/>
  </si>
  <si>
    <t>kanji_henko_kubun</t>
  </si>
  <si>
    <t>カナ名称変更区分</t>
    <phoneticPr fontId="15"/>
  </si>
  <si>
    <t>kana_henko_kubun</t>
  </si>
  <si>
    <t>検体検査コメント</t>
    <phoneticPr fontId="15"/>
  </si>
  <si>
    <t>kentai_comment</t>
  </si>
  <si>
    <t>通則加算所定点数対象区分</t>
    <phoneticPr fontId="15"/>
  </si>
  <si>
    <t>tsusoku_kasan_tensu</t>
  </si>
  <si>
    <t>包括逓減区分</t>
    <phoneticPr fontId="15"/>
  </si>
  <si>
    <t>hokatsu_teigen_kubun</t>
  </si>
  <si>
    <t>超音波内視鏡加算区分</t>
    <phoneticPr fontId="15"/>
  </si>
  <si>
    <t>choonpa_naishikyo_kasan_kubun</t>
  </si>
  <si>
    <t>予備3</t>
    <phoneticPr fontId="15"/>
  </si>
  <si>
    <t>reserve3</t>
    <phoneticPr fontId="15"/>
  </si>
  <si>
    <t>点数欄集計先識別（入院）</t>
    <phoneticPr fontId="15"/>
  </si>
  <si>
    <t>tensuran_shikibetsu_nyuin</t>
  </si>
  <si>
    <t>自動吻合器加算区分</t>
    <phoneticPr fontId="15"/>
  </si>
  <si>
    <t>fungoki_kasan_kubun</t>
  </si>
  <si>
    <t>告示等識別区分1</t>
    <phoneticPr fontId="15"/>
  </si>
  <si>
    <t>kokuji_shikibetsu_kubun1</t>
  </si>
  <si>
    <t>告示等識別区分2</t>
    <phoneticPr fontId="15"/>
  </si>
  <si>
    <t>kokuji_shikibetsu_kubun2</t>
  </si>
  <si>
    <t>地域加算</t>
    <phoneticPr fontId="15"/>
  </si>
  <si>
    <t>chiiki_kasan</t>
  </si>
  <si>
    <t>病床数区分</t>
    <phoneticPr fontId="15"/>
  </si>
  <si>
    <t>bed_su_kubun</t>
  </si>
  <si>
    <t>施設基準コード1</t>
    <phoneticPr fontId="15"/>
  </si>
  <si>
    <t>facility_kijun_code1</t>
  </si>
  <si>
    <t>施設基準コード2</t>
    <phoneticPr fontId="15"/>
  </si>
  <si>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</si>
  <si>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</si>
  <si>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</si>
  <si>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</si>
  <si>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</si>
  <si>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</si>
  <si>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</si>
  <si>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</si>
  <si>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</si>
  <si>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</si>
  <si>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</si>
  <si>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</si>
  <si>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</si>
  <si>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</si>
  <si>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</si>
  <si>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</si>
  <si>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</si>
  <si>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phoneticPr fontId="15"/>
  </si>
  <si>
    <t>choonpa_sekkai_kasan_kubun</t>
  </si>
  <si>
    <t>短期滞在手術</t>
    <phoneticPr fontId="15"/>
  </si>
  <si>
    <t>tanki_shujutsu</t>
  </si>
  <si>
    <t>歯科適用区分</t>
    <phoneticPr fontId="15"/>
  </si>
  <si>
    <t>shika_tekiyo_kubun</t>
  </si>
  <si>
    <t>コード表用番号（アルファベット部）</t>
    <phoneticPr fontId="15"/>
  </si>
  <si>
    <t>code_table_alphabet</t>
  </si>
  <si>
    <t>告示・通知関連番号（アルファベット部）</t>
    <phoneticPr fontId="15"/>
  </si>
  <si>
    <t>kokuji_kanren_no_alphabet</t>
  </si>
  <si>
    <t>変更年月日</t>
    <phoneticPr fontId="15"/>
  </si>
  <si>
    <t>公表順序番号</t>
    <phoneticPr fontId="15"/>
  </si>
  <si>
    <t>kohyo_junjo_no</t>
  </si>
  <si>
    <t xml:space="preserve">コード表用番号_章 </t>
    <phoneticPr fontId="15"/>
  </si>
  <si>
    <t>code_table_no_sho</t>
  </si>
  <si>
    <t>コード表用番号_部</t>
    <phoneticPr fontId="15"/>
  </si>
  <si>
    <t>code_table_no_bu</t>
  </si>
  <si>
    <t>コード表用番号_区分番号</t>
    <phoneticPr fontId="15"/>
  </si>
  <si>
    <t>code_table_no_kubun</t>
  </si>
  <si>
    <t>コード表用番号_枝番</t>
    <phoneticPr fontId="15"/>
  </si>
  <si>
    <t>code_table_no_edaban</t>
  </si>
  <si>
    <t>コード表用番号_項番</t>
    <phoneticPr fontId="15"/>
  </si>
  <si>
    <t>code_table_no_koban</t>
  </si>
  <si>
    <t xml:space="preserve">告示・通知関連番号_章 </t>
    <phoneticPr fontId="15"/>
  </si>
  <si>
    <t>kokuji_kanren_no_sho</t>
  </si>
  <si>
    <t>告示・通知関連番号_部</t>
    <phoneticPr fontId="15"/>
  </si>
  <si>
    <t>kokuji_kanren_no_bu</t>
  </si>
  <si>
    <t>告示・通知関連番号_区分番号</t>
    <phoneticPr fontId="15"/>
  </si>
  <si>
    <t>kokuji_kanren_no_kubun</t>
  </si>
  <si>
    <t>告示・通知関連番号_枝番</t>
    <phoneticPr fontId="15"/>
  </si>
  <si>
    <t>kokuji_kanren_no_edaban</t>
  </si>
  <si>
    <t>告示・通知関連番号_項番</t>
    <phoneticPr fontId="15"/>
  </si>
  <si>
    <t>kokuji_kanren_no_koban</t>
  </si>
  <si>
    <t>年齢加算1下限年齢</t>
    <phoneticPr fontId="15"/>
  </si>
  <si>
    <t>age1_kasan_low</t>
  </si>
  <si>
    <t>年齢加算1上限年齢</t>
    <phoneticPr fontId="15"/>
  </si>
  <si>
    <t>age1_kasan_up</t>
  </si>
  <si>
    <t>年齢加算1注加算診療行為コード</t>
    <phoneticPr fontId="15"/>
  </si>
  <si>
    <t>age1_kasan_koi_code</t>
  </si>
  <si>
    <t>年齢加算2下限年齢</t>
    <phoneticPr fontId="15"/>
  </si>
  <si>
    <t>age2_kasan_low</t>
  </si>
  <si>
    <t>年齢加算2上限年齢</t>
    <phoneticPr fontId="15"/>
  </si>
  <si>
    <t>age2_kasan_up</t>
  </si>
  <si>
    <t>年齢加算2注加算診療行為コード</t>
    <phoneticPr fontId="15"/>
  </si>
  <si>
    <t>age2_kasan_koi_code</t>
  </si>
  <si>
    <t>年齢加算3下限年齢</t>
    <phoneticPr fontId="15"/>
  </si>
  <si>
    <t>age3_kasan_low</t>
  </si>
  <si>
    <t>年齢加算3上限年齢</t>
    <phoneticPr fontId="15"/>
  </si>
  <si>
    <t>age3_kasan_up</t>
    <phoneticPr fontId="15"/>
  </si>
  <si>
    <t>年齢加算3注加算診療行為コード</t>
    <phoneticPr fontId="15"/>
  </si>
  <si>
    <t>age3_kasan_koi_code</t>
  </si>
  <si>
    <t>年齢加算4下限年齢</t>
    <phoneticPr fontId="15"/>
  </si>
  <si>
    <t>age4_kasan_low</t>
  </si>
  <si>
    <t>年齢加算4上限年齢</t>
    <phoneticPr fontId="15"/>
  </si>
  <si>
    <t>age4_kasan_up</t>
  </si>
  <si>
    <t>年齢加算4注加算診療行為コード</t>
    <phoneticPr fontId="15"/>
  </si>
  <si>
    <t>age4_kasan_koi_code</t>
  </si>
  <si>
    <t>異動関連</t>
    <phoneticPr fontId="15"/>
  </si>
  <si>
    <t>ido_kanren</t>
  </si>
  <si>
    <t>基本漢字名称</t>
    <phoneticPr fontId="15"/>
  </si>
  <si>
    <t>kihon_kanji_name</t>
  </si>
  <si>
    <t>副鼻腔手術用内視鏡加算</t>
    <phoneticPr fontId="15"/>
  </si>
  <si>
    <t>fukubiko_naishikyo_kasan</t>
  </si>
  <si>
    <t>副鼻腔手術用骨軟部組織切除機器加算</t>
    <phoneticPr fontId="15"/>
  </si>
  <si>
    <t>fukubiko_kotsunanbu_kasan</t>
  </si>
  <si>
    <t>長時間麻酔管理加算</t>
    <phoneticPr fontId="15"/>
  </si>
  <si>
    <t>long_masui_kasan</t>
  </si>
  <si>
    <t>点数表区分番号</t>
    <phoneticPr fontId="15"/>
  </si>
  <si>
    <t>tensu_kubun_no</t>
  </si>
  <si>
    <t>モニタリング加算</t>
    <phoneticPr fontId="15"/>
  </si>
  <si>
    <t>monitoring_kasan</t>
  </si>
  <si>
    <t>凍結保存同種組織加算</t>
    <phoneticPr fontId="15"/>
  </si>
  <si>
    <t>toketsu_hozon_kasan</t>
  </si>
  <si>
    <t>悪性腫瘍病理組織標本加算</t>
    <phoneticPr fontId="15"/>
  </si>
  <si>
    <t>akusei_shuyo_kasan</t>
  </si>
  <si>
    <t>創外固定器加算</t>
  </si>
  <si>
    <t>sogai_kotei_kasan</t>
    <phoneticPr fontId="15"/>
  </si>
  <si>
    <t>超音波切削機器加算</t>
  </si>
  <si>
    <t>chouonpa_sessaku_kasan</t>
    <phoneticPr fontId="15"/>
  </si>
  <si>
    <t>左心耳閉鎖術併施加算</t>
  </si>
  <si>
    <t>sashin_jiheisa_kasan</t>
    <phoneticPr fontId="15"/>
  </si>
  <si>
    <t>外来感染対策向上加算等</t>
  </si>
  <si>
    <t>gairai_kansen_taisaku_koujo_kubun</t>
    <phoneticPr fontId="15"/>
  </si>
  <si>
    <t>耳鼻咽喉科乳幼児処置加算</t>
  </si>
  <si>
    <t>jibi_inko_nyuyoji_kasan</t>
    <phoneticPr fontId="15"/>
  </si>
  <si>
    <t>耳鼻咽喉科小児抗菌薬適正使用支援加算</t>
    <phoneticPr fontId="15"/>
  </si>
  <si>
    <t>jibi_inko_shoni_koukin_tekisei_shiyou_shien_kasan</t>
    <phoneticPr fontId="15"/>
  </si>
  <si>
    <t>切開創局所陰圧閉鎖処置機器加算</t>
  </si>
  <si>
    <t>sekkaisou_kyokusho_inatsu_heisa_shochi_kasan</t>
    <phoneticPr fontId="15"/>
  </si>
  <si>
    <t>reserve4</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</si>
  <si>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</si>
  <si>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</si>
  <si>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</si>
  <si>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</si>
  <si>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</si>
  <si>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</si>
  <si>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</si>
  <si>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</si>
  <si>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</si>
  <si>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</si>
  <si>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</si>
  <si>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</si>
  <si>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</si>
  <si>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</si>
  <si>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</si>
  <si>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</si>
  <si>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</si>
  <si>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</si>
  <si>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</si>
  <si>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</si>
  <si>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</si>
  <si>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</si>
  <si>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</si>
  <si>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</si>
  <si>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</si>
  <si>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</si>
  <si>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</si>
  <si>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</si>
  <si>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</si>
  <si>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</si>
  <si>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</si>
  <si>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</si>
  <si>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Ｓ:固定</t>
    <phoneticPr fontId="15"/>
  </si>
  <si>
    <t>整数部「10桁」、小数点「1桁」及び小数部「2桁」の組合せで設定</t>
    <phoneticPr fontId="15"/>
  </si>
  <si>
    <t>未使用</t>
    <rPh sb="0" eb="3">
      <t>ミシヨウ</t>
    </rPh>
    <phoneticPr fontId="15"/>
  </si>
  <si>
    <t>YYYYMMDD</t>
    <phoneticPr fontId="15"/>
  </si>
  <si>
    <t>YYYYMMDD　省略時:99999999</t>
    <rPh sb="9" eb="11">
      <t>ショウリャク</t>
    </rPh>
    <rPh sb="11" eb="12">
      <t>ジ</t>
    </rPh>
    <phoneticPr fontId="15"/>
  </si>
  <si>
    <t>2022年9月13日　項目追加</t>
    <rPh sb="4" eb="5">
      <t>ネン</t>
    </rPh>
    <rPh sb="6" eb="7">
      <t>ツキ</t>
    </rPh>
    <rPh sb="9" eb="10">
      <t>ヒ</t>
    </rPh>
    <rPh sb="11" eb="15">
      <t>コウモクツイカ</t>
    </rPh>
    <phoneticPr fontId="15"/>
  </si>
  <si>
    <t>データ登録日</t>
    <phoneticPr fontId="15"/>
  </si>
  <si>
    <t>koshin_kubun</t>
    <phoneticPr fontId="12"/>
  </si>
  <si>
    <t>,shinryo_koi_code,update_ymd</t>
    <phoneticPr fontId="12"/>
  </si>
  <si>
    <t>コメントコード</t>
  </si>
  <si>
    <t>comment_code</t>
    <phoneticPr fontId="12"/>
  </si>
  <si>
    <t>公表順序番号</t>
  </si>
  <si>
    <t>kouhyoujunjo_no</t>
    <phoneticPr fontId="12"/>
  </si>
  <si>
    <t>reserve3</t>
  </si>
  <si>
    <t>2022年9月13日　項目変更（予備5（文字列：1桁）→予備3（文字列：1桁））</t>
    <rPh sb="4" eb="5">
      <t>ネン</t>
    </rPh>
    <rPh sb="6" eb="7">
      <t>ツキ</t>
    </rPh>
    <rPh sb="9" eb="10">
      <t>ヒ</t>
    </rPh>
    <rPh sb="11" eb="13">
      <t>コウモク</t>
    </rPh>
    <rPh sb="13" eb="15">
      <t>ヘンコウ</t>
    </rPh>
    <rPh sb="20" eb="23">
      <t>モジレツ</t>
    </rPh>
    <rPh sb="25" eb="26">
      <t>ケタ</t>
    </rPh>
    <rPh sb="28" eb="30">
      <t>ヨビ</t>
    </rPh>
    <rPh sb="32" eb="35">
      <t>モジレツ</t>
    </rPh>
    <phoneticPr fontId="12"/>
  </si>
  <si>
    <t>2022年9月13日　項目変更（予備6（文字列：1桁）→予備4（文字列：1桁））</t>
    <rPh sb="4" eb="5">
      <t>ネン</t>
    </rPh>
    <rPh sb="6" eb="7">
      <t>ツキ</t>
    </rPh>
    <rPh sb="9" eb="10">
      <t>ヒ</t>
    </rPh>
    <rPh sb="11" eb="13">
      <t>コウモク</t>
    </rPh>
    <rPh sb="13" eb="15">
      <t>ヘンコウ</t>
    </rPh>
    <rPh sb="20" eb="23">
      <t>モジレツ</t>
    </rPh>
    <rPh sb="25" eb="26">
      <t>ケタ</t>
    </rPh>
    <rPh sb="28" eb="30">
      <t>ヨビ</t>
    </rPh>
    <rPh sb="32" eb="35">
      <t>モジレツ</t>
    </rPh>
    <phoneticPr fontId="12"/>
  </si>
  <si>
    <t>2022年9月13日　項目変更（予備7（文字列：1桁）→予備5（文字列：1桁））</t>
    <rPh sb="4" eb="5">
      <t>ネン</t>
    </rPh>
    <rPh sb="6" eb="7">
      <t>ツキ</t>
    </rPh>
    <rPh sb="9" eb="10">
      <t>ヒ</t>
    </rPh>
    <rPh sb="11" eb="13">
      <t>コウモク</t>
    </rPh>
    <rPh sb="13" eb="15">
      <t>ヘンコウ</t>
    </rPh>
    <rPh sb="20" eb="23">
      <t>モジレツ</t>
    </rPh>
    <rPh sb="25" eb="26">
      <t>ケタ</t>
    </rPh>
    <rPh sb="28" eb="30">
      <t>ヨビ</t>
    </rPh>
    <rPh sb="32" eb="35">
      <t>モジレツ</t>
    </rPh>
    <phoneticPr fontId="12"/>
  </si>
  <si>
    <t>2022年9月13日　項目変更（予備8（文字列：1桁）→予備6（文字列：1桁））</t>
    <rPh sb="4" eb="5">
      <t>ネン</t>
    </rPh>
    <rPh sb="6" eb="7">
      <t>ツキ</t>
    </rPh>
    <rPh sb="9" eb="10">
      <t>ヒ</t>
    </rPh>
    <rPh sb="11" eb="13">
      <t>コウモク</t>
    </rPh>
    <rPh sb="13" eb="15">
      <t>ヘンコウ</t>
    </rPh>
    <rPh sb="20" eb="23">
      <t>モジレツ</t>
    </rPh>
    <rPh sb="25" eb="26">
      <t>ケタ</t>
    </rPh>
    <rPh sb="28" eb="30">
      <t>ヨビ</t>
    </rPh>
    <rPh sb="32" eb="35">
      <t>モジレツ</t>
    </rPh>
    <phoneticPr fontId="12"/>
  </si>
  <si>
    <t>2022年9月13日　項目変更（予備9（文字列：1桁）→予備7（文字列：1桁））</t>
    <rPh sb="4" eb="5">
      <t>ネン</t>
    </rPh>
    <rPh sb="6" eb="7">
      <t>ツキ</t>
    </rPh>
    <rPh sb="9" eb="10">
      <t>ヒ</t>
    </rPh>
    <rPh sb="11" eb="13">
      <t>コウモク</t>
    </rPh>
    <rPh sb="13" eb="15">
      <t>ヘンコウ</t>
    </rPh>
    <rPh sb="20" eb="23">
      <t>モジレツ</t>
    </rPh>
    <rPh sb="25" eb="26">
      <t>ケタ</t>
    </rPh>
    <rPh sb="28" eb="30">
      <t>ヨビ</t>
    </rPh>
    <rPh sb="32" eb="35">
      <t>モジレツ</t>
    </rPh>
    <phoneticPr fontId="12"/>
  </si>
  <si>
    <t>2022年9月13日　項目変更（予備10（文字列：1桁）→予備8（文字列：1桁））</t>
    <rPh sb="4" eb="5">
      <t>ネン</t>
    </rPh>
    <rPh sb="6" eb="7">
      <t>ツキ</t>
    </rPh>
    <rPh sb="9" eb="10">
      <t>ヒ</t>
    </rPh>
    <rPh sb="11" eb="13">
      <t>コウモク</t>
    </rPh>
    <rPh sb="13" eb="15">
      <t>ヘンコウ</t>
    </rPh>
    <rPh sb="21" eb="24">
      <t>モジレツ</t>
    </rPh>
    <rPh sb="26" eb="27">
      <t>ケタ</t>
    </rPh>
    <rPh sb="29" eb="31">
      <t>ヨビ</t>
    </rPh>
    <rPh sb="33" eb="36">
      <t>モジレツ</t>
    </rPh>
    <phoneticPr fontId="12"/>
  </si>
  <si>
    <t>○</t>
    <phoneticPr fontId="12"/>
  </si>
  <si>
    <t>2022年9月13日　項目変更（データ登録年月日→データ登録日）</t>
    <rPh sb="4" eb="5">
      <t>ネン</t>
    </rPh>
    <rPh sb="6" eb="7">
      <t>ツキ</t>
    </rPh>
    <rPh sb="9" eb="10">
      <t>ヒ</t>
    </rPh>
    <rPh sb="11" eb="13">
      <t>コウモク</t>
    </rPh>
    <rPh sb="13" eb="15">
      <t>ヘンコウ</t>
    </rPh>
    <rPh sb="19" eb="21">
      <t>トウロク</t>
    </rPh>
    <rPh sb="21" eb="24">
      <t>ネンガッピ</t>
    </rPh>
    <rPh sb="28" eb="30">
      <t>トウロク</t>
    </rPh>
    <rPh sb="30" eb="31">
      <t>ビ</t>
    </rPh>
    <phoneticPr fontId="12"/>
  </si>
  <si>
    <t>1：抹消
3：新規
5：変更
9：廃止</t>
    <phoneticPr fontId="12"/>
  </si>
  <si>
    <t>1：抹消
3：新規
5：変更
9：廃止</t>
    <phoneticPr fontId="12"/>
  </si>
  <si>
    <t>2022年9月13日　NOT NULL項目／デフォルト値設定の削除</t>
    <rPh sb="4" eb="5">
      <t>ネン</t>
    </rPh>
    <rPh sb="6" eb="7">
      <t>ツキ</t>
    </rPh>
    <rPh sb="9" eb="10">
      <t>ヒ</t>
    </rPh>
    <rPh sb="19" eb="21">
      <t>コウモク</t>
    </rPh>
    <rPh sb="27" eb="28">
      <t>チ</t>
    </rPh>
    <rPh sb="28" eb="30">
      <t>セッテイ</t>
    </rPh>
    <rPh sb="31" eb="33">
      <t>サクジョ</t>
    </rPh>
    <phoneticPr fontId="12"/>
  </si>
  <si>
    <t>, syusyokugo_cd,update_ymd</t>
    <phoneticPr fontId="12"/>
  </si>
  <si>
    <t>2022年9月13日　NOT NULL項目の削除</t>
    <rPh sb="4" eb="5">
      <t>ネン</t>
    </rPh>
    <rPh sb="6" eb="7">
      <t>ツキ</t>
    </rPh>
    <rPh sb="9" eb="10">
      <t>ヒ</t>
    </rPh>
    <rPh sb="19" eb="21">
      <t>コウモク</t>
    </rPh>
    <rPh sb="22" eb="24">
      <t>サクジョ</t>
    </rPh>
    <phoneticPr fontId="12"/>
  </si>
  <si>
    <t>2022年9月13日　デフォルト値設定の削除</t>
    <rPh sb="4" eb="5">
      <t>ネン</t>
    </rPh>
    <rPh sb="6" eb="7">
      <t>ツキ</t>
    </rPh>
    <rPh sb="9" eb="10">
      <t>ヒ</t>
    </rPh>
    <rPh sb="16" eb="17">
      <t>チ</t>
    </rPh>
    <rPh sb="17" eb="19">
      <t>セッテイ</t>
    </rPh>
    <rPh sb="20" eb="22">
      <t>サクジョ</t>
    </rPh>
    <phoneticPr fontId="12"/>
  </si>
  <si>
    <t>データ登録日</t>
    <rPh sb="3" eb="6">
      <t>トウロクビ</t>
    </rPh>
    <phoneticPr fontId="12"/>
  </si>
  <si>
    <t>update_ymd</t>
    <phoneticPr fontId="12"/>
  </si>
  <si>
    <t>2022年9月13日　項目変更（施行年月日→データ登録日）</t>
    <rPh sb="13" eb="15">
      <t>ヘンコウ</t>
    </rPh>
    <rPh sb="25" eb="28">
      <t>トウロクビ</t>
    </rPh>
    <phoneticPr fontId="15"/>
  </si>
  <si>
    <r>
      <t>診療行為付加情報マスタ</t>
    </r>
    <r>
      <rPr>
        <sz val="11"/>
        <color rgb="FFFF0000"/>
        <rFont val="メイリオ"/>
        <family val="3"/>
        <charset val="128"/>
      </rPr>
      <t>取込用</t>
    </r>
    <r>
      <rPr>
        <sz val="11"/>
        <rFont val="メイリオ"/>
        <family val="3"/>
        <charset val="128"/>
      </rPr>
      <t>より取得</t>
    </r>
    <rPh sb="16" eb="18">
      <t>シュトク</t>
    </rPh>
    <phoneticPr fontId="15"/>
  </si>
  <si>
    <r>
      <t>診療行為付加情報マスタ</t>
    </r>
    <r>
      <rPr>
        <sz val="11"/>
        <color rgb="FFFF0000"/>
        <rFont val="メイリオ"/>
        <family val="3"/>
        <charset val="128"/>
      </rPr>
      <t>取込用</t>
    </r>
    <r>
      <rPr>
        <sz val="11"/>
        <rFont val="メイリオ"/>
        <family val="3"/>
        <charset val="128"/>
      </rPr>
      <t>より取得
整数部「10桁」、小数点「1桁」及び小数部「2桁」の組合せで設定</t>
    </r>
    <phoneticPr fontId="12"/>
  </si>
  <si>
    <r>
      <t>診療行為付加情報マスタ</t>
    </r>
    <r>
      <rPr>
        <sz val="11"/>
        <color rgb="FFFF0000"/>
        <rFont val="メイリオ"/>
        <family val="3"/>
        <charset val="128"/>
      </rPr>
      <t>取込用</t>
    </r>
    <r>
      <rPr>
        <sz val="11"/>
        <rFont val="メイリオ"/>
        <family val="3"/>
        <charset val="128"/>
      </rPr>
      <t>より取得</t>
    </r>
    <phoneticPr fontId="12"/>
  </si>
  <si>
    <r>
      <t>診療行為付加情報マスタ</t>
    </r>
    <r>
      <rPr>
        <sz val="11"/>
        <color rgb="FFFF0000"/>
        <rFont val="メイリオ"/>
        <family val="3"/>
        <charset val="128"/>
      </rPr>
      <t>取込用</t>
    </r>
    <r>
      <rPr>
        <sz val="11"/>
        <rFont val="メイリオ"/>
        <family val="3"/>
        <charset val="128"/>
      </rPr>
      <t>より取得
YYYYMMDD形式</t>
    </r>
    <phoneticPr fontId="12"/>
  </si>
  <si>
    <r>
      <t>診療行為付加情報マスタ</t>
    </r>
    <r>
      <rPr>
        <sz val="11"/>
        <color rgb="FFFF0000"/>
        <rFont val="メイリオ"/>
        <family val="3"/>
        <charset val="128"/>
      </rPr>
      <t>取込用</t>
    </r>
    <r>
      <rPr>
        <sz val="11"/>
        <rFont val="メイリオ"/>
        <family val="3"/>
        <charset val="128"/>
      </rPr>
      <t>より取得、更新区分3：削除があるデータに1</t>
    </r>
    <rPh sb="19" eb="21">
      <t>コウシン</t>
    </rPh>
    <rPh sb="21" eb="23">
      <t>クブン</t>
    </rPh>
    <rPh sb="25" eb="27">
      <t>サクジョ</t>
    </rPh>
    <phoneticPr fontId="15"/>
  </si>
  <si>
    <r>
      <t>診療行為付加情報マスタ</t>
    </r>
    <r>
      <rPr>
        <sz val="11"/>
        <color rgb="FFFF0000"/>
        <rFont val="メイリオ"/>
        <family val="3"/>
        <charset val="128"/>
      </rPr>
      <t>取込用</t>
    </r>
    <r>
      <rPr>
        <sz val="11"/>
        <rFont val="メイリオ"/>
        <family val="3"/>
        <charset val="128"/>
      </rPr>
      <t>より取得
YYYYMMDD形式</t>
    </r>
    <rPh sb="16" eb="18">
      <t>シュトク</t>
    </rPh>
    <phoneticPr fontId="15"/>
  </si>
  <si>
    <t>予備4</t>
    <phoneticPr fontId="15"/>
  </si>
  <si>
    <t>reserve4</t>
    <phoneticPr fontId="15"/>
  </si>
  <si>
    <t>予備27</t>
    <phoneticPr fontId="12"/>
  </si>
  <si>
    <t>reserve27</t>
    <phoneticPr fontId="12"/>
  </si>
  <si>
    <t>コード表用番号（アルファベット部）＋「-」＋コード表用番号_区分番号＋「-」＋コード表用番号_枝番を結合したものを設定</t>
    <phoneticPr fontId="12"/>
  </si>
  <si>
    <t>2022年9月13日　説明を追加</t>
    <rPh sb="4" eb="5">
      <t>ネン</t>
    </rPh>
    <rPh sb="6" eb="7">
      <t>ツキ</t>
    </rPh>
    <rPh sb="9" eb="10">
      <t>ヒ</t>
    </rPh>
    <rPh sb="11" eb="13">
      <t>セツメイ</t>
    </rPh>
    <rPh sb="14" eb="16">
      <t>ツイカ</t>
    </rPh>
    <phoneticPr fontId="15"/>
  </si>
  <si>
    <t>先頭「８」（固定）＋コメントコードパターン＋コメントコード一連番号（ゼロ埋めした６桁）の組合せで設定。</t>
    <rPh sb="36" eb="37">
      <t>ウ</t>
    </rPh>
    <phoneticPr fontId="12"/>
  </si>
  <si>
    <t>2022年9月13日　項目変更（予備3（文字列：1桁）→コメントコード（文字列：9桁））</t>
    <rPh sb="4" eb="5">
      <t>ネン</t>
    </rPh>
    <rPh sb="6" eb="7">
      <t>ツキ</t>
    </rPh>
    <rPh sb="9" eb="10">
      <t>ヒ</t>
    </rPh>
    <rPh sb="11" eb="13">
      <t>コウモク</t>
    </rPh>
    <rPh sb="13" eb="15">
      <t>ヘンコウ</t>
    </rPh>
    <rPh sb="20" eb="23">
      <t>モジレツ</t>
    </rPh>
    <rPh sb="25" eb="26">
      <t>ケタ</t>
    </rPh>
    <rPh sb="36" eb="39">
      <t>モジレツ</t>
    </rPh>
    <phoneticPr fontId="12"/>
  </si>
  <si>
    <t>2022年9月13日　項目変更（予備4（文字列：1桁）→公表順序番号（文字列：9桁））</t>
    <rPh sb="4" eb="5">
      <t>ネン</t>
    </rPh>
    <rPh sb="6" eb="7">
      <t>ツキ</t>
    </rPh>
    <rPh sb="9" eb="10">
      <t>ヒ</t>
    </rPh>
    <rPh sb="11" eb="13">
      <t>コウモク</t>
    </rPh>
    <rPh sb="13" eb="15">
      <t>ヘンコウ</t>
    </rPh>
    <rPh sb="20" eb="23">
      <t>モジレツ</t>
    </rPh>
    <rPh sb="25" eb="26">
      <t>ケタ</t>
    </rPh>
    <rPh sb="28" eb="32">
      <t>コウヒョウジュンジョ</t>
    </rPh>
    <rPh sb="32" eb="34">
      <t>バンゴウ</t>
    </rPh>
    <rPh sb="35" eb="38">
      <t>モジレツ</t>
    </rPh>
    <phoneticPr fontId="12"/>
  </si>
  <si>
    <t>2022年9月13日　項目変更（入院基本料加算区分（文字列：3桁）→予備2（文字列：3桁））</t>
    <rPh sb="13" eb="15">
      <t>ヘンコウ</t>
    </rPh>
    <rPh sb="26" eb="29">
      <t>モジレツ</t>
    </rPh>
    <rPh sb="31" eb="32">
      <t>ケタ</t>
    </rPh>
    <rPh sb="34" eb="36">
      <t>ヨビ</t>
    </rPh>
    <phoneticPr fontId="15"/>
  </si>
  <si>
    <t>2022年9月13日　項目変更（医学管理料（文字列：2桁）→予備3（文字列：2桁））</t>
    <rPh sb="13" eb="15">
      <t>ヘンコウ</t>
    </rPh>
    <rPh sb="22" eb="25">
      <t>モジレツ</t>
    </rPh>
    <rPh sb="27" eb="28">
      <t>ケタ</t>
    </rPh>
    <rPh sb="30" eb="32">
      <t>ヨビ</t>
    </rPh>
    <phoneticPr fontId="15"/>
  </si>
  <si>
    <t>2022年9月13日　項目変更（予備2（文字列：2桁）→予備4（文字列：2桁））</t>
    <rPh sb="13" eb="15">
      <t>ヘンコウ</t>
    </rPh>
    <rPh sb="20" eb="23">
      <t>モジレツ</t>
    </rPh>
    <rPh sb="25" eb="26">
      <t>ケタ</t>
    </rPh>
    <rPh sb="28" eb="30">
      <t>ヨビ</t>
    </rPh>
    <phoneticPr fontId="15"/>
  </si>
  <si>
    <t>整数</t>
    <rPh sb="0" eb="2">
      <t>セイスウ</t>
    </rPh>
    <phoneticPr fontId="10"/>
  </si>
  <si>
    <t>整数</t>
    <rPh sb="0" eb="2">
      <t>セイスウ</t>
    </rPh>
    <phoneticPr fontId="12"/>
  </si>
  <si>
    <t>処理対象施設マスタ</t>
    <rPh sb="0" eb="2">
      <t>ショリ</t>
    </rPh>
    <rPh sb="2" eb="4">
      <t>タイショウ</t>
    </rPh>
    <rPh sb="4" eb="6">
      <t>シセツ</t>
    </rPh>
    <phoneticPr fontId="15"/>
  </si>
  <si>
    <t>mt_shori_shisetsu</t>
    <phoneticPr fontId="12"/>
  </si>
  <si>
    <t>オプトアウト通知開始年月日</t>
    <rPh sb="6" eb="8">
      <t>ツウチ</t>
    </rPh>
    <rPh sb="8" eb="10">
      <t>カイシ</t>
    </rPh>
    <rPh sb="10" eb="13">
      <t>ネンガッピ</t>
    </rPh>
    <phoneticPr fontId="15"/>
  </si>
  <si>
    <t>紐付けID編集区分</t>
    <rPh sb="0" eb="1">
      <t>ヒモ</t>
    </rPh>
    <rPh sb="1" eb="2">
      <t>ヅ</t>
    </rPh>
    <rPh sb="5" eb="7">
      <t>ヘンシュウ</t>
    </rPh>
    <rPh sb="7" eb="9">
      <t>クブン</t>
    </rPh>
    <phoneticPr fontId="15"/>
  </si>
  <si>
    <t>group_id_edit_kubun</t>
    <phoneticPr fontId="15"/>
  </si>
  <si>
    <t>YYYYMMDD
※DDは01固定（毎月1日）</t>
    <rPh sb="15" eb="17">
      <t>コテイ</t>
    </rPh>
    <rPh sb="18" eb="20">
      <t>マイツキ</t>
    </rPh>
    <rPh sb="21" eb="22">
      <t>ヒ</t>
    </rPh>
    <phoneticPr fontId="15"/>
  </si>
  <si>
    <t>施設ID（MML）</t>
  </si>
  <si>
    <t>文字列</t>
    <rPh sb="0" eb="3">
      <t>モジレツ</t>
    </rPh>
    <phoneticPr fontId="3"/>
  </si>
  <si>
    <t>施設OID</t>
    <rPh sb="0" eb="2">
      <t>シセツ</t>
    </rPh>
    <phoneticPr fontId="8"/>
  </si>
  <si>
    <t>施設データ提供開始日</t>
    <rPh sb="0" eb="2">
      <t>シセツ</t>
    </rPh>
    <rPh sb="5" eb="7">
      <t>テイキョウ</t>
    </rPh>
    <rPh sb="7" eb="10">
      <t>カイシビ</t>
    </rPh>
    <phoneticPr fontId="12"/>
  </si>
  <si>
    <t>facility_contract_start</t>
    <phoneticPr fontId="12"/>
  </si>
  <si>
    <t>施設データ提供終了日</t>
    <rPh sb="0" eb="2">
      <t>シセツ</t>
    </rPh>
    <rPh sb="5" eb="7">
      <t>テイキョウ</t>
    </rPh>
    <rPh sb="7" eb="10">
      <t>シュウリョウビ</t>
    </rPh>
    <phoneticPr fontId="12"/>
  </si>
  <si>
    <t>facility_contract_end</t>
    <phoneticPr fontId="12"/>
  </si>
  <si>
    <t>施設規模</t>
    <rPh sb="2" eb="4">
      <t>キボ</t>
    </rPh>
    <phoneticPr fontId="15"/>
  </si>
  <si>
    <t>size</t>
  </si>
  <si>
    <t>TRUE</t>
  </si>
  <si>
    <t>フラグ</t>
    <phoneticPr fontId="15"/>
  </si>
  <si>
    <t>shori_f</t>
    <phoneticPr fontId="12"/>
  </si>
  <si>
    <t>データ取得対象フラグ</t>
    <rPh sb="3" eb="5">
      <t>シュトク</t>
    </rPh>
    <phoneticPr fontId="12"/>
  </si>
  <si>
    <t>フィジビリティ対象フラグ</t>
    <rPh sb="7" eb="9">
      <t>タイショウ</t>
    </rPh>
    <phoneticPr fontId="15"/>
  </si>
  <si>
    <t>feasibility_f</t>
    <phoneticPr fontId="12"/>
  </si>
  <si>
    <t>FALSE</t>
    <phoneticPr fontId="12"/>
  </si>
  <si>
    <t>二次利用DBからデータ取得対象とする施設の場合はTRUE、それ以外はFALSEを設定する。</t>
    <phoneticPr fontId="12"/>
  </si>
  <si>
    <t>フィジビリティ対象とする施設の場合はTRUE、それ以外はFALSEを設定する。</t>
    <rPh sb="7" eb="9">
      <t>タイショウ</t>
    </rPh>
    <rPh sb="12" eb="14">
      <t>シセツ</t>
    </rPh>
    <rPh sb="15" eb="17">
      <t>バアイ</t>
    </rPh>
    <rPh sb="25" eb="27">
      <t>イガイ</t>
    </rPh>
    <rPh sb="34" eb="36">
      <t>セッテイ</t>
    </rPh>
    <phoneticPr fontId="12"/>
  </si>
  <si>
    <t>施設のデータ提供契約開始日を格納
YYYYMMDD</t>
    <rPh sb="0" eb="2">
      <t>シセツ</t>
    </rPh>
    <rPh sb="6" eb="10">
      <t>テイキョウケイヤク</t>
    </rPh>
    <rPh sb="10" eb="13">
      <t>カイシビ</t>
    </rPh>
    <rPh sb="14" eb="16">
      <t>カクノウ</t>
    </rPh>
    <phoneticPr fontId="62"/>
  </si>
  <si>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62"/>
  </si>
  <si>
    <t>mt_shori_shisetsu_manage</t>
    <phoneticPr fontId="12"/>
  </si>
  <si>
    <t>処理対象施設マスタ管理</t>
    <rPh sb="0" eb="2">
      <t>ショリ</t>
    </rPh>
    <rPh sb="2" eb="4">
      <t>タイショウ</t>
    </rPh>
    <rPh sb="4" eb="6">
      <t>シセツ</t>
    </rPh>
    <rPh sb="9" eb="11">
      <t>カンリ</t>
    </rPh>
    <phoneticPr fontId="15"/>
  </si>
  <si>
    <t>処理対象施設マスタ管理</t>
    <phoneticPr fontId="15"/>
  </si>
  <si>
    <t>処理対象施設マスタ</t>
    <phoneticPr fontId="15"/>
  </si>
  <si>
    <t>施設マスタ</t>
    <rPh sb="0" eb="2">
      <t>シセツ</t>
    </rPh>
    <phoneticPr fontId="12"/>
  </si>
  <si>
    <t>エラーログ
二次利用DB情報抽出</t>
    <rPh sb="14" eb="16">
      <t>チュウシュツ</t>
    </rPh>
    <phoneticPr fontId="12"/>
  </si>
  <si>
    <t>milscm0</t>
    <phoneticPr fontId="15"/>
  </si>
  <si>
    <t>※MML取込で参照しており、独立実行できるようにテーブルを分割管理</t>
  </si>
  <si>
    <t>DB間データ移動ジョブ</t>
    <rPh sb="2" eb="3">
      <t>カン</t>
    </rPh>
    <rPh sb="6" eb="8">
      <t>イドウ</t>
    </rPh>
    <phoneticPr fontId="12"/>
  </si>
  <si>
    <t>MML_患者情報モジュール_患者情報</t>
    <rPh sb="4" eb="6">
      <t>カンジャ</t>
    </rPh>
    <rPh sb="6" eb="8">
      <t>ジョウホウ</t>
    </rPh>
    <rPh sb="14" eb="16">
      <t>カンジャ</t>
    </rPh>
    <rPh sb="16" eb="18">
      <t>ジョウホウ</t>
    </rPh>
    <phoneticPr fontId="15"/>
  </si>
  <si>
    <t>milscm2系</t>
    <rPh sb="7" eb="8">
      <t>ケイ</t>
    </rPh>
    <phoneticPr fontId="15"/>
  </si>
  <si>
    <t>※MML取込で参照しており、独立実行できるようにテーブルを分割管理</t>
    <rPh sb="4" eb="6">
      <t>トリコミ</t>
    </rPh>
    <rPh sb="7" eb="9">
      <t>サンショウ</t>
    </rPh>
    <rPh sb="14" eb="16">
      <t>ドクリツ</t>
    </rPh>
    <rPh sb="16" eb="18">
      <t>ジッコウ</t>
    </rPh>
    <rPh sb="29" eb="31">
      <t>ブンカツ</t>
    </rPh>
    <rPh sb="31" eb="33">
      <t>カンリ</t>
    </rPh>
    <phoneticPr fontId="11"/>
  </si>
  <si>
    <t>※処理対象外施設も含むためMML_患者情報モジュール_患者情報（スキーマ2系）を参照する必要がある。</t>
    <phoneticPr fontId="12"/>
  </si>
  <si>
    <t>様式1_結合</t>
    <rPh sb="0" eb="2">
      <t>ヨウシキ</t>
    </rPh>
    <rPh sb="4" eb="6">
      <t>ケツゴウ</t>
    </rPh>
    <phoneticPr fontId="15"/>
  </si>
  <si>
    <t>,comment_cd,comment_cd_pattern,comment_cd_seq,update_ymd</t>
    <phoneticPr fontId="12"/>
  </si>
  <si>
    <t>MML_患者ID一覧</t>
    <rPh sb="4" eb="6">
      <t>カンジャ</t>
    </rPh>
    <rPh sb="8" eb="10">
      <t>イチラン</t>
    </rPh>
    <phoneticPr fontId="12"/>
  </si>
  <si>
    <t>MML_患者ID一覧</t>
    <phoneticPr fontId="15"/>
  </si>
  <si>
    <t>text_mml_master_id_list</t>
    <phoneticPr fontId="12"/>
  </si>
  <si>
    <t>取得元テーブル</t>
    <rPh sb="0" eb="3">
      <t>シュトクモト</t>
    </rPh>
    <phoneticPr fontId="12"/>
  </si>
  <si>
    <t>moto_table</t>
    <phoneticPr fontId="12"/>
  </si>
  <si>
    <t>文字列</t>
    <phoneticPr fontId="12"/>
  </si>
  <si>
    <t>,master_id,moto_table</t>
    <phoneticPr fontId="12"/>
  </si>
  <si>
    <t>MML_未通知患者確認結果</t>
    <rPh sb="4" eb="9">
      <t>ミツウチカンジャ</t>
    </rPh>
    <rPh sb="9" eb="13">
      <t>カクニンケッカ</t>
    </rPh>
    <phoneticPr fontId="12"/>
  </si>
  <si>
    <t>MML_未通知患者確認結果</t>
    <phoneticPr fontId="15"/>
  </si>
  <si>
    <t>text_mml_mitsuchi_check</t>
    <phoneticPr fontId="12"/>
  </si>
  <si>
    <t>フラグ</t>
    <phoneticPr fontId="12"/>
  </si>
  <si>
    <t>利活用フラグ</t>
    <rPh sb="0" eb="3">
      <t>リカツヨウ</t>
    </rPh>
    <phoneticPr fontId="12"/>
  </si>
  <si>
    <t>rikatsuyo_flag</t>
    <phoneticPr fontId="12"/>
  </si>
  <si>
    <t>利用可能患者の場合True
利用不可患者（未通知患者）の場合False</t>
    <rPh sb="0" eb="4">
      <t>リヨウカノウ</t>
    </rPh>
    <rPh sb="4" eb="6">
      <t>カンジャ</t>
    </rPh>
    <rPh sb="7" eb="9">
      <t>バアイ</t>
    </rPh>
    <rPh sb="14" eb="18">
      <t>リヨウフカ</t>
    </rPh>
    <rPh sb="18" eb="20">
      <t>カンジャ</t>
    </rPh>
    <rPh sb="21" eb="26">
      <t>ミツウチカンジャ</t>
    </rPh>
    <rPh sb="28" eb="30">
      <t>バアイ</t>
    </rPh>
    <phoneticPr fontId="12"/>
  </si>
  <si>
    <t>,master_id</t>
    <phoneticPr fontId="12"/>
  </si>
  <si>
    <t>MML共通</t>
    <phoneticPr fontId="15"/>
  </si>
  <si>
    <t>text_mml_common</t>
    <phoneticPr fontId="12"/>
  </si>
  <si>
    <t>整数</t>
    <rPh sb="0" eb="2">
      <t>セイスウ</t>
    </rPh>
    <phoneticPr fontId="2"/>
  </si>
  <si>
    <t>施設ID（MML）</t>
    <rPh sb="0" eb="2">
      <t>シセツ</t>
    </rPh>
    <phoneticPr fontId="2"/>
  </si>
  <si>
    <t>文字列</t>
    <rPh sb="0" eb="3">
      <t>モジレツ</t>
    </rPh>
    <phoneticPr fontId="2"/>
  </si>
  <si>
    <t>UID</t>
  </si>
  <si>
    <t>uid</t>
    <phoneticPr fontId="12"/>
  </si>
  <si>
    <t>記載確定日</t>
  </si>
  <si>
    <t>comfirm_date</t>
    <phoneticPr fontId="12"/>
  </si>
  <si>
    <t>MMLモジュール種別</t>
    <rPh sb="8" eb="10">
      <t>シュベツ</t>
    </rPh>
    <phoneticPr fontId="12"/>
  </si>
  <si>
    <t>mml_type</t>
    <phoneticPr fontId="12"/>
  </si>
  <si>
    <t>ファイル名</t>
    <rPh sb="4" eb="5">
      <t>メイ</t>
    </rPh>
    <phoneticPr fontId="12"/>
  </si>
  <si>
    <t>MMLファイル名（.xmlは含まない）</t>
    <rPh sb="7" eb="8">
      <t>メイ</t>
    </rPh>
    <rPh sb="14" eb="15">
      <t>フク</t>
    </rPh>
    <phoneticPr fontId="12"/>
  </si>
  <si>
    <t>フラグ</t>
    <phoneticPr fontId="2"/>
  </si>
  <si>
    <t>最新の場合TRUE</t>
    <rPh sb="0" eb="2">
      <t>サイシン</t>
    </rPh>
    <rPh sb="3" eb="5">
      <t>バアイ</t>
    </rPh>
    <phoneticPr fontId="12"/>
  </si>
  <si>
    <t>削除済みの場合TRUE</t>
    <rPh sb="0" eb="2">
      <t>サクジョ</t>
    </rPh>
    <rPh sb="2" eb="3">
      <t>ズ</t>
    </rPh>
    <rPh sb="5" eb="7">
      <t>バアイ</t>
    </rPh>
    <phoneticPr fontId="12"/>
  </si>
  <si>
    <t>mt_iyakuhin</t>
    <phoneticPr fontId="12"/>
  </si>
  <si>
    <t>施行日</t>
    <rPh sb="0" eb="3">
      <t>シコウビ</t>
    </rPh>
    <phoneticPr fontId="2"/>
  </si>
  <si>
    <t>sekoubi</t>
  </si>
  <si>
    <t>更新区分</t>
    <rPh sb="0" eb="2">
      <t>コウシン</t>
    </rPh>
    <rPh sb="2" eb="4">
      <t>クブン</t>
    </rPh>
    <phoneticPr fontId="2"/>
  </si>
  <si>
    <t>koshin_kubun</t>
  </si>
  <si>
    <t>yakko_bunrui1_code</t>
  </si>
  <si>
    <t>yakko_bunrui2_code</t>
  </si>
  <si>
    <t>yakko_bunrui3_code</t>
  </si>
  <si>
    <t>yakko_bunrui4_code</t>
  </si>
  <si>
    <t>yakko_bunrui5_code</t>
  </si>
  <si>
    <t>seizo_maker_code</t>
  </si>
  <si>
    <t>iyakuhin_name</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</si>
  <si>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</si>
  <si>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</si>
  <si>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</si>
  <si>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</si>
  <si>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</si>
  <si>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</si>
  <si>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</si>
  <si>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</si>
  <si>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</si>
  <si>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</si>
  <si>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</si>
  <si>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</si>
  <si>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</si>
  <si>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</si>
  <si>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</si>
  <si>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</si>
  <si>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</si>
  <si>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</si>
  <si>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YYYYMMDD</t>
  </si>
  <si>
    <t>更新区分＝3に対し、移行先がある場合設定</t>
    <rPh sb="18" eb="20">
      <t>セッテイ</t>
    </rPh>
    <phoneticPr fontId="2"/>
  </si>
  <si>
    <t>施行日の（YYYY)</t>
  </si>
  <si>
    <t>施行日の（YYYYMM)</t>
  </si>
  <si>
    <t>データ登録日</t>
  </si>
  <si>
    <t>sekoubi</t>
    <phoneticPr fontId="12"/>
  </si>
  <si>
    <t>sekoubi,</t>
    <phoneticPr fontId="12"/>
  </si>
  <si>
    <t>mt_iyakuhin_brand</t>
    <phoneticPr fontId="12"/>
  </si>
  <si>
    <t>iyakuhin_brand_name</t>
  </si>
  <si>
    <t>医薬品ブランド日本語名</t>
  </si>
  <si>
    <t>iyakuhin_brand_code</t>
    <phoneticPr fontId="12"/>
  </si>
  <si>
    <t>mt_iyakuhin_ippan_name</t>
    <phoneticPr fontId="12"/>
  </si>
  <si>
    <t>iyakuhin_ippan_englishname</t>
  </si>
  <si>
    <t>mt_iyakuhin_sales_kaisha</t>
    <phoneticPr fontId="12"/>
  </si>
  <si>
    <t>メーカコード</t>
  </si>
  <si>
    <t>maker_code</t>
  </si>
  <si>
    <t>iyakuhin_code</t>
    <phoneticPr fontId="12"/>
  </si>
  <si>
    <t>sekoubi,koshin_kubun,</t>
    <phoneticPr fontId="12"/>
  </si>
  <si>
    <t>iyakuhin_code,maker_code</t>
    <phoneticPr fontId="12"/>
  </si>
  <si>
    <t>mt_maker</t>
    <phoneticPr fontId="12"/>
  </si>
  <si>
    <t>メーカ名</t>
  </si>
  <si>
    <t>maker_name</t>
  </si>
  <si>
    <t>maker_code</t>
    <phoneticPr fontId="12"/>
  </si>
  <si>
    <t>iyakuhin_ippan_name_code</t>
    <phoneticPr fontId="12"/>
  </si>
  <si>
    <t>mt_price</t>
    <phoneticPr fontId="12"/>
  </si>
  <si>
    <t>年度</t>
  </si>
  <si>
    <t>nendo</t>
  </si>
  <si>
    <t>実数</t>
    <rPh sb="0" eb="2">
      <t>ジッスウ</t>
    </rPh>
    <phoneticPr fontId="2"/>
  </si>
  <si>
    <t>YYYY</t>
  </si>
  <si>
    <t>整数部「10桁」、小数点「1桁」及び小数部「2桁」の組合せで設定</t>
  </si>
  <si>
    <t>mt_yakko_atc1</t>
    <phoneticPr fontId="12"/>
  </si>
  <si>
    <t>yakko_bunrui1_name</t>
  </si>
  <si>
    <t>薬効分類1日本語名</t>
  </si>
  <si>
    <t>yakko_bunrui1_code</t>
    <phoneticPr fontId="12"/>
  </si>
  <si>
    <t>mt_yakko_atc2</t>
    <phoneticPr fontId="12"/>
  </si>
  <si>
    <t>yakko_bunrui2_name</t>
  </si>
  <si>
    <t>薬効分類2日本語名</t>
  </si>
  <si>
    <t>yakko_bunrui1_code,yakko_bunrui2_code</t>
    <phoneticPr fontId="12"/>
  </si>
  <si>
    <t>mt_yakko_atc3</t>
    <phoneticPr fontId="12"/>
  </si>
  <si>
    <t>yakko_bunrui3_name</t>
  </si>
  <si>
    <t>薬効分類3日本語名</t>
  </si>
  <si>
    <t>yakko_bunrui1_code,yakko_bunrui2_code,yakko_bunrui3_code</t>
    <phoneticPr fontId="12"/>
  </si>
  <si>
    <t>mt_yakko_atc4</t>
    <phoneticPr fontId="12"/>
  </si>
  <si>
    <t>yakko_bunrui4_name</t>
  </si>
  <si>
    <t>薬効分類4日本語名</t>
  </si>
  <si>
    <t>yakko_bunrui1_code,yakko_bunrui2_code,yakko_bunrui3_code,yakko_bunrui4_code</t>
    <phoneticPr fontId="12"/>
  </si>
  <si>
    <t>mt_yakko_atc5</t>
    <phoneticPr fontId="12"/>
  </si>
  <si>
    <t>yakko_bunrui5_name</t>
  </si>
  <si>
    <t>薬効分類5日本語名</t>
  </si>
  <si>
    <t>yakko_bunrui1_code,yakko_bunrui2_code,yakko_bunrui3_code,yakko_bunrui4_code,yakko_bunrui5_code</t>
    <phoneticPr fontId="12"/>
  </si>
  <si>
    <t>mt_shippei</t>
    <phoneticPr fontId="12"/>
  </si>
  <si>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</si>
  <si>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</si>
  <si>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</si>
  <si>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</si>
  <si>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</si>
  <si>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</si>
  <si>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</si>
  <si>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</si>
  <si>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</si>
  <si>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</si>
  <si>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</si>
  <si>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</si>
  <si>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</si>
  <si>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</si>
  <si>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</si>
  <si>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</si>
  <si>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</si>
  <si>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</si>
  <si>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</si>
  <si>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</si>
  <si>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shippei_code</t>
    <phoneticPr fontId="12"/>
  </si>
  <si>
    <t>icd10_l_code</t>
  </si>
  <si>
    <t>icd10_l_code</t>
    <phoneticPr fontId="12"/>
  </si>
  <si>
    <t>icd10_m_code</t>
  </si>
  <si>
    <t>icd10_m_code</t>
    <phoneticPr fontId="12"/>
  </si>
  <si>
    <t>icd10_s_code</t>
  </si>
  <si>
    <t>icd10_s_code</t>
    <phoneticPr fontId="12"/>
  </si>
  <si>
    <t>icd10_ss_code</t>
  </si>
  <si>
    <t>icd10_ss_code</t>
    <phoneticPr fontId="12"/>
  </si>
  <si>
    <t>mt_dpc2</t>
    <phoneticPr fontId="12"/>
  </si>
  <si>
    <t>変更区分</t>
    <rPh sb="0" eb="2">
      <t>ヘンコウ</t>
    </rPh>
    <rPh sb="2" eb="4">
      <t>クブン</t>
    </rPh>
    <phoneticPr fontId="2"/>
  </si>
  <si>
    <t>henkou_kubun</t>
  </si>
  <si>
    <t>dpc2_code</t>
  </si>
  <si>
    <t>dpc2_code</t>
    <phoneticPr fontId="12"/>
  </si>
  <si>
    <t>mt_dpc6</t>
    <phoneticPr fontId="12"/>
  </si>
  <si>
    <t>DPCコード4桁</t>
  </si>
  <si>
    <t>dpc4_code</t>
  </si>
  <si>
    <t>dpc2_code,dpc4_code</t>
    <phoneticPr fontId="12"/>
  </si>
  <si>
    <t>mt_postal</t>
    <phoneticPr fontId="12"/>
  </si>
  <si>
    <t>postal_code</t>
  </si>
  <si>
    <t>prefecture_code</t>
  </si>
  <si>
    <t>city_code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</si>
  <si>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</si>
  <si>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</si>
  <si>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</si>
  <si>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</si>
  <si>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</si>
  <si>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</si>
  <si>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</si>
  <si>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</si>
  <si>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</si>
  <si>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</si>
  <si>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</si>
  <si>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</si>
  <si>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</si>
  <si>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</si>
  <si>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</si>
  <si>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</si>
  <si>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</si>
  <si>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</si>
  <si>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</si>
  <si>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postal_code,prefecture_code,city_code</t>
    <phoneticPr fontId="12"/>
  </si>
  <si>
    <t>mt_tokutei_kizai</t>
    <phoneticPr fontId="12"/>
  </si>
  <si>
    <t>施行日</t>
  </si>
  <si>
    <t>tokutei_kizai_name</t>
  </si>
  <si>
    <t>tokutei_kizai_kingaku</t>
  </si>
  <si>
    <t>年</t>
  </si>
  <si>
    <t>1：抹消、3：新規、5：変更、9：廃止</t>
  </si>
  <si>
    <t>診療行為付加情報マスタ取込用</t>
    <rPh sb="0" eb="2">
      <t>シンリョウ</t>
    </rPh>
    <rPh sb="2" eb="4">
      <t>コウイ</t>
    </rPh>
    <rPh sb="4" eb="6">
      <t>フカ</t>
    </rPh>
    <rPh sb="6" eb="8">
      <t>ジョウホウ</t>
    </rPh>
    <phoneticPr fontId="12"/>
  </si>
  <si>
    <t>郵便番号マスタ</t>
    <rPh sb="0" eb="4">
      <t>ユウビンバンゴウ</t>
    </rPh>
    <phoneticPr fontId="12"/>
  </si>
  <si>
    <t>医薬品マスタ</t>
    <rPh sb="0" eb="3">
      <t>イヤクヒン</t>
    </rPh>
    <phoneticPr fontId="12"/>
  </si>
  <si>
    <t>医薬品ブランドマスタ</t>
    <phoneticPr fontId="15"/>
  </si>
  <si>
    <t>医薬品一般名マスタ</t>
    <phoneticPr fontId="15"/>
  </si>
  <si>
    <t>薬効ATC分類1マスタ</t>
  </si>
  <si>
    <t>薬効ATC分類1マスタ</t>
    <phoneticPr fontId="15"/>
  </si>
  <si>
    <t>薬効ATC分類2マスタ</t>
    <phoneticPr fontId="15"/>
  </si>
  <si>
    <t>薬効ATC分類3マスタ</t>
    <phoneticPr fontId="15"/>
  </si>
  <si>
    <t>薬効ATC分類4マスタ</t>
    <phoneticPr fontId="15"/>
  </si>
  <si>
    <t>薬効ATC分類5マスタ</t>
    <phoneticPr fontId="15"/>
  </si>
  <si>
    <t>メーカマスタ</t>
    <phoneticPr fontId="15"/>
  </si>
  <si>
    <t>薬価マスタ</t>
    <rPh sb="0" eb="2">
      <t>ヤッカ</t>
    </rPh>
    <phoneticPr fontId="12"/>
  </si>
  <si>
    <t>特定器材マスタ</t>
    <rPh sb="0" eb="2">
      <t>トクテイ</t>
    </rPh>
    <rPh sb="2" eb="4">
      <t>キザイ</t>
    </rPh>
    <phoneticPr fontId="12"/>
  </si>
  <si>
    <t>DPC2桁マスタ</t>
  </si>
  <si>
    <t>DPC2桁マスタ</t>
    <rPh sb="4" eb="5">
      <t>ケタ</t>
    </rPh>
    <phoneticPr fontId="12"/>
  </si>
  <si>
    <t>DPC6桁マスタ</t>
    <phoneticPr fontId="15"/>
  </si>
  <si>
    <t>疾病マスタ</t>
    <rPh sb="0" eb="2">
      <t>シッペイ</t>
    </rPh>
    <phoneticPr fontId="12"/>
  </si>
  <si>
    <t>ICD10大分類マスタ</t>
  </si>
  <si>
    <t>ICD10大分類マスタ</t>
    <phoneticPr fontId="15"/>
  </si>
  <si>
    <t>ICD10中分類マスタ</t>
  </si>
  <si>
    <t>ICD10中分類マスタ</t>
    <phoneticPr fontId="15"/>
  </si>
  <si>
    <t>ICD10小分類マスタ</t>
  </si>
  <si>
    <t>ICD10小分類マスタ</t>
    <phoneticPr fontId="15"/>
  </si>
  <si>
    <t>ICD10細分類マスタ</t>
  </si>
  <si>
    <t>ICD10細分類マスタ</t>
    <phoneticPr fontId="15"/>
  </si>
  <si>
    <t>医薬品マスタ</t>
    <rPh sb="0" eb="3">
      <t>イヤクヒン</t>
    </rPh>
    <phoneticPr fontId="15"/>
  </si>
  <si>
    <t>医薬品ブランドマスタ</t>
    <rPh sb="0" eb="3">
      <t>イヤクヒン</t>
    </rPh>
    <phoneticPr fontId="15"/>
  </si>
  <si>
    <t>医薬品一般名マスタ</t>
    <rPh sb="0" eb="3">
      <t>イヤクヒン</t>
    </rPh>
    <rPh sb="3" eb="5">
      <t>イッパン</t>
    </rPh>
    <rPh sb="5" eb="6">
      <t>メイ</t>
    </rPh>
    <phoneticPr fontId="15"/>
  </si>
  <si>
    <t>医薬品販売会社マスタ</t>
    <rPh sb="0" eb="3">
      <t>イヤクヒン</t>
    </rPh>
    <rPh sb="3" eb="5">
      <t>ハンバイ</t>
    </rPh>
    <rPh sb="5" eb="7">
      <t>ガイシャ</t>
    </rPh>
    <phoneticPr fontId="15"/>
  </si>
  <si>
    <t>薬価マスタ</t>
    <rPh sb="0" eb="2">
      <t>ヤッカ</t>
    </rPh>
    <phoneticPr fontId="15"/>
  </si>
  <si>
    <t>薬効ATC分類2マスタ</t>
    <rPh sb="0" eb="2">
      <t>ヤッコウ</t>
    </rPh>
    <rPh sb="5" eb="7">
      <t>ブンルイ</t>
    </rPh>
    <phoneticPr fontId="15"/>
  </si>
  <si>
    <t>薬効ATC分類3マスタ</t>
    <rPh sb="0" eb="2">
      <t>ヤッコウ</t>
    </rPh>
    <rPh sb="5" eb="7">
      <t>ブンルイ</t>
    </rPh>
    <phoneticPr fontId="15"/>
  </si>
  <si>
    <t>薬効ATC分類4マスタ</t>
    <rPh sb="0" eb="2">
      <t>ヤッコウ</t>
    </rPh>
    <rPh sb="5" eb="7">
      <t>ブンルイ</t>
    </rPh>
    <phoneticPr fontId="15"/>
  </si>
  <si>
    <t>薬効ATC分類5マスタ</t>
    <rPh sb="0" eb="2">
      <t>ヤッコウ</t>
    </rPh>
    <rPh sb="5" eb="7">
      <t>ブンルイ</t>
    </rPh>
    <phoneticPr fontId="15"/>
  </si>
  <si>
    <t>疾病マスタ</t>
    <rPh sb="0" eb="2">
      <t>シッペイ</t>
    </rPh>
    <phoneticPr fontId="15"/>
  </si>
  <si>
    <t>DPC6桁マスタ</t>
    <rPh sb="4" eb="5">
      <t>ケタ</t>
    </rPh>
    <phoneticPr fontId="15"/>
  </si>
  <si>
    <t>郵便番号マスタ</t>
    <rPh sb="0" eb="4">
      <t>ユウビンバンゴウ</t>
    </rPh>
    <phoneticPr fontId="15"/>
  </si>
  <si>
    <t>特定機材マスタ</t>
    <rPh sb="0" eb="2">
      <t>トクテイ</t>
    </rPh>
    <rPh sb="2" eb="4">
      <t>キザイ</t>
    </rPh>
    <phoneticPr fontId="15"/>
  </si>
  <si>
    <t>薬効ATC分類1マスタ</t>
    <rPh sb="0" eb="2">
      <t>ヤッコウ</t>
    </rPh>
    <rPh sb="5" eb="7">
      <t>ブンルイ</t>
    </rPh>
    <phoneticPr fontId="15"/>
  </si>
  <si>
    <t>ICD10大分類マスタ</t>
    <rPh sb="5" eb="6">
      <t>ダイ</t>
    </rPh>
    <rPh sb="6" eb="8">
      <t>ブンルイ</t>
    </rPh>
    <phoneticPr fontId="15"/>
  </si>
  <si>
    <t>mt_icd10_l</t>
    <phoneticPr fontId="12"/>
  </si>
  <si>
    <t>mt_icd10_m</t>
    <phoneticPr fontId="12"/>
  </si>
  <si>
    <t>mt_icd10_s</t>
    <phoneticPr fontId="12"/>
  </si>
  <si>
    <t>mt_icd10_ss</t>
    <phoneticPr fontId="12"/>
  </si>
  <si>
    <t>DPC2桁マスタ</t>
    <phoneticPr fontId="15"/>
  </si>
  <si>
    <t>郵便番号マスタ</t>
    <phoneticPr fontId="15"/>
  </si>
  <si>
    <t>特定機材マスタ</t>
    <phoneticPr fontId="15"/>
  </si>
  <si>
    <t>MML個別取込実績_ワーク</t>
    <phoneticPr fontId="15"/>
  </si>
  <si>
    <t>work_check_aft</t>
    <phoneticPr fontId="12"/>
  </si>
  <si>
    <t>整数</t>
    <rPh sb="0" eb="2">
      <t>セイスウ</t>
    </rPh>
    <phoneticPr fontId="1"/>
  </si>
  <si>
    <t>ファイルNo</t>
    <phoneticPr fontId="12"/>
  </si>
  <si>
    <t>テーブル名</t>
    <rPh sb="4" eb="5">
      <t>メイ</t>
    </rPh>
    <phoneticPr fontId="12"/>
  </si>
  <si>
    <t>文字列</t>
    <rPh sb="0" eb="3">
      <t>モジレツ</t>
    </rPh>
    <phoneticPr fontId="1"/>
  </si>
  <si>
    <t>テーブル物理名</t>
    <rPh sb="4" eb="6">
      <t>ブツリ</t>
    </rPh>
    <rPh sb="6" eb="7">
      <t>メイ</t>
    </rPh>
    <phoneticPr fontId="12"/>
  </si>
  <si>
    <t>施設ID（MML）</t>
    <rPh sb="0" eb="2">
      <t>シセツ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</si>
</sst>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63">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sz val="11"/>
      <name val="ＭＳ Ｐゴシック"/>
      <family val="3"/>
      <charset val="128"/>
      <scheme val="minor"/>
    </font>
    <font>
      <sz val="11"/>
      <color rgb="FF000000"/>
      <name val="ＭＳ Ｐゴシック"/>
      <family val="3"/>
      <charset val="128"/>
      <scheme val="minor"/>
    </font>
    <font>
      <sz val="11"/>
      <color theme="1"/>
      <name val="ＭＳ Ｐゴシック"/>
      <family val="3"/>
      <charset val="128"/>
      <scheme val="minor"/>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6"/>
      <name val="メイリオ"/>
      <family val="2"/>
      <charset val="128"/>
    </font>
    <font>
      <sz val="11"/>
      <color theme="1"/>
      <name val="Meiryo UI"/>
      <family val="3"/>
      <charset val="128"/>
    </font>
    <font>
      <sz val="11"/>
      <color rgb="FF0000FF"/>
      <name val="Meiryo UI"/>
      <family val="3"/>
      <charset val="128"/>
    </font>
    <font>
      <sz val="11"/>
      <color indexed="52"/>
      <name val="ＭＳ Ｐゴシック"/>
      <family val="3"/>
      <charset val="128"/>
    </font>
    <font>
      <sz val="6"/>
      <name val="ＭＳ Ｐゴシック"/>
      <family val="2"/>
      <charset val="128"/>
      <scheme val="minor"/>
    </font>
    <font>
      <sz val="11"/>
      <color rgb="FFFF0000"/>
      <name val="メイリオ"/>
      <family val="3"/>
      <charset val="128"/>
    </font>
    <font>
      <sz val="11"/>
      <color rgb="FFFF0000"/>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sz val="11"/>
      <color rgb="FF0070C0"/>
      <name val="メイリオ"/>
      <family val="3"/>
      <charset val="128"/>
    </font>
    <font>
      <sz val="10"/>
      <name val="メイリオ"/>
      <family val="3"/>
      <charset val="128"/>
    </font>
    <font>
      <b/>
      <sz val="11"/>
      <name val="ＭＳ Ｐゴシック"/>
      <family val="3"/>
      <charset val="128"/>
    </font>
    <font>
      <sz val="11"/>
      <color theme="0"/>
      <name val="ＭＳ Ｐゴシック"/>
      <family val="3"/>
      <charset val="128"/>
    </font>
    <font>
      <sz val="11"/>
      <color theme="0"/>
      <name val="ＭＳ Ｐゴシック"/>
      <family val="3"/>
      <charset val="128"/>
      <scheme val="minor"/>
    </font>
    <font>
      <sz val="11"/>
      <color rgb="FFFF0000"/>
      <name val="ＭＳ Ｐゴシック"/>
      <family val="3"/>
      <charset val="128"/>
    </font>
    <font>
      <u/>
      <sz val="11"/>
      <color theme="10"/>
      <name val="Meiryo UI"/>
      <family val="3"/>
      <charset val="128"/>
    </font>
    <font>
      <b/>
      <sz val="10"/>
      <color theme="1"/>
      <name val="ＭＳ Ｐゴシック"/>
      <family val="3"/>
      <charset val="128"/>
    </font>
    <font>
      <sz val="10"/>
      <color theme="1"/>
      <name val="ＭＳ Ｐゴシック"/>
      <family val="3"/>
      <charset val="128"/>
    </font>
    <font>
      <b/>
      <sz val="11"/>
      <color rgb="FFFF0000"/>
      <name val="ＭＳ Ｐゴシック"/>
      <family val="3"/>
      <charset val="128"/>
    </font>
    <font>
      <b/>
      <sz val="11"/>
      <color theme="1"/>
      <name val="ＭＳ Ｐゴシック"/>
      <family val="3"/>
      <charset val="128"/>
    </font>
    <font>
      <sz val="9"/>
      <color theme="1"/>
      <name val="ＭＳ Ｐゴシック"/>
      <family val="3"/>
      <charset val="128"/>
    </font>
    <font>
      <b/>
      <sz val="11"/>
      <color indexed="10"/>
      <name val="ＭＳ Ｐゴシック"/>
      <family val="3"/>
      <charset val="128"/>
    </font>
    <font>
      <sz val="11"/>
      <color theme="10"/>
      <name val="Meiryo UI"/>
      <family val="3"/>
      <charset val="128"/>
    </font>
    <font>
      <sz val="11"/>
      <color indexed="10"/>
      <name val="ＭＳ ゴシック"/>
      <family val="3"/>
      <charset val="128"/>
    </font>
    <font>
      <sz val="11"/>
      <color indexed="8"/>
      <name val="ＭＳ Ｐゴシック"/>
      <family val="3"/>
      <charset val="128"/>
    </font>
    <font>
      <b/>
      <sz val="14"/>
      <color theme="1"/>
      <name val="ＭＳ Ｐゴシック"/>
      <family val="3"/>
      <charset val="128"/>
    </font>
    <font>
      <sz val="11"/>
      <color indexed="10"/>
      <name val="ＭＳ Ｐゴシック"/>
      <family val="3"/>
      <charset val="128"/>
    </font>
    <font>
      <u/>
      <sz val="11"/>
      <color theme="1"/>
      <name val="ＭＳ Ｐゴシック"/>
      <family val="3"/>
      <charset val="128"/>
    </font>
    <font>
      <sz val="11"/>
      <color theme="1"/>
      <name val="ＭＳ ゴシック"/>
      <family val="3"/>
      <charset val="128"/>
    </font>
    <font>
      <sz val="11"/>
      <color indexed="8"/>
      <name val="ＭＳ ゴシック"/>
      <family val="3"/>
      <charset val="128"/>
    </font>
    <font>
      <sz val="11"/>
      <color indexed="9"/>
      <name val="ＭＳ Ｐゴシック"/>
      <family val="3"/>
      <charset val="128"/>
    </font>
    <font>
      <b/>
      <sz val="11"/>
      <color theme="0"/>
      <name val="ＭＳ Ｐゴシック"/>
      <family val="2"/>
      <charset val="128"/>
      <scheme val="minor"/>
    </font>
    <font>
      <b/>
      <sz val="12"/>
      <name val="Meiryo UI"/>
      <family val="3"/>
      <charset val="128"/>
    </font>
    <font>
      <sz val="9"/>
      <color theme="1"/>
      <name val="ＭＳ Ｐゴシック"/>
      <family val="2"/>
      <charset val="128"/>
    </font>
    <font>
      <sz val="8"/>
      <color theme="1"/>
      <name val="ＭＳ Ｐゴシック"/>
      <family val="2"/>
      <charset val="128"/>
    </font>
    <font>
      <sz val="8"/>
      <color theme="1"/>
      <name val="ＭＳ Ｐゴシック"/>
      <family val="3"/>
      <charset val="128"/>
    </font>
    <font>
      <u/>
      <sz val="11"/>
      <color theme="10"/>
      <name val="ＭＳ Ｐゴシック"/>
      <family val="2"/>
      <charset val="128"/>
      <scheme val="minor"/>
    </font>
  </fonts>
  <fills count="11">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00FFCC"/>
        <bgColor indexed="64"/>
      </patternFill>
    </fill>
  </fills>
  <borders count="8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top/>
      <bottom style="mediumDashed">
        <color rgb="FF0070C0"/>
      </bottom>
      <diagonal/>
    </border>
    <border>
      <left/>
      <right/>
      <top style="mediumDashed">
        <color rgb="FF0070C0"/>
      </top>
      <bottom/>
      <diagonal/>
    </border>
    <border>
      <left/>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medium">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diagonalDown="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4">
    <xf numFmtId="0" fontId="0" fillId="0" borderId="0">
      <alignment vertical="center"/>
    </xf>
    <xf numFmtId="0" fontId="14" fillId="0" borderId="0">
      <alignment vertical="center"/>
    </xf>
    <xf numFmtId="0" fontId="16" fillId="0" borderId="0"/>
    <xf numFmtId="0" fontId="16" fillId="0" borderId="0">
      <alignment vertical="center"/>
    </xf>
    <xf numFmtId="0" fontId="24" fillId="0" borderId="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xf numFmtId="0" fontId="34" fillId="0" borderId="0"/>
    <xf numFmtId="0" fontId="16" fillId="0" borderId="0">
      <alignment vertical="center"/>
    </xf>
    <xf numFmtId="0" fontId="16" fillId="0" borderId="0"/>
    <xf numFmtId="0" fontId="41" fillId="0" borderId="0" applyNumberFormat="0" applyFill="0" applyBorder="0" applyAlignment="0" applyProtection="0">
      <alignment vertical="center"/>
    </xf>
    <xf numFmtId="0" fontId="7" fillId="0" borderId="0">
      <alignment vertical="center"/>
    </xf>
    <xf numFmtId="0" fontId="16" fillId="0" borderId="0">
      <alignment vertical="center"/>
    </xf>
    <xf numFmtId="0" fontId="16" fillId="0" borderId="0"/>
  </cellStyleXfs>
  <cellXfs count="693">
    <xf numFmtId="0" fontId="0" fillId="0" borderId="0" xfId="0">
      <alignment vertical="center"/>
    </xf>
    <xf numFmtId="0" fontId="9" fillId="0" borderId="1" xfId="0" applyFont="1" applyBorder="1" applyAlignment="1">
      <alignment horizontal="center" vertical="center" wrapText="1"/>
    </xf>
    <xf numFmtId="0" fontId="10" fillId="0" borderId="1" xfId="0" applyFont="1" applyBorder="1" applyAlignment="1">
      <alignment vertical="center" wrapText="1"/>
    </xf>
    <xf numFmtId="0" fontId="8" fillId="0" borderId="1" xfId="0" applyFont="1" applyBorder="1" applyAlignment="1">
      <alignment vertical="center" wrapText="1"/>
    </xf>
    <xf numFmtId="0" fontId="14" fillId="0" borderId="0" xfId="1">
      <alignment vertical="center"/>
    </xf>
    <xf numFmtId="0" fontId="14" fillId="0" borderId="7" xfId="1" applyBorder="1">
      <alignment vertical="center"/>
    </xf>
    <xf numFmtId="0" fontId="14" fillId="0" borderId="2" xfId="1" applyBorder="1">
      <alignment vertical="center"/>
    </xf>
    <xf numFmtId="0" fontId="14" fillId="0" borderId="8" xfId="1" applyBorder="1">
      <alignment vertical="center"/>
    </xf>
    <xf numFmtId="0" fontId="14" fillId="0" borderId="0" xfId="1" applyBorder="1">
      <alignment vertical="center"/>
    </xf>
    <xf numFmtId="0" fontId="14" fillId="0" borderId="0" xfId="1" applyBorder="1" applyAlignment="1">
      <alignment horizontal="center" vertical="center"/>
    </xf>
    <xf numFmtId="0" fontId="14" fillId="0" borderId="9" xfId="1" applyBorder="1">
      <alignment vertical="center"/>
    </xf>
    <xf numFmtId="0" fontId="14" fillId="0" borderId="10" xfId="1" applyBorder="1">
      <alignment vertical="center"/>
    </xf>
    <xf numFmtId="0" fontId="14" fillId="0" borderId="10" xfId="1" applyBorder="1" applyAlignment="1">
      <alignment horizontal="center" vertical="center"/>
    </xf>
    <xf numFmtId="0" fontId="14" fillId="0" borderId="11" xfId="1" applyBorder="1">
      <alignment vertical="center"/>
    </xf>
    <xf numFmtId="0" fontId="17" fillId="0" borderId="0" xfId="2" applyFont="1" applyAlignment="1">
      <alignment vertical="center"/>
    </xf>
    <xf numFmtId="0" fontId="18" fillId="0" borderId="0" xfId="2" applyFont="1" applyAlignment="1">
      <alignment vertical="center"/>
    </xf>
    <xf numFmtId="0" fontId="19" fillId="0" borderId="0" xfId="1" applyFont="1">
      <alignment vertical="center"/>
    </xf>
    <xf numFmtId="0" fontId="14" fillId="0" borderId="3" xfId="1" applyBorder="1">
      <alignment vertical="center"/>
    </xf>
    <xf numFmtId="0" fontId="14" fillId="0" borderId="12" xfId="1" applyBorder="1">
      <alignment vertical="center"/>
    </xf>
    <xf numFmtId="0" fontId="14" fillId="0" borderId="13" xfId="1" applyBorder="1">
      <alignment vertical="center"/>
    </xf>
    <xf numFmtId="0" fontId="14" fillId="0" borderId="4" xfId="1" applyBorder="1">
      <alignment vertical="center"/>
    </xf>
    <xf numFmtId="0" fontId="14" fillId="0" borderId="5" xfId="1" applyBorder="1">
      <alignment vertical="center"/>
    </xf>
    <xf numFmtId="0" fontId="14" fillId="0" borderId="9" xfId="1" applyBorder="1" applyAlignment="1">
      <alignment horizontal="center" vertical="center"/>
    </xf>
    <xf numFmtId="0" fontId="20" fillId="2" borderId="16" xfId="3" applyFont="1" applyFill="1" applyBorder="1" applyAlignment="1">
      <alignment vertical="center"/>
    </xf>
    <xf numFmtId="0" fontId="20" fillId="2" borderId="19" xfId="3" applyFont="1" applyFill="1" applyBorder="1" applyAlignment="1">
      <alignment horizontal="center" vertical="center" wrapText="1"/>
    </xf>
    <xf numFmtId="0" fontId="21" fillId="0" borderId="0" xfId="3" applyFont="1">
      <alignment vertical="center"/>
    </xf>
    <xf numFmtId="0" fontId="21" fillId="0" borderId="22" xfId="3" applyFont="1" applyFill="1" applyBorder="1" applyAlignment="1">
      <alignment vertical="center"/>
    </xf>
    <xf numFmtId="14" fontId="21" fillId="0" borderId="25" xfId="3" applyNumberFormat="1" applyFont="1" applyFill="1" applyBorder="1" applyAlignment="1">
      <alignment horizontal="center" vertical="center" wrapText="1"/>
    </xf>
    <xf numFmtId="0" fontId="21" fillId="0" borderId="0" xfId="3" applyFont="1" applyFill="1">
      <alignment vertical="center"/>
    </xf>
    <xf numFmtId="0" fontId="21" fillId="0" borderId="0" xfId="3" applyFont="1" applyFill="1" applyAlignment="1">
      <alignment vertical="center" wrapText="1"/>
    </xf>
    <xf numFmtId="0" fontId="21" fillId="0" borderId="0" xfId="3" applyFont="1" applyFill="1" applyBorder="1" applyAlignment="1">
      <alignment vertical="top"/>
    </xf>
    <xf numFmtId="0" fontId="21" fillId="0" borderId="0" xfId="2" applyFont="1" applyFill="1" applyBorder="1" applyAlignment="1">
      <alignment vertical="top"/>
    </xf>
    <xf numFmtId="0" fontId="20" fillId="2" borderId="2" xfId="3" applyFont="1" applyFill="1" applyBorder="1" applyAlignment="1">
      <alignment horizontal="center" vertical="center" wrapText="1"/>
    </xf>
    <xf numFmtId="0" fontId="21" fillId="0" borderId="39" xfId="2" applyFont="1" applyBorder="1" applyAlignment="1" applyProtection="1">
      <alignment horizontal="center" vertical="center" shrinkToFit="1"/>
    </xf>
    <xf numFmtId="0" fontId="23" fillId="3" borderId="6" xfId="2" applyFont="1" applyFill="1" applyBorder="1" applyAlignment="1">
      <alignment vertical="center" wrapText="1"/>
    </xf>
    <xf numFmtId="0" fontId="21" fillId="0" borderId="6" xfId="2" applyFont="1" applyFill="1" applyBorder="1" applyAlignment="1" applyProtection="1">
      <alignment horizontal="center" vertical="center"/>
    </xf>
    <xf numFmtId="0" fontId="21" fillId="0" borderId="6" xfId="2" applyFont="1" applyBorder="1" applyAlignment="1" applyProtection="1">
      <alignment horizontal="center" vertical="center"/>
    </xf>
    <xf numFmtId="0" fontId="21" fillId="0" borderId="6" xfId="2" applyFont="1" applyBorder="1" applyAlignment="1" applyProtection="1">
      <alignment vertical="center"/>
    </xf>
    <xf numFmtId="0" fontId="21" fillId="0" borderId="30" xfId="2" applyFont="1" applyBorder="1" applyAlignment="1" applyProtection="1">
      <alignment horizontal="center" vertical="center"/>
    </xf>
    <xf numFmtId="0" fontId="21" fillId="0" borderId="40" xfId="2" applyFont="1" applyBorder="1" applyAlignment="1" applyProtection="1">
      <alignment vertical="center" wrapText="1"/>
    </xf>
    <xf numFmtId="0" fontId="21" fillId="0" borderId="30" xfId="2" applyFont="1" applyBorder="1" applyAlignment="1" applyProtection="1">
      <alignment vertical="center"/>
    </xf>
    <xf numFmtId="0" fontId="21" fillId="0" borderId="0" xfId="3" applyFont="1" applyAlignment="1">
      <alignment vertical="center"/>
    </xf>
    <xf numFmtId="0" fontId="21" fillId="0" borderId="41" xfId="2" applyFont="1" applyBorder="1" applyAlignment="1" applyProtection="1">
      <alignment horizontal="center" vertical="center" shrinkToFit="1"/>
    </xf>
    <xf numFmtId="0" fontId="23" fillId="3" borderId="42" xfId="2" applyFont="1" applyFill="1" applyBorder="1" applyAlignment="1">
      <alignment vertical="center" wrapText="1"/>
    </xf>
    <xf numFmtId="0" fontId="21" fillId="0" borderId="42" xfId="2" applyFont="1" applyBorder="1" applyAlignment="1" applyProtection="1">
      <alignment horizontal="center" vertical="center"/>
    </xf>
    <xf numFmtId="0" fontId="21" fillId="0" borderId="42" xfId="2" applyFont="1" applyFill="1" applyBorder="1" applyAlignment="1" applyProtection="1">
      <alignment horizontal="center" vertical="center"/>
    </xf>
    <xf numFmtId="0" fontId="21" fillId="0" borderId="42" xfId="2" applyFont="1" applyBorder="1" applyAlignment="1" applyProtection="1">
      <alignment vertical="center"/>
    </xf>
    <xf numFmtId="0" fontId="21" fillId="0" borderId="22" xfId="2" applyFont="1" applyBorder="1" applyAlignment="1" applyProtection="1">
      <alignment vertical="center"/>
    </xf>
    <xf numFmtId="0" fontId="21" fillId="0" borderId="22" xfId="2" applyFont="1" applyBorder="1" applyAlignment="1" applyProtection="1">
      <alignment horizontal="center" vertical="center"/>
    </xf>
    <xf numFmtId="0" fontId="21" fillId="0" borderId="25" xfId="2" applyFont="1" applyBorder="1" applyAlignment="1" applyProtection="1">
      <alignment vertical="center" wrapText="1"/>
    </xf>
    <xf numFmtId="0" fontId="21" fillId="0" borderId="0" xfId="3" applyFont="1" applyAlignment="1">
      <alignment vertical="center" wrapText="1"/>
    </xf>
    <xf numFmtId="0" fontId="21" fillId="0" borderId="39" xfId="2" applyFont="1" applyFill="1" applyBorder="1" applyAlignment="1" applyProtection="1">
      <alignment horizontal="center" vertical="center" shrinkToFit="1"/>
    </xf>
    <xf numFmtId="0" fontId="23" fillId="0" borderId="6" xfId="2" applyFont="1" applyFill="1" applyBorder="1" applyAlignment="1">
      <alignment vertical="center" wrapText="1"/>
    </xf>
    <xf numFmtId="0" fontId="21" fillId="0" borderId="6" xfId="2" applyFont="1" applyFill="1" applyBorder="1" applyAlignment="1" applyProtection="1">
      <alignment vertical="center"/>
    </xf>
    <xf numFmtId="0" fontId="21" fillId="0" borderId="30" xfId="2" applyFont="1" applyFill="1" applyBorder="1" applyAlignment="1" applyProtection="1">
      <alignment vertical="center"/>
    </xf>
    <xf numFmtId="0" fontId="21" fillId="0" borderId="30" xfId="2" applyFont="1" applyFill="1" applyBorder="1" applyAlignment="1" applyProtection="1">
      <alignment horizontal="center" vertical="center"/>
    </xf>
    <xf numFmtId="0" fontId="21" fillId="0" borderId="40" xfId="2" applyFont="1" applyFill="1" applyBorder="1" applyAlignment="1" applyProtection="1">
      <alignment vertical="center" wrapText="1"/>
    </xf>
    <xf numFmtId="0" fontId="21" fillId="0" borderId="41" xfId="2" applyFont="1" applyFill="1" applyBorder="1" applyAlignment="1" applyProtection="1">
      <alignment horizontal="center" vertical="center" shrinkToFit="1"/>
    </xf>
    <xf numFmtId="0" fontId="23" fillId="0" borderId="42" xfId="2" applyFont="1" applyFill="1" applyBorder="1" applyAlignment="1">
      <alignment vertical="center" wrapText="1"/>
    </xf>
    <xf numFmtId="0" fontId="21" fillId="0" borderId="42" xfId="2" applyFont="1" applyFill="1" applyBorder="1" applyAlignment="1" applyProtection="1">
      <alignment vertical="center"/>
    </xf>
    <xf numFmtId="0" fontId="21" fillId="0" borderId="22" xfId="2" applyFont="1" applyFill="1" applyBorder="1" applyAlignment="1" applyProtection="1">
      <alignment vertical="center"/>
    </xf>
    <xf numFmtId="0" fontId="21" fillId="0" borderId="22" xfId="2" applyFont="1" applyFill="1" applyBorder="1" applyAlignment="1" applyProtection="1">
      <alignment horizontal="center" vertical="center"/>
    </xf>
    <xf numFmtId="0" fontId="21" fillId="0" borderId="25" xfId="2" applyFont="1" applyFill="1" applyBorder="1" applyAlignment="1" applyProtection="1">
      <alignment vertical="center" wrapText="1"/>
    </xf>
    <xf numFmtId="0" fontId="26" fillId="3" borderId="6" xfId="2" applyFont="1" applyFill="1" applyBorder="1" applyAlignment="1">
      <alignment vertical="center" wrapText="1"/>
    </xf>
    <xf numFmtId="0" fontId="21" fillId="0" borderId="30" xfId="3" applyFont="1" applyFill="1" applyBorder="1" applyAlignment="1">
      <alignment horizontal="left" vertical="center"/>
    </xf>
    <xf numFmtId="0" fontId="21" fillId="0" borderId="31" xfId="3" applyFont="1" applyFill="1" applyBorder="1" applyAlignment="1">
      <alignment horizontal="left" vertical="center"/>
    </xf>
    <xf numFmtId="0" fontId="21" fillId="0" borderId="32" xfId="3" applyFont="1" applyFill="1" applyBorder="1" applyAlignment="1">
      <alignment horizontal="left" vertical="center"/>
    </xf>
    <xf numFmtId="0" fontId="23" fillId="0" borderId="0" xfId="3" applyFont="1">
      <alignment vertical="center"/>
    </xf>
    <xf numFmtId="0" fontId="23" fillId="0" borderId="0" xfId="3" applyFont="1" applyFill="1">
      <alignment vertical="center"/>
    </xf>
    <xf numFmtId="0" fontId="20" fillId="2" borderId="6" xfId="3" applyFont="1" applyFill="1" applyBorder="1" applyAlignment="1">
      <alignment horizontal="center" vertical="center" wrapText="1"/>
    </xf>
    <xf numFmtId="0" fontId="27" fillId="0" borderId="0" xfId="3" applyFont="1" applyAlignment="1">
      <alignment vertical="center"/>
    </xf>
    <xf numFmtId="0" fontId="23" fillId="0" borderId="6" xfId="2" quotePrefix="1" applyFont="1" applyFill="1" applyBorder="1" applyAlignment="1">
      <alignment vertical="center" wrapText="1"/>
    </xf>
    <xf numFmtId="0" fontId="26" fillId="3" borderId="6" xfId="2" quotePrefix="1" applyFont="1" applyFill="1" applyBorder="1" applyAlignment="1">
      <alignment vertical="center" wrapText="1"/>
    </xf>
    <xf numFmtId="0" fontId="23" fillId="3" borderId="48" xfId="2" applyFont="1" applyFill="1" applyBorder="1" applyAlignment="1">
      <alignment vertical="center" wrapText="1"/>
    </xf>
    <xf numFmtId="0" fontId="21" fillId="0" borderId="48" xfId="2" applyFont="1" applyBorder="1" applyAlignment="1" applyProtection="1">
      <alignment horizontal="center" vertical="center"/>
    </xf>
    <xf numFmtId="0" fontId="21" fillId="0" borderId="48" xfId="2" applyFont="1" applyBorder="1" applyAlignment="1" applyProtection="1">
      <alignment vertical="center"/>
    </xf>
    <xf numFmtId="0" fontId="21" fillId="0" borderId="49" xfId="2" applyFont="1" applyBorder="1" applyAlignment="1" applyProtection="1">
      <alignment vertical="center" wrapText="1"/>
    </xf>
    <xf numFmtId="0" fontId="31" fillId="0" borderId="0" xfId="3" applyFont="1">
      <alignment vertical="center"/>
    </xf>
    <xf numFmtId="0" fontId="31" fillId="0" borderId="0" xfId="3" applyFont="1" applyAlignment="1">
      <alignment vertical="center"/>
    </xf>
    <xf numFmtId="0" fontId="32" fillId="0" borderId="0" xfId="5">
      <alignment vertical="center"/>
    </xf>
    <xf numFmtId="0" fontId="20" fillId="2" borderId="19" xfId="3" applyFont="1" applyFill="1" applyBorder="1" applyAlignment="1">
      <alignment horizontal="center" vertical="center" wrapText="1"/>
    </xf>
    <xf numFmtId="0" fontId="0" fillId="0" borderId="0" xfId="1" applyFont="1">
      <alignment vertical="center"/>
    </xf>
    <xf numFmtId="0" fontId="17" fillId="0" borderId="0" xfId="7" applyFont="1" applyFill="1" applyBorder="1" applyAlignment="1">
      <alignment vertical="top"/>
    </xf>
    <xf numFmtId="0" fontId="36" fillId="0" borderId="40" xfId="2" applyFont="1" applyBorder="1" applyAlignment="1" applyProtection="1">
      <alignment vertical="center" wrapText="1"/>
    </xf>
    <xf numFmtId="0" fontId="23" fillId="0" borderId="48" xfId="2" applyFont="1" applyFill="1" applyBorder="1" applyAlignment="1">
      <alignment vertical="center" wrapText="1"/>
    </xf>
    <xf numFmtId="0" fontId="21" fillId="0" borderId="48" xfId="2" applyFont="1" applyFill="1" applyBorder="1" applyAlignment="1" applyProtection="1">
      <alignment horizontal="center" vertical="center"/>
    </xf>
    <xf numFmtId="0" fontId="21" fillId="0" borderId="48" xfId="2" applyFont="1" applyFill="1" applyBorder="1" applyAlignment="1" applyProtection="1">
      <alignment vertical="center"/>
    </xf>
    <xf numFmtId="0" fontId="21" fillId="0" borderId="2" xfId="2" applyFont="1" applyFill="1" applyBorder="1" applyAlignment="1" applyProtection="1">
      <alignment vertical="center"/>
    </xf>
    <xf numFmtId="0" fontId="21" fillId="0" borderId="2" xfId="2" applyFont="1" applyFill="1" applyBorder="1" applyAlignment="1" applyProtection="1">
      <alignment horizontal="center" vertical="center"/>
    </xf>
    <xf numFmtId="0" fontId="21" fillId="0" borderId="49" xfId="2" applyFont="1" applyFill="1" applyBorder="1" applyAlignment="1" applyProtection="1">
      <alignment vertical="center" wrapText="1"/>
    </xf>
    <xf numFmtId="0" fontId="21" fillId="0" borderId="2" xfId="2" applyFont="1" applyBorder="1" applyAlignment="1" applyProtection="1">
      <alignment horizontal="center" vertical="center"/>
    </xf>
    <xf numFmtId="0" fontId="21" fillId="0" borderId="2" xfId="2" applyFont="1" applyBorder="1" applyAlignment="1" applyProtection="1">
      <alignment vertical="center"/>
    </xf>
    <xf numFmtId="0" fontId="16" fillId="0" borderId="0" xfId="2"/>
    <xf numFmtId="0" fontId="20" fillId="2" borderId="19" xfId="3" applyFont="1" applyFill="1" applyBorder="1" applyAlignment="1">
      <alignment horizontal="center" vertical="center" wrapText="1"/>
    </xf>
    <xf numFmtId="0" fontId="16" fillId="0" borderId="0" xfId="8">
      <alignment vertical="center"/>
    </xf>
    <xf numFmtId="0" fontId="16" fillId="0" borderId="23" xfId="8" applyBorder="1" applyAlignment="1">
      <alignmen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14" fillId="0" borderId="0" xfId="1" applyFill="1">
      <alignment vertical="center"/>
    </xf>
    <xf numFmtId="0" fontId="14" fillId="0" borderId="0" xfId="1" applyFill="1" applyBorder="1" applyAlignment="1">
      <alignment horizontal="center" vertical="center"/>
    </xf>
    <xf numFmtId="0" fontId="14" fillId="0" borderId="0" xfId="1" applyFill="1" applyBorder="1">
      <alignment vertical="center"/>
    </xf>
    <xf numFmtId="0" fontId="0" fillId="0" borderId="0" xfId="1" applyFont="1" applyFill="1">
      <alignment vertical="center"/>
    </xf>
    <xf numFmtId="0" fontId="14" fillId="0" borderId="7" xfId="1" applyFill="1" applyBorder="1">
      <alignment vertical="center"/>
    </xf>
    <xf numFmtId="0" fontId="14" fillId="0" borderId="2" xfId="1" applyFill="1" applyBorder="1">
      <alignment vertical="center"/>
    </xf>
    <xf numFmtId="0" fontId="14" fillId="0" borderId="8" xfId="1" applyFill="1" applyBorder="1">
      <alignment vertical="center"/>
    </xf>
    <xf numFmtId="0" fontId="14" fillId="0" borderId="11" xfId="1" applyFill="1" applyBorder="1">
      <alignment vertical="center"/>
    </xf>
    <xf numFmtId="0" fontId="14" fillId="0" borderId="9" xfId="1" applyFill="1" applyBorder="1">
      <alignment vertical="center"/>
    </xf>
    <xf numFmtId="49" fontId="13" fillId="0" borderId="0" xfId="9" applyNumberFormat="1" applyFont="1" applyBorder="1" applyProtection="1"/>
    <xf numFmtId="49" fontId="42" fillId="0" borderId="0" xfId="9" applyNumberFormat="1" applyFont="1" applyBorder="1" applyAlignment="1" applyProtection="1">
      <alignment horizontal="right"/>
    </xf>
    <xf numFmtId="49" fontId="43" fillId="6" borderId="6" xfId="11" applyNumberFormat="1" applyFont="1" applyFill="1" applyBorder="1" applyAlignment="1" applyProtection="1">
      <alignment horizontal="left"/>
      <protection locked="0"/>
    </xf>
    <xf numFmtId="49" fontId="43" fillId="0" borderId="0" xfId="9" applyNumberFormat="1" applyFont="1" applyBorder="1" applyProtection="1"/>
    <xf numFmtId="49" fontId="43" fillId="6" borderId="6" xfId="9" applyNumberFormat="1" applyFont="1" applyFill="1" applyBorder="1" applyAlignment="1" applyProtection="1">
      <alignment horizontal="left"/>
      <protection locked="0"/>
    </xf>
    <xf numFmtId="0" fontId="13" fillId="0" borderId="0" xfId="9" applyFont="1" applyBorder="1" applyProtection="1"/>
    <xf numFmtId="49" fontId="44" fillId="7" borderId="6" xfId="9" applyNumberFormat="1" applyFont="1" applyFill="1" applyBorder="1" applyAlignment="1" applyProtection="1">
      <alignment horizontal="center" vertical="center"/>
    </xf>
    <xf numFmtId="0" fontId="45" fillId="7" borderId="6" xfId="9" applyNumberFormat="1" applyFont="1" applyFill="1" applyBorder="1" applyAlignment="1" applyProtection="1">
      <alignment horizontal="center" vertical="center"/>
    </xf>
    <xf numFmtId="0" fontId="45" fillId="7" borderId="6" xfId="9" applyFont="1" applyFill="1" applyBorder="1" applyAlignment="1" applyProtection="1">
      <alignment horizontal="center"/>
    </xf>
    <xf numFmtId="0" fontId="13" fillId="0" borderId="0" xfId="9" applyFont="1" applyBorder="1" applyAlignment="1" applyProtection="1">
      <alignment horizontal="left"/>
    </xf>
    <xf numFmtId="0" fontId="13" fillId="0" borderId="0" xfId="9" applyFont="1" applyFill="1" applyBorder="1" applyProtection="1"/>
    <xf numFmtId="0" fontId="45" fillId="8" borderId="26" xfId="9" applyFont="1" applyFill="1" applyBorder="1" applyAlignment="1" applyProtection="1"/>
    <xf numFmtId="0" fontId="45" fillId="8" borderId="16" xfId="9" applyFont="1" applyFill="1" applyBorder="1" applyAlignment="1" applyProtection="1"/>
    <xf numFmtId="0" fontId="45" fillId="8" borderId="17" xfId="9" applyFont="1" applyFill="1" applyBorder="1" applyAlignment="1" applyProtection="1"/>
    <xf numFmtId="0" fontId="45" fillId="8" borderId="27" xfId="9" applyFont="1" applyFill="1" applyBorder="1" applyAlignment="1" applyProtection="1"/>
    <xf numFmtId="0" fontId="13" fillId="0" borderId="47" xfId="9" applyFont="1" applyBorder="1" applyProtection="1"/>
    <xf numFmtId="0" fontId="13" fillId="0" borderId="6" xfId="9" applyFont="1" applyFill="1" applyBorder="1" applyProtection="1"/>
    <xf numFmtId="176" fontId="46" fillId="6" borderId="6" xfId="9" applyNumberFormat="1" applyFont="1" applyFill="1" applyBorder="1" applyAlignment="1" applyProtection="1">
      <alignment horizontal="right" vertical="center"/>
      <protection locked="0"/>
    </xf>
    <xf numFmtId="176" fontId="46" fillId="6" borderId="40" xfId="9" applyNumberFormat="1" applyFont="1" applyFill="1" applyBorder="1" applyAlignment="1" applyProtection="1">
      <alignment horizontal="right" vertical="center"/>
      <protection locked="0"/>
    </xf>
    <xf numFmtId="0" fontId="13" fillId="0" borderId="71" xfId="9" applyFont="1" applyBorder="1" applyProtection="1"/>
    <xf numFmtId="0" fontId="13" fillId="0" borderId="72" xfId="9" applyFont="1" applyBorder="1" applyProtection="1"/>
    <xf numFmtId="0" fontId="13" fillId="0" borderId="42" xfId="9" applyFont="1" applyFill="1" applyBorder="1" applyProtection="1"/>
    <xf numFmtId="176" fontId="46" fillId="6" borderId="42" xfId="9" applyNumberFormat="1" applyFont="1" applyFill="1" applyBorder="1" applyAlignment="1" applyProtection="1">
      <alignment horizontal="right" vertical="center"/>
      <protection locked="0"/>
    </xf>
    <xf numFmtId="176" fontId="46" fillId="6" borderId="25" xfId="9" applyNumberFormat="1" applyFont="1" applyFill="1" applyBorder="1" applyAlignment="1" applyProtection="1">
      <alignment horizontal="right" vertical="center"/>
      <protection locked="0"/>
    </xf>
    <xf numFmtId="0" fontId="13" fillId="0" borderId="0" xfId="9" applyFont="1" applyBorder="1" applyAlignment="1" applyProtection="1">
      <alignment horizontal="center"/>
    </xf>
    <xf numFmtId="0" fontId="45" fillId="8" borderId="39" xfId="9" applyFont="1" applyFill="1" applyBorder="1" applyProtection="1"/>
    <xf numFmtId="0" fontId="13" fillId="0" borderId="13" xfId="9" applyFont="1" applyFill="1" applyBorder="1" applyProtection="1"/>
    <xf numFmtId="176" fontId="46" fillId="6" borderId="6" xfId="9" applyNumberFormat="1" applyFont="1" applyFill="1" applyBorder="1" applyAlignment="1" applyProtection="1">
      <alignment horizontal="right" vertical="center"/>
    </xf>
    <xf numFmtId="176" fontId="46" fillId="6" borderId="40" xfId="9" applyNumberFormat="1" applyFont="1" applyFill="1" applyBorder="1" applyAlignment="1" applyProtection="1">
      <alignment horizontal="right" vertical="center"/>
    </xf>
    <xf numFmtId="0" fontId="45" fillId="8" borderId="47" xfId="9" applyFont="1" applyFill="1" applyBorder="1" applyProtection="1"/>
    <xf numFmtId="0" fontId="13" fillId="0" borderId="29" xfId="9" applyFont="1" applyFill="1" applyBorder="1" applyProtection="1"/>
    <xf numFmtId="0" fontId="45" fillId="8" borderId="70" xfId="9" applyFont="1" applyFill="1" applyBorder="1" applyProtection="1"/>
    <xf numFmtId="0" fontId="45" fillId="8" borderId="72" xfId="9" applyFont="1" applyFill="1" applyBorder="1" applyProtection="1"/>
    <xf numFmtId="0" fontId="45" fillId="8" borderId="73" xfId="9" applyFont="1" applyFill="1" applyBorder="1" applyProtection="1"/>
    <xf numFmtId="0" fontId="13" fillId="8" borderId="74" xfId="9" applyFont="1" applyFill="1" applyBorder="1" applyProtection="1"/>
    <xf numFmtId="176" fontId="46" fillId="6" borderId="75" xfId="9" applyNumberFormat="1" applyFont="1" applyFill="1" applyBorder="1" applyAlignment="1" applyProtection="1">
      <alignment horizontal="right" vertical="center"/>
    </xf>
    <xf numFmtId="0" fontId="45" fillId="7" borderId="30" xfId="9" applyFont="1" applyFill="1" applyBorder="1" applyAlignment="1" applyProtection="1"/>
    <xf numFmtId="0" fontId="45" fillId="7" borderId="29" xfId="9" applyFont="1" applyFill="1" applyBorder="1" applyAlignment="1" applyProtection="1"/>
    <xf numFmtId="0" fontId="45" fillId="7" borderId="31" xfId="9" applyFont="1" applyFill="1" applyBorder="1" applyAlignment="1" applyProtection="1"/>
    <xf numFmtId="0" fontId="30" fillId="0" borderId="0" xfId="3" applyFont="1" applyAlignment="1">
      <alignment vertical="center"/>
    </xf>
    <xf numFmtId="0" fontId="45" fillId="7" borderId="48" xfId="9" applyFont="1" applyFill="1" applyBorder="1" applyProtection="1"/>
    <xf numFmtId="0" fontId="45" fillId="7" borderId="2" xfId="9" applyFont="1" applyFill="1" applyBorder="1" applyAlignment="1" applyProtection="1"/>
    <xf numFmtId="0" fontId="45" fillId="7" borderId="7" xfId="9" applyFont="1" applyFill="1" applyBorder="1" applyAlignment="1" applyProtection="1"/>
    <xf numFmtId="0" fontId="45" fillId="7" borderId="3" xfId="9" applyFont="1" applyFill="1" applyBorder="1" applyAlignment="1" applyProtection="1"/>
    <xf numFmtId="0" fontId="41" fillId="0" borderId="0" xfId="10" applyAlignment="1">
      <alignment vertical="center" wrapText="1"/>
    </xf>
    <xf numFmtId="0" fontId="13" fillId="0" borderId="48" xfId="9" applyFont="1" applyBorder="1" applyAlignment="1" applyProtection="1">
      <alignment vertical="center" wrapText="1"/>
    </xf>
    <xf numFmtId="0" fontId="40" fillId="0" borderId="31" xfId="9" applyFont="1" applyBorder="1" applyProtection="1"/>
    <xf numFmtId="0" fontId="13" fillId="0" borderId="76" xfId="9" applyFont="1" applyBorder="1" applyAlignment="1" applyProtection="1">
      <alignment vertical="center" wrapText="1"/>
    </xf>
    <xf numFmtId="0" fontId="13" fillId="0" borderId="76" xfId="9" applyFont="1" applyBorder="1" applyProtection="1"/>
    <xf numFmtId="176" fontId="46" fillId="0" borderId="6" xfId="11" applyNumberFormat="1" applyFont="1" applyFill="1" applyBorder="1" applyAlignment="1" applyProtection="1">
      <alignment horizontal="center" vertical="center"/>
      <protection locked="0"/>
    </xf>
    <xf numFmtId="0" fontId="13" fillId="0" borderId="13" xfId="9" applyFont="1" applyBorder="1" applyProtection="1"/>
    <xf numFmtId="0" fontId="40" fillId="0" borderId="30" xfId="9" applyFont="1" applyBorder="1" applyProtection="1"/>
    <xf numFmtId="0" fontId="13" fillId="0" borderId="0" xfId="9" applyFont="1" applyBorder="1" applyAlignment="1" applyProtection="1">
      <alignment vertical="center" wrapText="1"/>
    </xf>
    <xf numFmtId="0" fontId="45" fillId="7" borderId="6" xfId="9" applyFont="1" applyFill="1" applyBorder="1" applyProtection="1"/>
    <xf numFmtId="0" fontId="45" fillId="0" borderId="76" xfId="9" applyFont="1" applyFill="1" applyBorder="1" applyProtection="1"/>
    <xf numFmtId="0" fontId="40" fillId="0" borderId="29" xfId="9" applyFont="1" applyFill="1" applyBorder="1" applyProtection="1"/>
    <xf numFmtId="0" fontId="16" fillId="0" borderId="31" xfId="9" applyFont="1" applyFill="1" applyBorder="1" applyProtection="1"/>
    <xf numFmtId="0" fontId="40" fillId="0" borderId="31" xfId="9" applyFont="1" applyFill="1" applyBorder="1" applyProtection="1"/>
    <xf numFmtId="0" fontId="13" fillId="0" borderId="31" xfId="9" applyFont="1" applyBorder="1" applyProtection="1"/>
    <xf numFmtId="0" fontId="13" fillId="0" borderId="29" xfId="9" applyFont="1" applyBorder="1" applyProtection="1"/>
    <xf numFmtId="176" fontId="40" fillId="0" borderId="0" xfId="9" applyNumberFormat="1" applyFont="1" applyFill="1" applyBorder="1" applyAlignment="1" applyProtection="1">
      <alignment horizontal="left" vertical="center"/>
    </xf>
    <xf numFmtId="0" fontId="21" fillId="5" borderId="0" xfId="3" applyFont="1" applyFill="1">
      <alignment vertical="center"/>
    </xf>
    <xf numFmtId="0" fontId="13" fillId="0" borderId="48" xfId="9" applyFont="1" applyBorder="1" applyProtection="1"/>
    <xf numFmtId="0" fontId="13" fillId="0" borderId="6" xfId="9" applyFont="1" applyBorder="1" applyProtection="1"/>
    <xf numFmtId="0" fontId="13" fillId="0" borderId="30" xfId="9" applyFont="1" applyBorder="1" applyProtection="1"/>
    <xf numFmtId="0" fontId="45" fillId="7" borderId="6" xfId="9" applyFont="1" applyFill="1" applyBorder="1" applyAlignment="1" applyProtection="1">
      <alignment horizontal="left"/>
    </xf>
    <xf numFmtId="0" fontId="45" fillId="7" borderId="30" xfId="9" applyFont="1" applyFill="1" applyBorder="1" applyAlignment="1" applyProtection="1">
      <alignment horizontal="left"/>
    </xf>
    <xf numFmtId="0" fontId="45" fillId="7" borderId="31" xfId="9" applyFont="1" applyFill="1" applyBorder="1" applyAlignment="1" applyProtection="1">
      <alignment horizontal="left"/>
    </xf>
    <xf numFmtId="0" fontId="45" fillId="7" borderId="29" xfId="9" applyFont="1" applyFill="1" applyBorder="1" applyAlignment="1" applyProtection="1">
      <alignment horizontal="left"/>
    </xf>
    <xf numFmtId="0" fontId="45" fillId="0" borderId="48" xfId="9" applyFont="1" applyFill="1" applyBorder="1" applyAlignment="1" applyProtection="1">
      <alignment horizontal="left"/>
    </xf>
    <xf numFmtId="0" fontId="45" fillId="0" borderId="76" xfId="9" applyFont="1" applyFill="1" applyBorder="1" applyAlignment="1" applyProtection="1">
      <alignment horizontal="left"/>
    </xf>
    <xf numFmtId="0" fontId="45" fillId="7" borderId="31" xfId="9" applyFont="1" applyFill="1" applyBorder="1" applyAlignment="1" applyProtection="1">
      <alignment horizontal="center" vertical="center"/>
    </xf>
    <xf numFmtId="0" fontId="40" fillId="0" borderId="0" xfId="9" applyFont="1" applyBorder="1" applyProtection="1"/>
    <xf numFmtId="176" fontId="46" fillId="0" borderId="0" xfId="9" applyNumberFormat="1" applyFont="1" applyFill="1" applyBorder="1" applyAlignment="1" applyProtection="1">
      <alignment horizontal="right" vertical="center"/>
    </xf>
    <xf numFmtId="0" fontId="40" fillId="0" borderId="6" xfId="9" applyFont="1" applyBorder="1" applyProtection="1"/>
    <xf numFmtId="176" fontId="40" fillId="0" borderId="77" xfId="9" applyNumberFormat="1" applyFont="1" applyFill="1" applyBorder="1" applyAlignment="1" applyProtection="1">
      <alignment horizontal="left" vertical="center"/>
    </xf>
    <xf numFmtId="0" fontId="45" fillId="7" borderId="30" xfId="9" applyFont="1" applyFill="1" applyBorder="1" applyProtection="1"/>
    <xf numFmtId="0" fontId="13" fillId="0" borderId="4" xfId="9" applyFont="1" applyBorder="1" applyProtection="1"/>
    <xf numFmtId="0" fontId="16" fillId="0" borderId="29" xfId="9" applyFont="1" applyBorder="1" applyProtection="1"/>
    <xf numFmtId="0" fontId="40" fillId="0" borderId="29" xfId="9" applyFont="1" applyBorder="1" applyProtection="1"/>
    <xf numFmtId="176" fontId="46" fillId="6" borderId="29" xfId="9" applyNumberFormat="1" applyFont="1" applyFill="1" applyBorder="1" applyAlignment="1" applyProtection="1">
      <alignment horizontal="right" vertical="center"/>
      <protection locked="0"/>
    </xf>
    <xf numFmtId="0" fontId="45" fillId="0" borderId="48" xfId="9" applyFont="1" applyFill="1" applyBorder="1" applyProtection="1"/>
    <xf numFmtId="0" fontId="40" fillId="0" borderId="30" xfId="9" applyFont="1" applyFill="1" applyBorder="1" applyProtection="1"/>
    <xf numFmtId="0" fontId="40" fillId="0" borderId="30" xfId="9" applyFont="1" applyFill="1" applyBorder="1" applyAlignment="1" applyProtection="1"/>
    <xf numFmtId="176" fontId="46" fillId="0" borderId="77" xfId="9" applyNumberFormat="1" applyFont="1" applyFill="1" applyBorder="1" applyAlignment="1" applyProtection="1">
      <alignment horizontal="right" vertical="center"/>
    </xf>
    <xf numFmtId="49" fontId="51" fillId="0" borderId="0" xfId="11" applyNumberFormat="1" applyFont="1" applyAlignment="1" applyProtection="1"/>
    <xf numFmtId="0" fontId="13" fillId="0" borderId="0" xfId="11" applyFont="1" applyAlignment="1" applyProtection="1"/>
    <xf numFmtId="49" fontId="13" fillId="0" borderId="0" xfId="11" applyNumberFormat="1" applyFont="1" applyAlignment="1" applyProtection="1"/>
    <xf numFmtId="49" fontId="7" fillId="0" borderId="0" xfId="11" applyNumberFormat="1" applyFont="1" applyAlignment="1" applyProtection="1"/>
    <xf numFmtId="49" fontId="53" fillId="0" borderId="0" xfId="11" applyNumberFormat="1" applyFont="1" applyAlignment="1" applyProtection="1">
      <alignment horizontal="left" vertical="top"/>
    </xf>
    <xf numFmtId="49" fontId="53" fillId="0" borderId="0" xfId="11" applyNumberFormat="1" applyFont="1" applyAlignment="1" applyProtection="1">
      <alignment horizontal="left" vertical="top" wrapText="1"/>
    </xf>
    <xf numFmtId="0" fontId="13" fillId="0" borderId="0" xfId="11" applyFont="1" applyAlignment="1" applyProtection="1">
      <alignment vertical="top"/>
    </xf>
    <xf numFmtId="0" fontId="13" fillId="0" borderId="0" xfId="11" applyFont="1" applyAlignment="1" applyProtection="1">
      <alignment vertical="top" wrapText="1"/>
    </xf>
    <xf numFmtId="0" fontId="54" fillId="0" borderId="0" xfId="11" applyFont="1" applyAlignment="1" applyProtection="1"/>
    <xf numFmtId="0" fontId="13" fillId="0" borderId="0" xfId="9" applyFont="1" applyProtection="1"/>
    <xf numFmtId="49" fontId="21" fillId="0" borderId="6" xfId="2" applyNumberFormat="1" applyFont="1" applyBorder="1" applyAlignment="1" applyProtection="1">
      <alignment vertical="center"/>
    </xf>
    <xf numFmtId="49" fontId="23" fillId="3" borderId="6" xfId="2" applyNumberFormat="1" applyFont="1" applyFill="1" applyBorder="1" applyAlignment="1">
      <alignment vertical="center" wrapText="1"/>
    </xf>
    <xf numFmtId="49" fontId="21" fillId="0" borderId="42" xfId="2" applyNumberFormat="1" applyFont="1" applyBorder="1" applyAlignment="1" applyProtection="1">
      <alignment vertical="center"/>
    </xf>
    <xf numFmtId="0" fontId="21" fillId="0" borderId="0" xfId="3" applyFont="1" applyFill="1" applyAlignment="1">
      <alignment vertical="center"/>
    </xf>
    <xf numFmtId="0" fontId="21" fillId="0" borderId="0" xfId="3" applyFont="1" applyFill="1" applyBorder="1" applyAlignment="1">
      <alignment vertical="center"/>
    </xf>
    <xf numFmtId="0" fontId="21" fillId="0" borderId="0" xfId="2" applyFont="1" applyFill="1" applyBorder="1" applyAlignment="1">
      <alignment vertical="center"/>
    </xf>
    <xf numFmtId="0" fontId="23" fillId="0" borderId="6" xfId="12" applyFont="1" applyFill="1" applyBorder="1" applyAlignment="1">
      <alignment vertical="center" wrapText="1"/>
    </xf>
    <xf numFmtId="0" fontId="23" fillId="0" borderId="6" xfId="12" applyFont="1" applyBorder="1" applyAlignment="1">
      <alignment horizontal="left" vertical="center" wrapText="1"/>
    </xf>
    <xf numFmtId="0" fontId="23" fillId="0" borderId="6" xfId="12" applyFont="1" applyBorder="1" applyAlignment="1">
      <alignment vertical="center"/>
    </xf>
    <xf numFmtId="14" fontId="21" fillId="0" borderId="22" xfId="3" applyNumberFormat="1" applyFont="1" applyFill="1" applyBorder="1" applyAlignment="1">
      <alignment vertical="center"/>
    </xf>
    <xf numFmtId="0" fontId="21" fillId="0" borderId="6" xfId="3" applyFont="1" applyBorder="1" applyAlignment="1">
      <alignment horizontal="center" vertical="center"/>
    </xf>
    <xf numFmtId="0" fontId="21" fillId="0" borderId="6" xfId="3" applyFont="1" applyBorder="1" applyAlignment="1">
      <alignment vertical="center"/>
    </xf>
    <xf numFmtId="0" fontId="23" fillId="0" borderId="6" xfId="12" applyFont="1" applyFill="1" applyBorder="1" applyAlignment="1">
      <alignment vertical="top" wrapText="1"/>
    </xf>
    <xf numFmtId="0" fontId="23" fillId="0" borderId="6" xfId="12" applyFont="1" applyBorder="1" applyAlignment="1">
      <alignment horizontal="left" vertical="top" wrapText="1"/>
    </xf>
    <xf numFmtId="0" fontId="23" fillId="0" borderId="6" xfId="12" applyFont="1" applyBorder="1" applyAlignment="1">
      <alignment vertical="top"/>
    </xf>
    <xf numFmtId="0" fontId="23" fillId="0" borderId="42" xfId="12" applyFont="1" applyBorder="1" applyAlignment="1">
      <alignment horizontal="left" vertical="top" wrapText="1"/>
    </xf>
    <xf numFmtId="0" fontId="23" fillId="0" borderId="42" xfId="12" applyFont="1" applyBorder="1" applyAlignment="1">
      <alignment vertical="top"/>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58" fillId="0" borderId="0" xfId="3" applyFont="1" applyAlignment="1">
      <alignment vertical="center"/>
    </xf>
    <xf numFmtId="0" fontId="23" fillId="0" borderId="0" xfId="3" applyFont="1" applyAlignment="1">
      <alignment horizontal="left" vertical="center"/>
    </xf>
    <xf numFmtId="0" fontId="23" fillId="0" borderId="0" xfId="3" applyFont="1" applyAlignment="1">
      <alignment vertical="center"/>
    </xf>
    <xf numFmtId="0" fontId="23" fillId="0" borderId="0" xfId="3" applyFont="1" applyAlignment="1">
      <alignment vertical="center" wrapText="1"/>
    </xf>
    <xf numFmtId="0" fontId="23" fillId="8" borderId="6" xfId="3" applyFont="1" applyFill="1" applyBorder="1" applyAlignment="1">
      <alignment vertical="center"/>
    </xf>
    <xf numFmtId="0" fontId="23" fillId="0" borderId="6" xfId="3" applyFont="1" applyBorder="1" applyAlignment="1">
      <alignment vertical="center"/>
    </xf>
    <xf numFmtId="0" fontId="21" fillId="0" borderId="6" xfId="0" applyFont="1" applyBorder="1" applyAlignment="1" applyProtection="1">
      <alignment horizontal="center"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3" fillId="3" borderId="6" xfId="0" applyFont="1" applyFill="1" applyBorder="1" applyAlignment="1">
      <alignment vertical="center" wrapText="1"/>
    </xf>
    <xf numFmtId="0" fontId="21" fillId="0" borderId="6" xfId="0" applyFont="1" applyBorder="1" applyAlignment="1" applyProtection="1">
      <alignment vertical="center"/>
    </xf>
    <xf numFmtId="0" fontId="21" fillId="0" borderId="30" xfId="0" applyFont="1" applyBorder="1" applyAlignment="1" applyProtection="1">
      <alignment vertical="center"/>
    </xf>
    <xf numFmtId="0" fontId="21" fillId="0" borderId="30" xfId="0" applyFont="1" applyBorder="1" applyAlignment="1" applyProtection="1">
      <alignment horizontal="center" vertical="center"/>
    </xf>
    <xf numFmtId="0" fontId="21" fillId="0" borderId="40" xfId="0" applyFont="1" applyBorder="1" applyAlignment="1" applyProtection="1">
      <alignment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1" fillId="0" borderId="6" xfId="13" applyFont="1" applyBorder="1" applyAlignment="1" applyProtection="1">
      <alignment horizontal="center" vertical="center"/>
    </xf>
    <xf numFmtId="0" fontId="21" fillId="0" borderId="6" xfId="13" applyFont="1" applyFill="1" applyBorder="1" applyAlignment="1" applyProtection="1">
      <alignment horizontal="center" vertical="center"/>
    </xf>
    <xf numFmtId="0" fontId="21" fillId="0" borderId="13" xfId="13" applyFont="1" applyFill="1" applyBorder="1" applyAlignment="1" applyProtection="1">
      <alignment horizontal="center" vertical="center"/>
    </xf>
    <xf numFmtId="0" fontId="21" fillId="0" borderId="78" xfId="13" applyFont="1" applyBorder="1" applyAlignment="1" applyProtection="1">
      <alignment horizontal="center" vertical="center"/>
    </xf>
    <xf numFmtId="0" fontId="21" fillId="0" borderId="6" xfId="2" applyNumberFormat="1" applyFont="1" applyBorder="1" applyAlignment="1" applyProtection="1">
      <alignment vertical="center"/>
    </xf>
    <xf numFmtId="0" fontId="21" fillId="0" borderId="42" xfId="2" applyNumberFormat="1" applyFont="1" applyBorder="1" applyAlignment="1" applyProtection="1">
      <alignment vertical="center"/>
    </xf>
    <xf numFmtId="0" fontId="21" fillId="0" borderId="40" xfId="13" applyFont="1" applyBorder="1" applyAlignment="1" applyProtection="1">
      <alignment vertical="center" wrapText="1"/>
    </xf>
    <xf numFmtId="0" fontId="21" fillId="0" borderId="78" xfId="13" applyFont="1" applyBorder="1" applyAlignment="1" applyProtection="1">
      <alignment vertical="center"/>
    </xf>
    <xf numFmtId="0" fontId="21" fillId="0" borderId="69" xfId="13" applyFont="1" applyBorder="1" applyAlignment="1" applyProtection="1">
      <alignment horizontal="center" vertical="center"/>
    </xf>
    <xf numFmtId="0" fontId="21" fillId="0" borderId="79" xfId="13" applyFont="1" applyBorder="1" applyAlignment="1" applyProtection="1">
      <alignment vertical="center" wrapText="1"/>
    </xf>
    <xf numFmtId="0" fontId="21" fillId="0" borderId="30" xfId="3" applyFont="1" applyFill="1" applyBorder="1" applyAlignment="1">
      <alignment horizontal="left" vertical="center"/>
    </xf>
    <xf numFmtId="0" fontId="21" fillId="0" borderId="31" xfId="3" applyFont="1" applyFill="1" applyBorder="1" applyAlignment="1">
      <alignment horizontal="left" vertical="center"/>
    </xf>
    <xf numFmtId="0" fontId="21" fillId="0" borderId="32" xfId="3" applyFont="1" applyFill="1" applyBorder="1" applyAlignment="1">
      <alignment horizontal="lef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1" fillId="0" borderId="40" xfId="2" quotePrefix="1" applyFont="1" applyBorder="1" applyAlignment="1" applyProtection="1">
      <alignment vertical="center" wrapText="1"/>
    </xf>
    <xf numFmtId="0" fontId="14" fillId="9" borderId="10" xfId="1" applyFill="1" applyBorder="1">
      <alignment vertical="center"/>
    </xf>
    <xf numFmtId="0" fontId="14" fillId="9" borderId="10" xfId="1" applyFill="1" applyBorder="1" applyAlignment="1">
      <alignment horizontal="center" vertical="center"/>
    </xf>
    <xf numFmtId="0" fontId="14" fillId="9" borderId="0" xfId="1" applyFill="1">
      <alignment vertical="center"/>
    </xf>
    <xf numFmtId="0" fontId="0" fillId="9" borderId="0" xfId="1" applyFont="1" applyFill="1">
      <alignment vertical="center"/>
    </xf>
    <xf numFmtId="0" fontId="14" fillId="9" borderId="7" xfId="1" applyFill="1" applyBorder="1">
      <alignment vertical="center"/>
    </xf>
    <xf numFmtId="0" fontId="14" fillId="9" borderId="2" xfId="1" applyFill="1" applyBorder="1">
      <alignment vertical="center"/>
    </xf>
    <xf numFmtId="0" fontId="14" fillId="9" borderId="0" xfId="1" applyFill="1" applyBorder="1" applyAlignment="1">
      <alignment horizontal="center" vertical="center"/>
    </xf>
    <xf numFmtId="0" fontId="14" fillId="9" borderId="0" xfId="1" applyFill="1" applyBorder="1">
      <alignment vertical="center"/>
    </xf>
    <xf numFmtId="0" fontId="14" fillId="9" borderId="8" xfId="1" applyFill="1" applyBorder="1">
      <alignment vertical="center"/>
    </xf>
    <xf numFmtId="0" fontId="14" fillId="9" borderId="9" xfId="1" applyFill="1" applyBorder="1">
      <alignment vertical="center"/>
    </xf>
    <xf numFmtId="0" fontId="14" fillId="4" borderId="0" xfId="1" applyFill="1">
      <alignment vertical="center"/>
    </xf>
    <xf numFmtId="0" fontId="14" fillId="4" borderId="7" xfId="1" applyFill="1" applyBorder="1">
      <alignment vertical="center"/>
    </xf>
    <xf numFmtId="0" fontId="14" fillId="4" borderId="2" xfId="1" applyFill="1" applyBorder="1">
      <alignment vertical="center"/>
    </xf>
    <xf numFmtId="0" fontId="14" fillId="4" borderId="8" xfId="1" applyFill="1" applyBorder="1">
      <alignment vertical="center"/>
    </xf>
    <xf numFmtId="0" fontId="14" fillId="4" borderId="0" xfId="1" applyFill="1" applyBorder="1">
      <alignmen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9" fontId="23" fillId="3" borderId="6" xfId="2" applyNumberFormat="1" applyFont="1" applyFill="1" applyBorder="1" applyAlignment="1">
      <alignment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1" fillId="0" borderId="30" xfId="3" applyFont="1" applyFill="1" applyBorder="1" applyAlignment="1">
      <alignment horizontal="left" vertical="center"/>
    </xf>
    <xf numFmtId="0" fontId="20" fillId="2" borderId="35" xfId="3" applyFont="1" applyFill="1" applyBorder="1" applyAlignment="1">
      <alignment horizontal="center" vertical="center"/>
    </xf>
    <xf numFmtId="0" fontId="20" fillId="2" borderId="8" xfId="3" applyFont="1" applyFill="1" applyBorder="1" applyAlignment="1">
      <alignment horizontal="center" vertical="center"/>
    </xf>
    <xf numFmtId="0" fontId="21" fillId="0" borderId="31" xfId="3" applyFont="1" applyFill="1" applyBorder="1" applyAlignment="1">
      <alignment horizontal="left" vertical="center"/>
    </xf>
    <xf numFmtId="0" fontId="21" fillId="0" borderId="32" xfId="3" applyFont="1" applyFill="1" applyBorder="1" applyAlignment="1">
      <alignment horizontal="lef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36" fillId="0" borderId="40" xfId="13" applyFont="1" applyBorder="1" applyAlignment="1" applyProtection="1">
      <alignment vertical="center" wrapText="1"/>
    </xf>
    <xf numFmtId="0" fontId="23" fillId="3" borderId="6" xfId="0" applyFont="1" applyFill="1" applyBorder="1" applyAlignment="1">
      <alignment vertical="center" shrinkToFit="1"/>
    </xf>
    <xf numFmtId="0" fontId="23" fillId="3" borderId="6" xfId="2" applyFont="1" applyFill="1" applyBorder="1" applyAlignment="1">
      <alignment vertical="center" shrinkToFit="1"/>
    </xf>
    <xf numFmtId="0" fontId="26" fillId="3" borderId="6" xfId="2" applyFont="1" applyFill="1" applyBorder="1" applyAlignment="1">
      <alignment vertical="center" shrinkToFit="1"/>
    </xf>
    <xf numFmtId="0" fontId="26" fillId="3" borderId="42" xfId="2" applyFont="1" applyFill="1" applyBorder="1" applyAlignment="1">
      <alignment vertical="center" wrapText="1"/>
    </xf>
    <xf numFmtId="0" fontId="26" fillId="3" borderId="42" xfId="2" applyFont="1" applyFill="1" applyBorder="1" applyAlignment="1">
      <alignment vertical="center" shrinkToFi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3" fillId="3" borderId="42" xfId="0" applyFont="1" applyFill="1" applyBorder="1" applyAlignment="1">
      <alignment vertical="center" wrapText="1"/>
    </xf>
    <xf numFmtId="0" fontId="21" fillId="0" borderId="42" xfId="0" applyFont="1" applyBorder="1" applyAlignment="1" applyProtection="1">
      <alignment horizontal="center" vertical="center"/>
    </xf>
    <xf numFmtId="0" fontId="21" fillId="0" borderId="42" xfId="0" applyFont="1" applyBorder="1" applyAlignment="1" applyProtection="1">
      <alignment vertical="center"/>
    </xf>
    <xf numFmtId="0" fontId="21" fillId="0" borderId="22" xfId="0" applyFont="1" applyBorder="1" applyAlignment="1" applyProtection="1">
      <alignment vertical="center"/>
    </xf>
    <xf numFmtId="0" fontId="21" fillId="0" borderId="22" xfId="0" applyFont="1" applyBorder="1" applyAlignment="1" applyProtection="1">
      <alignment horizontal="center" vertical="center"/>
    </xf>
    <xf numFmtId="0" fontId="21" fillId="0" borderId="25" xfId="0" applyFont="1" applyBorder="1" applyAlignment="1" applyProtection="1">
      <alignment vertical="center" wrapText="1"/>
    </xf>
    <xf numFmtId="0" fontId="23" fillId="3" borderId="48" xfId="0" applyFont="1" applyFill="1" applyBorder="1" applyAlignment="1">
      <alignment vertical="center" wrapText="1"/>
    </xf>
    <xf numFmtId="0" fontId="21" fillId="0" borderId="48" xfId="0" applyFont="1" applyBorder="1" applyAlignment="1" applyProtection="1">
      <alignment vertical="center"/>
    </xf>
    <xf numFmtId="0" fontId="21" fillId="0" borderId="2" xfId="0" applyFont="1" applyBorder="1" applyAlignment="1" applyProtection="1">
      <alignment vertical="center"/>
    </xf>
    <xf numFmtId="0" fontId="21" fillId="0" borderId="2" xfId="0" applyFont="1" applyBorder="1" applyAlignment="1" applyProtection="1">
      <alignment horizontal="center" vertical="center"/>
    </xf>
    <xf numFmtId="0" fontId="21" fillId="0" borderId="49" xfId="0" applyFont="1" applyBorder="1" applyAlignment="1" applyProtection="1">
      <alignment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3" fillId="3" borderId="6" xfId="12" applyFont="1" applyFill="1" applyBorder="1" applyAlignment="1">
      <alignment vertical="center" wrapText="1"/>
    </xf>
    <xf numFmtId="0" fontId="21" fillId="0" borderId="6" xfId="12" applyFont="1" applyBorder="1" applyAlignment="1" applyProtection="1">
      <alignment horizontal="center" vertical="center"/>
    </xf>
    <xf numFmtId="0" fontId="21" fillId="0" borderId="52" xfId="3" applyFont="1" applyBorder="1">
      <alignment vertical="center"/>
    </xf>
    <xf numFmtId="0" fontId="21" fillId="0" borderId="52" xfId="3" applyFont="1" applyBorder="1" applyAlignment="1">
      <alignment vertical="center" wrapText="1"/>
    </xf>
    <xf numFmtId="0" fontId="23" fillId="3" borderId="42" xfId="12" applyFont="1" applyFill="1" applyBorder="1" applyAlignment="1">
      <alignment vertical="center" wrapText="1"/>
    </xf>
    <xf numFmtId="0" fontId="21" fillId="0" borderId="42" xfId="12" applyFont="1" applyBorder="1" applyAlignment="1" applyProtection="1">
      <alignment horizontal="center"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49" fontId="21" fillId="0" borderId="48" xfId="2" applyNumberFormat="1" applyFont="1" applyBorder="1" applyAlignment="1" applyProtection="1">
      <alignment vertical="center"/>
    </xf>
    <xf numFmtId="0" fontId="21" fillId="0" borderId="48" xfId="0" applyFont="1" applyBorder="1" applyAlignment="1" applyProtection="1">
      <alignment horizontal="center" vertical="center"/>
    </xf>
    <xf numFmtId="0" fontId="21" fillId="0" borderId="47" xfId="2" applyFont="1" applyBorder="1" applyAlignment="1" applyProtection="1">
      <alignment horizontal="center" vertical="center" shrinkToFit="1"/>
    </xf>
    <xf numFmtId="0" fontId="23" fillId="0" borderId="6" xfId="3" quotePrefix="1" applyFont="1" applyBorder="1" applyAlignment="1">
      <alignmen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31" fillId="3" borderId="6" xfId="0" applyFont="1" applyFill="1" applyBorder="1" applyAlignment="1">
      <alignment vertical="center" wrapText="1"/>
    </xf>
    <xf numFmtId="0" fontId="30" fillId="0" borderId="6" xfId="0" applyFont="1" applyBorder="1" applyAlignment="1" applyProtection="1">
      <alignment horizontal="center" vertical="center"/>
    </xf>
    <xf numFmtId="0" fontId="30" fillId="0" borderId="6" xfId="0" applyFont="1" applyBorder="1" applyAlignment="1" applyProtection="1">
      <alignment vertical="center"/>
    </xf>
    <xf numFmtId="0" fontId="30" fillId="0" borderId="30" xfId="0" applyFont="1" applyBorder="1" applyAlignment="1" applyProtection="1">
      <alignment horizontal="center" vertical="center"/>
    </xf>
    <xf numFmtId="0" fontId="30" fillId="0" borderId="40" xfId="0" applyFont="1" applyBorder="1" applyAlignment="1" applyProtection="1">
      <alignment vertical="center" wrapText="1"/>
    </xf>
    <xf numFmtId="0" fontId="30" fillId="0" borderId="30" xfId="0" applyFont="1" applyBorder="1" applyAlignment="1" applyProtection="1">
      <alignment vertical="center"/>
    </xf>
    <xf numFmtId="0" fontId="30" fillId="0" borderId="47" xfId="2" applyFont="1" applyBorder="1" applyAlignment="1" applyProtection="1">
      <alignment horizontal="center" vertical="center" shrinkToFit="1"/>
    </xf>
    <xf numFmtId="0" fontId="30" fillId="0" borderId="48" xfId="2" applyFont="1" applyBorder="1" applyAlignment="1" applyProtection="1">
      <alignment horizontal="center" vertical="center"/>
    </xf>
    <xf numFmtId="0" fontId="30" fillId="0" borderId="39" xfId="2" applyFont="1" applyBorder="1" applyAlignment="1" applyProtection="1">
      <alignment horizontal="center" vertical="center" shrinkToFit="1"/>
    </xf>
    <xf numFmtId="0" fontId="30" fillId="0" borderId="6" xfId="2" applyFont="1" applyBorder="1" applyAlignment="1" applyProtection="1">
      <alignment horizontal="center" vertical="center"/>
    </xf>
    <xf numFmtId="0" fontId="31" fillId="3" borderId="6" xfId="2" applyFont="1" applyFill="1" applyBorder="1" applyAlignment="1">
      <alignment vertical="center" wrapText="1"/>
    </xf>
    <xf numFmtId="0" fontId="30" fillId="0" borderId="6" xfId="2" applyFont="1" applyBorder="1" applyAlignment="1" applyProtection="1">
      <alignment vertical="center"/>
    </xf>
    <xf numFmtId="49" fontId="30" fillId="0" borderId="6" xfId="2" applyNumberFormat="1" applyFont="1" applyBorder="1" applyAlignment="1" applyProtection="1">
      <alignment vertical="center"/>
    </xf>
    <xf numFmtId="0" fontId="30" fillId="0" borderId="40" xfId="2" applyFont="1" applyBorder="1" applyAlignment="1" applyProtection="1">
      <alignment vertical="center" wrapText="1"/>
    </xf>
    <xf numFmtId="0" fontId="30" fillId="0" borderId="0" xfId="3" applyFont="1">
      <alignment vertical="center"/>
    </xf>
    <xf numFmtId="0" fontId="30" fillId="0" borderId="41" xfId="2" applyFont="1" applyBorder="1" applyAlignment="1" applyProtection="1">
      <alignment horizontal="center" vertical="center" shrinkToFit="1"/>
    </xf>
    <xf numFmtId="0" fontId="31" fillId="3" borderId="42" xfId="2" applyFont="1" applyFill="1" applyBorder="1" applyAlignment="1">
      <alignment vertical="center" wrapText="1"/>
    </xf>
    <xf numFmtId="0" fontId="30" fillId="0" borderId="42" xfId="2" applyFont="1" applyBorder="1" applyAlignment="1" applyProtection="1">
      <alignment horizontal="center" vertical="center"/>
    </xf>
    <xf numFmtId="0" fontId="30" fillId="0" borderId="42" xfId="2" applyFont="1" applyBorder="1" applyAlignment="1" applyProtection="1">
      <alignment vertical="center"/>
    </xf>
    <xf numFmtId="49" fontId="30" fillId="0" borderId="42" xfId="2" applyNumberFormat="1" applyFont="1" applyBorder="1" applyAlignment="1" applyProtection="1">
      <alignment vertical="center"/>
    </xf>
    <xf numFmtId="0" fontId="30" fillId="0" borderId="25" xfId="2" applyFont="1" applyBorder="1" applyAlignment="1" applyProtection="1">
      <alignment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1" fillId="0" borderId="48" xfId="2" applyNumberFormat="1" applyFont="1" applyBorder="1" applyAlignment="1" applyProtection="1">
      <alignment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0" fillId="0" borderId="0" xfId="1" applyFont="1" applyBorder="1" applyAlignment="1">
      <alignment horizontal="center" vertical="center"/>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0" fillId="0" borderId="2" xfId="1" applyFont="1" applyBorder="1" applyAlignment="1">
      <alignment horizontal="center" vertical="center" wrapText="1"/>
    </xf>
    <xf numFmtId="0" fontId="14" fillId="0" borderId="3" xfId="1" applyBorder="1" applyAlignment="1">
      <alignment horizontal="center" vertical="center"/>
    </xf>
    <xf numFmtId="0" fontId="14" fillId="0" borderId="4" xfId="1" applyBorder="1" applyAlignment="1">
      <alignment horizontal="center" vertical="center"/>
    </xf>
    <xf numFmtId="0" fontId="14" fillId="0" borderId="5" xfId="1" applyBorder="1" applyAlignment="1">
      <alignment horizontal="center" vertical="center"/>
    </xf>
    <xf numFmtId="0" fontId="0" fillId="0" borderId="6" xfId="1" applyFont="1" applyBorder="1" applyAlignment="1">
      <alignment horizontal="center" vertical="center"/>
    </xf>
    <xf numFmtId="0" fontId="14" fillId="0" borderId="6" xfId="1" applyBorder="1" applyAlignment="1">
      <alignment horizontal="center" vertical="center"/>
    </xf>
    <xf numFmtId="0" fontId="0" fillId="10" borderId="2" xfId="1" applyFont="1" applyFill="1" applyBorder="1" applyAlignment="1">
      <alignment horizontal="center" vertical="center" wrapText="1"/>
    </xf>
    <xf numFmtId="0" fontId="14" fillId="10" borderId="3" xfId="1" applyFill="1" applyBorder="1" applyAlignment="1">
      <alignment horizontal="center" vertical="center"/>
    </xf>
    <xf numFmtId="0" fontId="14" fillId="10" borderId="4" xfId="1" applyFill="1" applyBorder="1" applyAlignment="1">
      <alignment horizontal="center" vertical="center"/>
    </xf>
    <xf numFmtId="0" fontId="14" fillId="10" borderId="5" xfId="1" applyFill="1" applyBorder="1" applyAlignment="1">
      <alignment horizontal="center" vertical="center"/>
    </xf>
    <xf numFmtId="0" fontId="0" fillId="10" borderId="6" xfId="1" applyFont="1" applyFill="1" applyBorder="1" applyAlignment="1">
      <alignment horizontal="center" vertical="center"/>
    </xf>
    <xf numFmtId="0" fontId="14" fillId="10" borderId="6" xfId="1" applyFill="1" applyBorder="1" applyAlignment="1">
      <alignment horizontal="center" vertical="center"/>
    </xf>
    <xf numFmtId="0" fontId="0" fillId="10" borderId="2" xfId="1" applyFont="1" applyFill="1" applyBorder="1" applyAlignment="1">
      <alignment horizontal="center" vertical="center"/>
    </xf>
    <xf numFmtId="0" fontId="0" fillId="0" borderId="2" xfId="1" applyFont="1" applyBorder="1" applyAlignment="1">
      <alignment horizontal="center" vertical="center"/>
    </xf>
    <xf numFmtId="0" fontId="14" fillId="0" borderId="3" xfId="1" applyBorder="1" applyAlignment="1">
      <alignment horizontal="center" vertical="center" wrapText="1"/>
    </xf>
    <xf numFmtId="0" fontId="14" fillId="0" borderId="4" xfId="1" applyBorder="1" applyAlignment="1">
      <alignment horizontal="center" vertical="center" wrapText="1"/>
    </xf>
    <xf numFmtId="0" fontId="14" fillId="0" borderId="5" xfId="1" applyBorder="1" applyAlignment="1">
      <alignment horizontal="center" vertical="center" wrapText="1"/>
    </xf>
    <xf numFmtId="0" fontId="14" fillId="0" borderId="48" xfId="1" applyBorder="1" applyAlignment="1">
      <alignment horizontal="center" vertical="center"/>
    </xf>
    <xf numFmtId="0" fontId="14" fillId="0" borderId="13" xfId="1" applyBorder="1" applyAlignment="1">
      <alignment horizontal="center" vertical="center"/>
    </xf>
    <xf numFmtId="0" fontId="0" fillId="0" borderId="7" xfId="1" applyFont="1" applyBorder="1" applyAlignment="1">
      <alignment horizontal="center" vertical="center"/>
    </xf>
    <xf numFmtId="0" fontId="0" fillId="0" borderId="3" xfId="1" applyFont="1" applyBorder="1" applyAlignment="1">
      <alignment horizontal="center" vertical="center"/>
    </xf>
    <xf numFmtId="0" fontId="0" fillId="0" borderId="4" xfId="1" applyFont="1" applyBorder="1" applyAlignment="1">
      <alignment horizontal="center" vertical="center"/>
    </xf>
    <xf numFmtId="0" fontId="0" fillId="0" borderId="11" xfId="1" applyFont="1" applyBorder="1" applyAlignment="1">
      <alignment horizontal="center" vertical="center"/>
    </xf>
    <xf numFmtId="0" fontId="0" fillId="0" borderId="5" xfId="1" applyFont="1" applyBorder="1" applyAlignment="1">
      <alignment horizontal="center" vertical="center"/>
    </xf>
    <xf numFmtId="0" fontId="0" fillId="0" borderId="8" xfId="1" applyFont="1" applyBorder="1" applyAlignment="1">
      <alignment horizontal="center" vertical="center" wrapText="1"/>
    </xf>
    <xf numFmtId="0" fontId="14" fillId="0" borderId="12" xfId="1" applyBorder="1" applyAlignment="1">
      <alignment horizontal="center" vertical="center"/>
    </xf>
    <xf numFmtId="0" fontId="0" fillId="0" borderId="2" xfId="1" applyFont="1" applyFill="1" applyBorder="1" applyAlignment="1">
      <alignment horizontal="center" vertical="center" wrapText="1"/>
    </xf>
    <xf numFmtId="0" fontId="0" fillId="0" borderId="3" xfId="1" applyFont="1" applyFill="1" applyBorder="1" applyAlignment="1">
      <alignment horizontal="center" vertical="center" wrapText="1"/>
    </xf>
    <xf numFmtId="0" fontId="0" fillId="0" borderId="4" xfId="1" applyFont="1" applyFill="1" applyBorder="1" applyAlignment="1">
      <alignment horizontal="center" vertical="center" wrapText="1"/>
    </xf>
    <xf numFmtId="0" fontId="0" fillId="0" borderId="5" xfId="1" applyFont="1" applyFill="1" applyBorder="1" applyAlignment="1">
      <alignment horizontal="center" vertical="center" wrapText="1"/>
    </xf>
    <xf numFmtId="0" fontId="0" fillId="0" borderId="2" xfId="1" applyFont="1" applyBorder="1" applyAlignment="1">
      <alignment horizontal="center" vertical="center" wrapText="1" shrinkToFit="1"/>
    </xf>
    <xf numFmtId="0" fontId="14" fillId="0" borderId="3" xfId="1" applyBorder="1" applyAlignment="1">
      <alignment horizontal="center" vertical="center" shrinkToFit="1"/>
    </xf>
    <xf numFmtId="0" fontId="14" fillId="0" borderId="4" xfId="1" applyBorder="1" applyAlignment="1">
      <alignment horizontal="center" vertical="center" shrinkToFit="1"/>
    </xf>
    <xf numFmtId="0" fontId="14" fillId="0" borderId="5" xfId="1" applyBorder="1" applyAlignment="1">
      <alignment horizontal="center" vertical="center" shrinkToFit="1"/>
    </xf>
    <xf numFmtId="0" fontId="0" fillId="5" borderId="2" xfId="1" applyFont="1" applyFill="1" applyBorder="1" applyAlignment="1">
      <alignment horizontal="center" vertical="center" wrapText="1"/>
    </xf>
    <xf numFmtId="0" fontId="14" fillId="5" borderId="3" xfId="1" applyFill="1" applyBorder="1" applyAlignment="1">
      <alignment horizontal="center" vertical="center" wrapText="1"/>
    </xf>
    <xf numFmtId="0" fontId="14" fillId="5" borderId="4" xfId="1" applyFill="1" applyBorder="1" applyAlignment="1">
      <alignment horizontal="center" vertical="center" wrapText="1"/>
    </xf>
    <xf numFmtId="0" fontId="14" fillId="5" borderId="5" xfId="1" applyFill="1" applyBorder="1" applyAlignment="1">
      <alignment horizontal="center" vertical="center" wrapText="1"/>
    </xf>
    <xf numFmtId="0" fontId="14" fillId="5" borderId="6" xfId="1" applyFill="1" applyBorder="1" applyAlignment="1">
      <alignment horizontal="center" vertical="center"/>
    </xf>
    <xf numFmtId="0" fontId="0" fillId="0" borderId="6" xfId="1" applyFont="1" applyBorder="1" applyAlignment="1">
      <alignment horizontal="center" vertical="center" shrinkToFit="1"/>
    </xf>
    <xf numFmtId="0" fontId="14" fillId="0" borderId="6" xfId="1" applyBorder="1" applyAlignment="1">
      <alignment horizontal="center" vertical="center" shrinkToFit="1"/>
    </xf>
    <xf numFmtId="0" fontId="0" fillId="0" borderId="3" xfId="1" applyFont="1" applyBorder="1" applyAlignment="1">
      <alignment horizontal="center" vertical="center" wrapText="1"/>
    </xf>
    <xf numFmtId="0" fontId="0" fillId="0" borderId="4" xfId="1" applyFont="1" applyBorder="1" applyAlignment="1">
      <alignment horizontal="center" vertical="center" wrapText="1"/>
    </xf>
    <xf numFmtId="0" fontId="0" fillId="0" borderId="5" xfId="1" applyFont="1" applyBorder="1" applyAlignment="1">
      <alignment horizontal="center" vertical="center" wrapText="1"/>
    </xf>
    <xf numFmtId="0" fontId="0" fillId="5" borderId="2" xfId="1" applyFont="1" applyFill="1" applyBorder="1" applyAlignment="1">
      <alignment horizontal="center" vertical="center"/>
    </xf>
    <xf numFmtId="0" fontId="14" fillId="5" borderId="3" xfId="1" applyFill="1" applyBorder="1" applyAlignment="1">
      <alignment horizontal="center" vertical="center"/>
    </xf>
    <xf numFmtId="0" fontId="14" fillId="5" borderId="4" xfId="1" applyFill="1" applyBorder="1" applyAlignment="1">
      <alignment horizontal="center" vertical="center"/>
    </xf>
    <xf numFmtId="0" fontId="14" fillId="5" borderId="5" xfId="1" applyFill="1" applyBorder="1" applyAlignment="1">
      <alignment horizontal="center" vertical="center"/>
    </xf>
    <xf numFmtId="0" fontId="14" fillId="0" borderId="2" xfId="1" applyBorder="1" applyAlignment="1">
      <alignment horizontal="center" vertical="center"/>
    </xf>
    <xf numFmtId="0" fontId="14" fillId="0" borderId="2" xfId="1" applyBorder="1" applyAlignment="1">
      <alignment horizontal="center" vertical="center" shrinkToFit="1"/>
    </xf>
    <xf numFmtId="0" fontId="0" fillId="5" borderId="3" xfId="1" applyFont="1" applyFill="1" applyBorder="1" applyAlignment="1">
      <alignment horizontal="center" vertical="center"/>
    </xf>
    <xf numFmtId="0" fontId="0" fillId="5" borderId="4" xfId="1" applyFont="1" applyFill="1" applyBorder="1" applyAlignment="1">
      <alignment horizontal="center" vertical="center"/>
    </xf>
    <xf numFmtId="0" fontId="0" fillId="5" borderId="5" xfId="1" applyFont="1" applyFill="1" applyBorder="1" applyAlignment="1">
      <alignment horizontal="center" vertical="center"/>
    </xf>
    <xf numFmtId="0" fontId="14" fillId="5" borderId="48" xfId="1" applyFill="1" applyBorder="1" applyAlignment="1">
      <alignment horizontal="center" vertical="center"/>
    </xf>
    <xf numFmtId="0" fontId="14" fillId="5" borderId="13" xfId="1" applyFill="1" applyBorder="1" applyAlignment="1">
      <alignment horizontal="center" vertical="center"/>
    </xf>
    <xf numFmtId="0" fontId="14" fillId="0" borderId="3" xfId="1" applyFill="1" applyBorder="1" applyAlignment="1">
      <alignment horizontal="center" vertical="center"/>
    </xf>
    <xf numFmtId="0" fontId="14" fillId="0" borderId="4" xfId="1" applyFill="1" applyBorder="1" applyAlignment="1">
      <alignment horizontal="center" vertical="center"/>
    </xf>
    <xf numFmtId="0" fontId="14" fillId="0" borderId="5" xfId="1" applyFill="1" applyBorder="1" applyAlignment="1">
      <alignment horizontal="center" vertical="center"/>
    </xf>
    <xf numFmtId="0" fontId="0" fillId="0" borderId="2" xfId="1" applyFont="1" applyFill="1" applyBorder="1" applyAlignment="1">
      <alignment horizontal="center" vertical="center"/>
    </xf>
    <xf numFmtId="0" fontId="14" fillId="0" borderId="2" xfId="1" applyFill="1" applyBorder="1" applyAlignment="1">
      <alignment horizontal="center" vertical="center"/>
    </xf>
    <xf numFmtId="0" fontId="14" fillId="0" borderId="6" xfId="1" applyFill="1" applyBorder="1" applyAlignment="1">
      <alignment horizontal="center" vertical="center"/>
    </xf>
    <xf numFmtId="0" fontId="0" fillId="0" borderId="2" xfId="1" applyFont="1" applyBorder="1" applyAlignment="1">
      <alignment horizontal="center" vertical="center" shrinkToFit="1"/>
    </xf>
    <xf numFmtId="0" fontId="60" fillId="0" borderId="2" xfId="1" applyFont="1" applyBorder="1" applyAlignment="1">
      <alignment horizontal="center" vertical="center" wrapText="1"/>
    </xf>
    <xf numFmtId="0" fontId="61" fillId="0" borderId="3" xfId="1" applyFont="1" applyBorder="1" applyAlignment="1">
      <alignment horizontal="center" vertical="center" wrapText="1"/>
    </xf>
    <xf numFmtId="0" fontId="61" fillId="0" borderId="4" xfId="1" applyFont="1" applyBorder="1" applyAlignment="1">
      <alignment horizontal="center" vertical="center" wrapText="1"/>
    </xf>
    <xf numFmtId="0" fontId="61" fillId="0" borderId="5" xfId="1" applyFont="1" applyBorder="1" applyAlignment="1">
      <alignment horizontal="center" vertical="center" wrapText="1"/>
    </xf>
    <xf numFmtId="0" fontId="0" fillId="0" borderId="6" xfId="1" applyFont="1" applyFill="1" applyBorder="1" applyAlignment="1">
      <alignment horizontal="center" vertical="center"/>
    </xf>
    <xf numFmtId="0" fontId="59" fillId="0" borderId="2" xfId="1" applyFont="1" applyBorder="1" applyAlignment="1">
      <alignment horizontal="center" vertical="center"/>
    </xf>
    <xf numFmtId="0" fontId="46" fillId="0" borderId="3" xfId="1" applyFont="1" applyBorder="1" applyAlignment="1">
      <alignment horizontal="center" vertical="center"/>
    </xf>
    <xf numFmtId="0" fontId="46" fillId="0" borderId="4" xfId="1" applyFont="1" applyBorder="1" applyAlignment="1">
      <alignment horizontal="center" vertical="center"/>
    </xf>
    <xf numFmtId="0" fontId="46" fillId="0" borderId="5" xfId="1" applyFont="1" applyBorder="1" applyAlignment="1">
      <alignment horizontal="center" vertical="center"/>
    </xf>
    <xf numFmtId="0" fontId="0" fillId="4" borderId="2" xfId="1" applyFont="1" applyFill="1" applyBorder="1" applyAlignment="1">
      <alignment horizontal="center" vertical="center"/>
    </xf>
    <xf numFmtId="0" fontId="14" fillId="4" borderId="3" xfId="1" applyFill="1" applyBorder="1" applyAlignment="1">
      <alignment horizontal="center" vertical="center"/>
    </xf>
    <xf numFmtId="0" fontId="14" fillId="4" borderId="4" xfId="1" applyFill="1" applyBorder="1" applyAlignment="1">
      <alignment horizontal="center" vertical="center"/>
    </xf>
    <xf numFmtId="0" fontId="14" fillId="4" borderId="5" xfId="1" applyFill="1" applyBorder="1" applyAlignment="1">
      <alignment horizontal="center" vertical="center"/>
    </xf>
    <xf numFmtId="0" fontId="14" fillId="4" borderId="6" xfId="1" applyFill="1" applyBorder="1" applyAlignment="1">
      <alignment horizontal="center" vertical="center"/>
    </xf>
    <xf numFmtId="0" fontId="0" fillId="4" borderId="2" xfId="1" applyFont="1" applyFill="1" applyBorder="1" applyAlignment="1">
      <alignment horizontal="center" vertical="center" shrinkToFit="1"/>
    </xf>
    <xf numFmtId="0" fontId="14" fillId="4" borderId="3" xfId="1" applyFill="1" applyBorder="1" applyAlignment="1">
      <alignment horizontal="center" vertical="center" shrinkToFit="1"/>
    </xf>
    <xf numFmtId="0" fontId="14" fillId="4" borderId="4" xfId="1" applyFill="1" applyBorder="1" applyAlignment="1">
      <alignment horizontal="center" vertical="center" shrinkToFit="1"/>
    </xf>
    <xf numFmtId="0" fontId="14" fillId="4" borderId="5" xfId="1" applyFill="1" applyBorder="1" applyAlignment="1">
      <alignment horizontal="center" vertical="center" shrinkToFit="1"/>
    </xf>
    <xf numFmtId="0" fontId="0" fillId="4" borderId="6" xfId="1" applyFont="1" applyFill="1" applyBorder="1" applyAlignment="1">
      <alignment horizontal="center" vertical="center"/>
    </xf>
    <xf numFmtId="0" fontId="0" fillId="9" borderId="2" xfId="1" applyFont="1" applyFill="1" applyBorder="1" applyAlignment="1">
      <alignment horizontal="center" vertical="center" wrapText="1"/>
    </xf>
    <xf numFmtId="0" fontId="14" fillId="9" borderId="3" xfId="1" applyFill="1" applyBorder="1" applyAlignment="1">
      <alignment horizontal="center" vertical="center"/>
    </xf>
    <xf numFmtId="0" fontId="14" fillId="9" borderId="4" xfId="1" applyFill="1" applyBorder="1" applyAlignment="1">
      <alignment horizontal="center" vertical="center"/>
    </xf>
    <xf numFmtId="0" fontId="14" fillId="9" borderId="5" xfId="1" applyFill="1" applyBorder="1" applyAlignment="1">
      <alignment horizontal="center" vertical="center"/>
    </xf>
    <xf numFmtId="0" fontId="0" fillId="9" borderId="6" xfId="1" applyFont="1" applyFill="1" applyBorder="1" applyAlignment="1">
      <alignment horizontal="center" vertical="center"/>
    </xf>
    <xf numFmtId="0" fontId="14" fillId="9" borderId="6" xfId="1" applyFill="1" applyBorder="1" applyAlignment="1">
      <alignment horizontal="center" vertical="center"/>
    </xf>
    <xf numFmtId="0" fontId="14" fillId="9" borderId="2" xfId="1" applyFill="1" applyBorder="1" applyAlignment="1">
      <alignment horizontal="center" vertical="center"/>
    </xf>
    <xf numFmtId="0" fontId="0" fillId="9" borderId="2" xfId="1" applyFont="1" applyFill="1" applyBorder="1" applyAlignment="1">
      <alignment horizontal="center" vertical="center"/>
    </xf>
    <xf numFmtId="0" fontId="0" fillId="9" borderId="2" xfId="1" applyFont="1" applyFill="1" applyBorder="1" applyAlignment="1">
      <alignment horizontal="center" vertical="center" shrinkToFit="1"/>
    </xf>
    <xf numFmtId="0" fontId="14" fillId="9" borderId="3" xfId="1" applyFill="1" applyBorder="1" applyAlignment="1">
      <alignment horizontal="center" vertical="center" shrinkToFit="1"/>
    </xf>
    <xf numFmtId="0" fontId="14" fillId="9" borderId="4" xfId="1" applyFill="1" applyBorder="1" applyAlignment="1">
      <alignment horizontal="center" vertical="center" shrinkToFit="1"/>
    </xf>
    <xf numFmtId="0" fontId="14" fillId="9" borderId="5" xfId="1" applyFill="1" applyBorder="1" applyAlignment="1">
      <alignment horizontal="center" vertical="center" shrinkToFit="1"/>
    </xf>
    <xf numFmtId="0" fontId="39" fillId="4" borderId="37" xfId="8" applyFont="1" applyFill="1" applyBorder="1" applyAlignment="1">
      <alignment horizontal="left" vertical="top" wrapText="1"/>
    </xf>
    <xf numFmtId="0" fontId="39" fillId="4" borderId="0" xfId="8" applyFont="1" applyFill="1" applyBorder="1" applyAlignment="1">
      <alignment horizontal="left" vertical="top" wrapText="1"/>
    </xf>
    <xf numFmtId="0" fontId="39" fillId="4" borderId="12" xfId="8" applyFont="1" applyFill="1" applyBorder="1" applyAlignment="1">
      <alignment horizontal="left" vertical="top" wrapText="1"/>
    </xf>
    <xf numFmtId="0" fontId="38" fillId="4" borderId="8" xfId="8" applyFont="1" applyFill="1" applyBorder="1" applyAlignment="1">
      <alignment horizontal="left" vertical="top" wrapText="1"/>
    </xf>
    <xf numFmtId="0" fontId="38" fillId="4" borderId="0" xfId="8" applyFont="1" applyFill="1" applyBorder="1" applyAlignment="1">
      <alignment horizontal="left" vertical="top" wrapText="1"/>
    </xf>
    <xf numFmtId="0" fontId="38" fillId="4" borderId="12" xfId="8" applyFont="1" applyFill="1" applyBorder="1" applyAlignment="1">
      <alignment horizontal="left" vertical="top" wrapText="1"/>
    </xf>
    <xf numFmtId="0" fontId="16" fillId="4" borderId="30" xfId="8" applyFill="1" applyBorder="1" applyAlignment="1">
      <alignment horizontal="left" vertical="top"/>
    </xf>
    <xf numFmtId="0" fontId="16" fillId="4" borderId="31" xfId="8" applyFill="1" applyBorder="1" applyAlignment="1">
      <alignment horizontal="left" vertical="top"/>
    </xf>
    <xf numFmtId="0" fontId="16" fillId="4" borderId="29" xfId="8" applyFill="1" applyBorder="1" applyAlignment="1">
      <alignment horizontal="left" vertical="top"/>
    </xf>
    <xf numFmtId="0" fontId="32" fillId="0" borderId="2" xfId="5" applyFill="1" applyBorder="1" applyAlignment="1">
      <alignment vertical="top" wrapText="1"/>
    </xf>
    <xf numFmtId="0" fontId="32" fillId="0" borderId="7" xfId="5" applyFill="1" applyBorder="1" applyAlignment="1">
      <alignment vertical="top" wrapText="1"/>
    </xf>
    <xf numFmtId="0" fontId="32" fillId="0" borderId="3" xfId="5" applyFill="1" applyBorder="1" applyAlignment="1">
      <alignment vertical="top" wrapText="1"/>
    </xf>
    <xf numFmtId="0" fontId="16" fillId="4" borderId="6" xfId="8" applyFill="1" applyBorder="1" applyAlignment="1">
      <alignment vertical="top" wrapText="1"/>
    </xf>
    <xf numFmtId="0" fontId="16" fillId="4" borderId="6" xfId="8" applyFont="1" applyFill="1" applyBorder="1" applyAlignment="1">
      <alignment vertical="top" wrapText="1"/>
    </xf>
    <xf numFmtId="0" fontId="16" fillId="4" borderId="48" xfId="8" applyFont="1" applyFill="1" applyBorder="1" applyAlignment="1">
      <alignment vertical="top"/>
    </xf>
    <xf numFmtId="0" fontId="16" fillId="4" borderId="48" xfId="8" applyFont="1" applyFill="1" applyBorder="1" applyAlignment="1">
      <alignment vertical="center"/>
    </xf>
    <xf numFmtId="0" fontId="16" fillId="4" borderId="49" xfId="8" applyFont="1" applyFill="1" applyBorder="1" applyAlignment="1">
      <alignment vertical="center"/>
    </xf>
    <xf numFmtId="0" fontId="32" fillId="10" borderId="30" xfId="5" applyFill="1" applyBorder="1" applyAlignment="1">
      <alignment vertical="top" wrapText="1"/>
    </xf>
    <xf numFmtId="0" fontId="32" fillId="10" borderId="31" xfId="5" applyFill="1" applyBorder="1" applyAlignment="1">
      <alignment vertical="top" wrapText="1"/>
    </xf>
    <xf numFmtId="0" fontId="32" fillId="10" borderId="29" xfId="5" applyFill="1" applyBorder="1" applyAlignment="1">
      <alignment vertical="top" wrapText="1"/>
    </xf>
    <xf numFmtId="0" fontId="32" fillId="9" borderId="2" xfId="5" applyFill="1" applyBorder="1" applyAlignment="1">
      <alignment vertical="top" wrapText="1"/>
    </xf>
    <xf numFmtId="0" fontId="32" fillId="9" borderId="7" xfId="5" applyFill="1" applyBorder="1" applyAlignment="1">
      <alignment vertical="top" wrapText="1"/>
    </xf>
    <xf numFmtId="0" fontId="32" fillId="9" borderId="3" xfId="5" applyFill="1" applyBorder="1" applyAlignment="1">
      <alignment vertical="top" wrapText="1"/>
    </xf>
    <xf numFmtId="0" fontId="16" fillId="9" borderId="6" xfId="8" applyFill="1" applyBorder="1" applyAlignment="1">
      <alignment vertical="top" wrapText="1"/>
    </xf>
    <xf numFmtId="0" fontId="16" fillId="9" borderId="6" xfId="8" applyFont="1" applyFill="1" applyBorder="1" applyAlignment="1">
      <alignment vertical="top" wrapText="1"/>
    </xf>
    <xf numFmtId="0" fontId="16" fillId="9" borderId="48" xfId="8" applyFont="1" applyFill="1" applyBorder="1" applyAlignment="1">
      <alignment vertical="top"/>
    </xf>
    <xf numFmtId="0" fontId="16" fillId="9" borderId="48" xfId="8" applyFont="1" applyFill="1" applyBorder="1" applyAlignment="1">
      <alignment vertical="center"/>
    </xf>
    <xf numFmtId="0" fontId="16" fillId="9" borderId="49" xfId="8" applyFont="1" applyFill="1" applyBorder="1" applyAlignment="1">
      <alignment vertical="center"/>
    </xf>
    <xf numFmtId="0" fontId="32" fillId="0" borderId="30" xfId="5" applyFill="1" applyBorder="1" applyAlignment="1">
      <alignment vertical="top" wrapText="1"/>
    </xf>
    <xf numFmtId="0" fontId="32" fillId="0" borderId="31" xfId="5" applyFill="1" applyBorder="1" applyAlignment="1">
      <alignment vertical="top" wrapText="1"/>
    </xf>
    <xf numFmtId="0" fontId="32" fillId="0" borderId="29" xfId="5" applyFill="1" applyBorder="1" applyAlignment="1">
      <alignment vertical="top" wrapText="1"/>
    </xf>
    <xf numFmtId="0" fontId="33" fillId="0" borderId="30" xfId="5" applyFont="1" applyFill="1" applyBorder="1" applyAlignment="1">
      <alignment vertical="top" wrapText="1"/>
    </xf>
    <xf numFmtId="0" fontId="33" fillId="0" borderId="31" xfId="5" applyFont="1" applyFill="1" applyBorder="1" applyAlignment="1">
      <alignment vertical="top" wrapText="1"/>
    </xf>
    <xf numFmtId="0" fontId="33" fillId="0" borderId="29" xfId="5" applyFont="1" applyFill="1" applyBorder="1" applyAlignment="1">
      <alignment vertical="top" wrapText="1"/>
    </xf>
    <xf numFmtId="0" fontId="16" fillId="9" borderId="30" xfId="8" applyFill="1" applyBorder="1" applyAlignment="1">
      <alignment horizontal="left" vertical="top"/>
    </xf>
    <xf numFmtId="0" fontId="16" fillId="9" borderId="31" xfId="8" applyFill="1" applyBorder="1" applyAlignment="1">
      <alignment horizontal="left" vertical="top"/>
    </xf>
    <xf numFmtId="0" fontId="16" fillId="9" borderId="29" xfId="8" applyFill="1" applyBorder="1" applyAlignment="1">
      <alignment horizontal="left" vertical="top"/>
    </xf>
    <xf numFmtId="0" fontId="16" fillId="4" borderId="6" xfId="8" applyFill="1" applyBorder="1" applyAlignment="1">
      <alignment vertical="center"/>
    </xf>
    <xf numFmtId="0" fontId="16" fillId="4" borderId="40" xfId="8" applyFill="1" applyBorder="1" applyAlignment="1">
      <alignment vertical="center"/>
    </xf>
    <xf numFmtId="0" fontId="16" fillId="4" borderId="6" xfId="8" applyFill="1" applyBorder="1" applyAlignment="1">
      <alignment vertical="top"/>
    </xf>
    <xf numFmtId="0" fontId="16" fillId="4" borderId="6" xfId="8" applyFont="1" applyFill="1" applyBorder="1" applyAlignment="1">
      <alignment vertical="top"/>
    </xf>
    <xf numFmtId="0" fontId="38" fillId="4" borderId="37" xfId="8" applyFont="1" applyFill="1" applyBorder="1" applyAlignment="1">
      <alignment horizontal="left" vertical="top" wrapText="1"/>
    </xf>
    <xf numFmtId="0" fontId="38" fillId="0" borderId="8" xfId="8" applyFont="1" applyBorder="1" applyAlignment="1">
      <alignment horizontal="left" vertical="top" wrapText="1"/>
    </xf>
    <xf numFmtId="0" fontId="38" fillId="0" borderId="0" xfId="8" applyFont="1" applyBorder="1" applyAlignment="1">
      <alignment horizontal="left" vertical="top" wrapText="1"/>
    </xf>
    <xf numFmtId="0" fontId="38" fillId="0" borderId="12" xfId="8" applyFont="1" applyBorder="1" applyAlignment="1">
      <alignment horizontal="left" vertical="top" wrapText="1"/>
    </xf>
    <xf numFmtId="0" fontId="16" fillId="9" borderId="6" xfId="8" applyFill="1" applyBorder="1" applyAlignment="1">
      <alignment vertical="top"/>
    </xf>
    <xf numFmtId="0" fontId="16" fillId="9" borderId="6" xfId="8" applyFont="1" applyFill="1" applyBorder="1" applyAlignment="1">
      <alignment vertical="top"/>
    </xf>
    <xf numFmtId="0" fontId="16" fillId="9" borderId="30" xfId="8" applyFill="1" applyBorder="1" applyAlignment="1">
      <alignment vertical="top" wrapText="1"/>
    </xf>
    <xf numFmtId="0" fontId="16" fillId="9" borderId="31" xfId="8" applyFill="1" applyBorder="1" applyAlignment="1">
      <alignment vertical="top" wrapText="1"/>
    </xf>
    <xf numFmtId="0" fontId="16" fillId="9" borderId="29" xfId="8" applyFill="1" applyBorder="1" applyAlignment="1">
      <alignment vertical="top" wrapText="1"/>
    </xf>
    <xf numFmtId="0" fontId="16" fillId="9" borderId="6" xfId="8" applyFill="1" applyBorder="1" applyAlignment="1">
      <alignment vertical="center"/>
    </xf>
    <xf numFmtId="0" fontId="16" fillId="9" borderId="40" xfId="8" applyFill="1" applyBorder="1" applyAlignment="1">
      <alignment vertical="center"/>
    </xf>
    <xf numFmtId="0" fontId="32" fillId="9" borderId="30" xfId="5" applyFill="1" applyBorder="1" applyAlignment="1">
      <alignment vertical="top" wrapText="1"/>
    </xf>
    <xf numFmtId="0" fontId="32" fillId="9" borderId="31" xfId="5" applyFill="1" applyBorder="1" applyAlignment="1">
      <alignment vertical="top" wrapText="1"/>
    </xf>
    <xf numFmtId="0" fontId="32" fillId="9" borderId="29" xfId="5" applyFill="1" applyBorder="1" applyAlignment="1">
      <alignment vertical="top" wrapText="1"/>
    </xf>
    <xf numFmtId="0" fontId="37" fillId="2" borderId="6" xfId="8" applyFont="1" applyFill="1" applyBorder="1" applyAlignment="1">
      <alignment horizontal="center" vertical="center" wrapText="1"/>
    </xf>
    <xf numFmtId="0" fontId="37" fillId="2" borderId="30" xfId="8" applyFont="1" applyFill="1" applyBorder="1" applyAlignment="1">
      <alignment horizontal="center" vertical="center"/>
    </xf>
    <xf numFmtId="0" fontId="37" fillId="2" borderId="31" xfId="8" applyFont="1" applyFill="1" applyBorder="1" applyAlignment="1">
      <alignment horizontal="center" vertical="center"/>
    </xf>
    <xf numFmtId="0" fontId="37" fillId="2" borderId="29" xfId="8" applyFont="1" applyFill="1" applyBorder="1" applyAlignment="1">
      <alignment horizontal="center" vertical="center"/>
    </xf>
    <xf numFmtId="0" fontId="37" fillId="2" borderId="6" xfId="8" applyFont="1" applyFill="1" applyBorder="1" applyAlignment="1">
      <alignment horizontal="center" vertical="center"/>
    </xf>
    <xf numFmtId="0" fontId="37" fillId="2" borderId="35" xfId="8" applyFont="1" applyFill="1" applyBorder="1" applyAlignment="1">
      <alignment horizontal="center" vertical="center" wrapText="1"/>
    </xf>
    <xf numFmtId="0" fontId="37" fillId="2" borderId="52" xfId="8" applyFont="1" applyFill="1" applyBorder="1" applyAlignment="1">
      <alignment horizontal="center" vertical="center" wrapText="1"/>
    </xf>
    <xf numFmtId="0" fontId="37" fillId="2" borderId="15" xfId="8" applyFont="1" applyFill="1" applyBorder="1" applyAlignment="1">
      <alignment horizontal="center" vertical="center" wrapText="1"/>
    </xf>
    <xf numFmtId="0" fontId="16" fillId="0" borderId="56" xfId="8" applyBorder="1" applyAlignment="1">
      <alignment horizontal="center" vertical="center" wrapText="1"/>
    </xf>
    <xf numFmtId="0" fontId="16" fillId="0" borderId="57" xfId="8" applyBorder="1" applyAlignment="1">
      <alignment horizontal="center" vertical="center" wrapText="1"/>
    </xf>
    <xf numFmtId="0" fontId="16" fillId="0" borderId="58" xfId="8" applyBorder="1" applyAlignment="1">
      <alignment horizontal="center" vertical="center" wrapText="1"/>
    </xf>
    <xf numFmtId="0" fontId="37" fillId="2" borderId="35" xfId="8" applyFont="1" applyFill="1" applyBorder="1" applyAlignment="1">
      <alignment horizontal="center" vertical="center"/>
    </xf>
    <xf numFmtId="0" fontId="37" fillId="2" borderId="52" xfId="8" applyFont="1" applyFill="1" applyBorder="1" applyAlignment="1">
      <alignment horizontal="center" vertical="center"/>
    </xf>
    <xf numFmtId="0" fontId="37" fillId="2" borderId="53" xfId="8" applyFont="1" applyFill="1" applyBorder="1" applyAlignment="1">
      <alignment horizontal="center" vertical="center"/>
    </xf>
    <xf numFmtId="0" fontId="16" fillId="0" borderId="56" xfId="8" applyBorder="1" applyAlignment="1">
      <alignment horizontal="center" vertical="center"/>
    </xf>
    <xf numFmtId="0" fontId="16" fillId="0" borderId="57" xfId="8" applyBorder="1" applyAlignment="1">
      <alignment horizontal="center" vertical="center"/>
    </xf>
    <xf numFmtId="0" fontId="16" fillId="0" borderId="59" xfId="8" applyBorder="1" applyAlignment="1">
      <alignment horizontal="center" vertical="center"/>
    </xf>
    <xf numFmtId="0" fontId="16" fillId="4" borderId="60" xfId="8" applyFill="1" applyBorder="1" applyAlignment="1">
      <alignment horizontal="left" vertical="top" wrapText="1"/>
    </xf>
    <xf numFmtId="0" fontId="16" fillId="4" borderId="61" xfId="8" applyFill="1" applyBorder="1" applyAlignment="1">
      <alignment horizontal="left" vertical="top" wrapText="1"/>
    </xf>
    <xf numFmtId="0" fontId="16" fillId="4" borderId="62" xfId="8" applyFill="1" applyBorder="1" applyAlignment="1">
      <alignment horizontal="left" vertical="top" wrapText="1"/>
    </xf>
    <xf numFmtId="0" fontId="16" fillId="4" borderId="63" xfId="8" applyFill="1" applyBorder="1" applyAlignment="1">
      <alignment horizontal="left" vertical="top" wrapText="1"/>
    </xf>
    <xf numFmtId="0" fontId="37" fillId="2" borderId="50" xfId="8" applyFont="1" applyFill="1" applyBorder="1" applyAlignment="1">
      <alignment horizontal="center" vertical="center" wrapText="1"/>
    </xf>
    <xf numFmtId="0" fontId="37" fillId="2" borderId="51" xfId="8" applyFont="1" applyFill="1" applyBorder="1" applyAlignment="1">
      <alignment horizontal="center" vertical="center" wrapText="1"/>
    </xf>
    <xf numFmtId="0" fontId="16" fillId="0" borderId="54" xfId="8" applyBorder="1" applyAlignment="1">
      <alignment horizontal="center" vertical="center" wrapText="1"/>
    </xf>
    <xf numFmtId="0" fontId="16" fillId="0" borderId="55" xfId="8" applyBorder="1" applyAlignment="1">
      <alignment horizontal="center" vertical="center" wrapText="1"/>
    </xf>
    <xf numFmtId="0" fontId="37" fillId="2" borderId="56" xfId="8" applyFont="1" applyFill="1" applyBorder="1" applyAlignment="1">
      <alignment horizontal="center" vertical="center" wrapText="1"/>
    </xf>
    <xf numFmtId="0" fontId="37" fillId="2" borderId="57" xfId="8" applyFont="1" applyFill="1" applyBorder="1" applyAlignment="1">
      <alignment horizontal="center" vertical="center" wrapText="1"/>
    </xf>
    <xf numFmtId="0" fontId="37" fillId="2" borderId="58" xfId="8" applyFont="1" applyFill="1" applyBorder="1" applyAlignment="1">
      <alignment horizontal="center" vertical="center" wrapText="1"/>
    </xf>
    <xf numFmtId="0" fontId="16" fillId="0" borderId="30" xfId="8" applyBorder="1" applyAlignment="1">
      <alignment horizontal="center" vertical="center"/>
    </xf>
    <xf numFmtId="0" fontId="16" fillId="0" borderId="31" xfId="8" applyBorder="1" applyAlignment="1">
      <alignment horizontal="center" vertical="center"/>
    </xf>
    <xf numFmtId="0" fontId="16" fillId="0" borderId="29" xfId="8" applyBorder="1" applyAlignment="1">
      <alignment horizontal="center" vertical="center"/>
    </xf>
    <xf numFmtId="0" fontId="16" fillId="0" borderId="6" xfId="8" applyFont="1" applyBorder="1" applyAlignment="1">
      <alignment horizontal="center" vertical="center"/>
    </xf>
    <xf numFmtId="14" fontId="16" fillId="0" borderId="6" xfId="8" applyNumberFormat="1" applyBorder="1" applyAlignment="1">
      <alignment horizontal="center" vertical="center"/>
    </xf>
    <xf numFmtId="14" fontId="16" fillId="0" borderId="30" xfId="8" applyNumberFormat="1" applyBorder="1" applyAlignment="1">
      <alignment horizontal="center" vertical="center"/>
    </xf>
    <xf numFmtId="0" fontId="16" fillId="0" borderId="31" xfId="8" applyFont="1" applyBorder="1" applyAlignment="1">
      <alignment horizontal="center" vertical="center"/>
    </xf>
    <xf numFmtId="0" fontId="16" fillId="0" borderId="29" xfId="8" applyFont="1" applyBorder="1" applyAlignment="1">
      <alignment horizontal="center" vertical="center"/>
    </xf>
    <xf numFmtId="0" fontId="16" fillId="9" borderId="64" xfId="8" applyFill="1" applyBorder="1" applyAlignment="1">
      <alignment horizontal="left" vertical="top"/>
    </xf>
    <xf numFmtId="0" fontId="16" fillId="9" borderId="65" xfId="8" applyFill="1" applyBorder="1" applyAlignment="1">
      <alignment horizontal="left" vertical="top"/>
    </xf>
    <xf numFmtId="0" fontId="16" fillId="9" borderId="66" xfId="8" applyFill="1" applyBorder="1" applyAlignment="1">
      <alignment horizontal="left" vertical="top"/>
    </xf>
    <xf numFmtId="0" fontId="32" fillId="9" borderId="64" xfId="5" applyFill="1" applyBorder="1" applyAlignment="1">
      <alignment vertical="top" wrapText="1"/>
    </xf>
    <xf numFmtId="0" fontId="32" fillId="9" borderId="65" xfId="5" applyFill="1" applyBorder="1" applyAlignment="1">
      <alignment vertical="top" wrapText="1"/>
    </xf>
    <xf numFmtId="0" fontId="32" fillId="9" borderId="66" xfId="5" applyFill="1" applyBorder="1" applyAlignment="1">
      <alignment vertical="top" wrapText="1"/>
    </xf>
    <xf numFmtId="0" fontId="16" fillId="9" borderId="13" xfId="8" applyFill="1" applyBorder="1" applyAlignment="1">
      <alignment vertical="top" wrapText="1"/>
    </xf>
    <xf numFmtId="0" fontId="16" fillId="9" borderId="13" xfId="8" applyFont="1" applyFill="1" applyBorder="1" applyAlignment="1">
      <alignment vertical="top" wrapText="1"/>
    </xf>
    <xf numFmtId="0" fontId="16" fillId="9" borderId="13" xfId="8" applyFill="1" applyBorder="1" applyAlignment="1">
      <alignment vertical="top"/>
    </xf>
    <xf numFmtId="0" fontId="16" fillId="9" borderId="13" xfId="8" applyFont="1" applyFill="1" applyBorder="1" applyAlignment="1">
      <alignment vertical="top"/>
    </xf>
    <xf numFmtId="0" fontId="16" fillId="9" borderId="67" xfId="8" applyFont="1" applyFill="1" applyBorder="1" applyAlignment="1">
      <alignment vertical="top"/>
    </xf>
    <xf numFmtId="0" fontId="37" fillId="2" borderId="15" xfId="8" applyFont="1" applyFill="1" applyBorder="1" applyAlignment="1">
      <alignment horizontal="center" vertical="center"/>
    </xf>
    <xf numFmtId="0" fontId="37" fillId="2" borderId="56" xfId="8" applyFont="1" applyFill="1" applyBorder="1" applyAlignment="1">
      <alignment horizontal="center" vertical="center"/>
    </xf>
    <xf numFmtId="0" fontId="37" fillId="2" borderId="57" xfId="8" applyFont="1" applyFill="1" applyBorder="1" applyAlignment="1">
      <alignment horizontal="center" vertical="center"/>
    </xf>
    <xf numFmtId="0" fontId="37" fillId="2" borderId="58" xfId="8" applyFont="1" applyFill="1" applyBorder="1" applyAlignment="1">
      <alignment horizontal="center" vertical="center"/>
    </xf>
    <xf numFmtId="0" fontId="16" fillId="0" borderId="58" xfId="8" applyBorder="1" applyAlignment="1">
      <alignment horizontal="center" vertical="center"/>
    </xf>
    <xf numFmtId="0" fontId="16" fillId="4" borderId="43" xfId="8" applyFont="1" applyFill="1" applyBorder="1" applyAlignment="1">
      <alignment horizontal="left" vertical="top" wrapText="1"/>
    </xf>
    <xf numFmtId="0" fontId="16" fillId="4" borderId="7" xfId="8" applyFont="1" applyFill="1" applyBorder="1" applyAlignment="1">
      <alignment horizontal="left" vertical="top" wrapText="1"/>
    </xf>
    <xf numFmtId="0" fontId="16" fillId="4" borderId="3" xfId="8" applyFont="1" applyFill="1" applyBorder="1" applyAlignment="1">
      <alignment horizontal="left" vertical="top" wrapText="1"/>
    </xf>
    <xf numFmtId="0" fontId="16" fillId="4" borderId="2" xfId="8" applyFont="1" applyFill="1" applyBorder="1" applyAlignment="1">
      <alignment horizontal="left" vertical="top" wrapText="1"/>
    </xf>
    <xf numFmtId="0" fontId="38" fillId="4" borderId="44" xfId="8" applyFont="1" applyFill="1" applyBorder="1" applyAlignment="1">
      <alignment horizontal="left" vertical="top" wrapText="1"/>
    </xf>
    <xf numFmtId="0" fontId="38" fillId="4" borderId="11" xfId="8" applyFont="1" applyFill="1" applyBorder="1" applyAlignment="1">
      <alignment horizontal="left" vertical="top" wrapText="1"/>
    </xf>
    <xf numFmtId="0" fontId="38" fillId="4" borderId="5" xfId="8" applyFont="1" applyFill="1" applyBorder="1" applyAlignment="1">
      <alignment horizontal="left" vertical="top" wrapText="1"/>
    </xf>
    <xf numFmtId="0" fontId="38" fillId="4" borderId="4" xfId="8" applyFont="1" applyFill="1" applyBorder="1" applyAlignment="1">
      <alignment horizontal="left" vertical="top" wrapText="1"/>
    </xf>
    <xf numFmtId="0" fontId="39" fillId="4" borderId="20" xfId="8" applyFont="1" applyFill="1" applyBorder="1" applyAlignment="1">
      <alignment horizontal="left" vertical="top" wrapText="1"/>
    </xf>
    <xf numFmtId="0" fontId="39" fillId="4" borderId="68" xfId="8" applyFont="1" applyFill="1" applyBorder="1" applyAlignment="1">
      <alignment horizontal="left" vertical="top" wrapText="1"/>
    </xf>
    <xf numFmtId="0" fontId="39" fillId="4" borderId="21" xfId="8" applyFont="1" applyFill="1" applyBorder="1" applyAlignment="1">
      <alignment horizontal="left" vertical="top" wrapText="1"/>
    </xf>
    <xf numFmtId="0" fontId="38" fillId="4" borderId="69" xfId="8" applyFont="1" applyFill="1" applyBorder="1" applyAlignment="1">
      <alignment horizontal="left" vertical="top" wrapText="1"/>
    </xf>
    <xf numFmtId="0" fontId="38" fillId="4" borderId="68" xfId="8" applyFont="1" applyFill="1" applyBorder="1" applyAlignment="1">
      <alignment horizontal="left" vertical="top" wrapText="1"/>
    </xf>
    <xf numFmtId="0" fontId="38" fillId="4" borderId="21" xfId="8" applyFont="1" applyFill="1" applyBorder="1" applyAlignment="1">
      <alignment horizontal="left" vertical="top" wrapText="1"/>
    </xf>
    <xf numFmtId="0" fontId="16" fillId="4" borderId="22" xfId="8" applyFill="1" applyBorder="1" applyAlignment="1">
      <alignment horizontal="left" vertical="top"/>
    </xf>
    <xf numFmtId="0" fontId="16" fillId="4" borderId="23" xfId="8" applyFill="1" applyBorder="1" applyAlignment="1">
      <alignment horizontal="left" vertical="top"/>
    </xf>
    <xf numFmtId="0" fontId="16" fillId="4" borderId="24" xfId="8" applyFill="1" applyBorder="1" applyAlignment="1">
      <alignment horizontal="left" vertical="top"/>
    </xf>
    <xf numFmtId="0" fontId="32" fillId="0" borderId="22" xfId="5" applyFill="1" applyBorder="1" applyAlignment="1">
      <alignment vertical="top" wrapText="1"/>
    </xf>
    <xf numFmtId="0" fontId="32" fillId="0" borderId="23" xfId="5" applyFill="1" applyBorder="1" applyAlignment="1">
      <alignment vertical="top" wrapText="1"/>
    </xf>
    <xf numFmtId="0" fontId="32" fillId="0" borderId="24" xfId="5" applyFill="1" applyBorder="1" applyAlignment="1">
      <alignment vertical="top" wrapText="1"/>
    </xf>
    <xf numFmtId="0" fontId="16" fillId="4" borderId="42" xfId="8" applyFill="1" applyBorder="1" applyAlignment="1">
      <alignment vertical="top" wrapText="1"/>
    </xf>
    <xf numFmtId="0" fontId="16" fillId="4" borderId="42" xfId="8" applyFont="1" applyFill="1" applyBorder="1" applyAlignment="1">
      <alignment vertical="top" wrapText="1"/>
    </xf>
    <xf numFmtId="0" fontId="16" fillId="4" borderId="42" xfId="8" applyFill="1" applyBorder="1" applyAlignment="1">
      <alignment vertical="top"/>
    </xf>
    <xf numFmtId="0" fontId="16" fillId="4" borderId="42" xfId="8" applyFont="1" applyFill="1" applyBorder="1" applyAlignment="1">
      <alignment vertical="top"/>
    </xf>
    <xf numFmtId="0" fontId="16" fillId="4" borderId="42" xfId="8" applyFill="1" applyBorder="1" applyAlignment="1">
      <alignment vertical="center"/>
    </xf>
    <xf numFmtId="0" fontId="16" fillId="4" borderId="25" xfId="8" applyFill="1" applyBorder="1" applyAlignment="1">
      <alignment vertical="center"/>
    </xf>
    <xf numFmtId="0" fontId="16" fillId="4" borderId="30" xfId="8" applyFill="1" applyBorder="1" applyAlignment="1">
      <alignment vertical="top" wrapText="1"/>
    </xf>
    <xf numFmtId="0" fontId="16" fillId="4" borderId="31" xfId="8" applyFill="1" applyBorder="1" applyAlignment="1">
      <alignment vertical="top" wrapText="1"/>
    </xf>
    <xf numFmtId="0" fontId="16" fillId="4" borderId="29" xfId="8" applyFill="1" applyBorder="1" applyAlignment="1">
      <alignment vertical="top" wrapText="1"/>
    </xf>
    <xf numFmtId="0" fontId="16" fillId="4" borderId="30" xfId="8" applyFont="1" applyFill="1" applyBorder="1" applyAlignment="1">
      <alignment vertical="top"/>
    </xf>
    <xf numFmtId="0" fontId="16" fillId="4" borderId="31" xfId="8" applyFont="1" applyFill="1" applyBorder="1" applyAlignment="1">
      <alignment vertical="top"/>
    </xf>
    <xf numFmtId="0" fontId="16" fillId="4" borderId="29" xfId="8" applyFont="1" applyFill="1" applyBorder="1" applyAlignment="1">
      <alignment vertical="top"/>
    </xf>
    <xf numFmtId="0" fontId="16" fillId="4" borderId="30" xfId="8" applyFont="1" applyFill="1" applyBorder="1" applyAlignment="1">
      <alignment vertical="center"/>
    </xf>
    <xf numFmtId="0" fontId="16" fillId="4" borderId="31" xfId="8" applyFont="1" applyFill="1" applyBorder="1" applyAlignment="1">
      <alignment vertical="center"/>
    </xf>
    <xf numFmtId="0" fontId="16" fillId="4" borderId="32" xfId="8" applyFont="1" applyFill="1" applyBorder="1" applyAlignment="1">
      <alignment vertical="center"/>
    </xf>
    <xf numFmtId="0" fontId="20" fillId="2" borderId="26" xfId="3" applyFont="1" applyFill="1" applyBorder="1" applyAlignment="1">
      <alignment horizontal="center" vertical="center"/>
    </xf>
    <xf numFmtId="0" fontId="20" fillId="2" borderId="18" xfId="3" applyFont="1" applyFill="1" applyBorder="1" applyAlignment="1">
      <alignment horizontal="center" vertical="center"/>
    </xf>
    <xf numFmtId="0" fontId="21" fillId="0" borderId="16" xfId="3" applyFont="1" applyFill="1" applyBorder="1" applyAlignment="1">
      <alignment horizontal="left" vertical="center"/>
    </xf>
    <xf numFmtId="0" fontId="21" fillId="0" borderId="17" xfId="3" applyFont="1" applyFill="1" applyBorder="1" applyAlignment="1">
      <alignment horizontal="left" vertical="center"/>
    </xf>
    <xf numFmtId="0" fontId="21" fillId="0" borderId="27" xfId="3" applyFont="1" applyFill="1" applyBorder="1" applyAlignment="1">
      <alignment horizontal="left" vertical="center"/>
    </xf>
    <xf numFmtId="0" fontId="20" fillId="2" borderId="14" xfId="3" applyFont="1" applyFill="1" applyBorder="1" applyAlignment="1">
      <alignment horizontal="center" vertical="center" wrapText="1"/>
    </xf>
    <xf numFmtId="0" fontId="20" fillId="2" borderId="15" xfId="3" applyFont="1" applyFill="1" applyBorder="1" applyAlignment="1">
      <alignment horizontal="center" vertical="center" wrapText="1"/>
    </xf>
    <xf numFmtId="0" fontId="20" fillId="2" borderId="20" xfId="3" applyFont="1" applyFill="1" applyBorder="1" applyAlignment="1">
      <alignment horizontal="center" vertical="center" wrapText="1"/>
    </xf>
    <xf numFmtId="0" fontId="20" fillId="2" borderId="21" xfId="3" applyFont="1" applyFill="1" applyBorder="1" applyAlignment="1">
      <alignment horizontal="center" vertical="center" wrapText="1"/>
    </xf>
    <xf numFmtId="0" fontId="20" fillId="2" borderId="17" xfId="3" applyFont="1" applyFill="1" applyBorder="1" applyAlignment="1">
      <alignment horizontal="center" vertical="center"/>
    </xf>
    <xf numFmtId="0" fontId="20" fillId="2" borderId="16" xfId="3" applyFont="1" applyFill="1" applyBorder="1" applyAlignment="1">
      <alignment horizontal="center" vertical="center"/>
    </xf>
    <xf numFmtId="0" fontId="21" fillId="0" borderId="23" xfId="3" applyFont="1" applyFill="1" applyBorder="1" applyAlignment="1">
      <alignment horizontal="center" vertical="center"/>
    </xf>
    <xf numFmtId="14" fontId="21" fillId="0" borderId="22" xfId="3" applyNumberFormat="1" applyFont="1" applyFill="1" applyBorder="1" applyAlignment="1">
      <alignment horizontal="center" vertical="center"/>
    </xf>
    <xf numFmtId="14" fontId="21" fillId="0" borderId="23" xfId="3" applyNumberFormat="1" applyFont="1" applyFill="1" applyBorder="1" applyAlignment="1">
      <alignment horizontal="center" vertical="center"/>
    </xf>
    <xf numFmtId="14" fontId="21" fillId="0" borderId="24" xfId="3" applyNumberFormat="1" applyFont="1" applyFill="1" applyBorder="1" applyAlignment="1">
      <alignment horizontal="center" vertical="center"/>
    </xf>
    <xf numFmtId="0" fontId="20" fillId="2" borderId="28" xfId="3" applyFont="1" applyFill="1" applyBorder="1" applyAlignment="1">
      <alignment horizontal="center" vertical="center"/>
    </xf>
    <xf numFmtId="0" fontId="20" fillId="2" borderId="29" xfId="3" applyFont="1" applyFill="1" applyBorder="1" applyAlignment="1">
      <alignment horizontal="center" vertical="center"/>
    </xf>
    <xf numFmtId="0" fontId="21" fillId="0" borderId="30" xfId="3" applyFont="1" applyFill="1" applyBorder="1" applyAlignment="1">
      <alignment horizontal="left" vertical="center"/>
    </xf>
    <xf numFmtId="0" fontId="21" fillId="0" borderId="31" xfId="3" applyFont="1" applyFill="1" applyBorder="1" applyAlignment="1">
      <alignment horizontal="left" vertical="center"/>
    </xf>
    <xf numFmtId="0" fontId="21" fillId="0" borderId="32" xfId="3" applyFont="1" applyFill="1" applyBorder="1" applyAlignment="1">
      <alignment horizontal="left" vertical="center"/>
    </xf>
    <xf numFmtId="0" fontId="21" fillId="0" borderId="31" xfId="3" applyFont="1" applyFill="1" applyBorder="1">
      <alignment vertical="center"/>
    </xf>
    <xf numFmtId="0" fontId="21" fillId="0" borderId="32" xfId="3" applyFont="1" applyFill="1" applyBorder="1">
      <alignment vertical="center"/>
    </xf>
    <xf numFmtId="0" fontId="20" fillId="2" borderId="35" xfId="3" applyFont="1" applyFill="1" applyBorder="1" applyAlignment="1">
      <alignment horizontal="center" vertical="center" wrapText="1"/>
    </xf>
    <xf numFmtId="0" fontId="20" fillId="2" borderId="8" xfId="3" applyFont="1" applyFill="1" applyBorder="1" applyAlignment="1">
      <alignment horizontal="center" vertical="center" wrapText="1"/>
    </xf>
    <xf numFmtId="0" fontId="20" fillId="2" borderId="36" xfId="3" applyFont="1" applyFill="1" applyBorder="1" applyAlignment="1">
      <alignment horizontal="center" vertical="center" wrapText="1"/>
    </xf>
    <xf numFmtId="0" fontId="20" fillId="2" borderId="38" xfId="3" applyFont="1" applyFill="1" applyBorder="1" applyAlignment="1">
      <alignment horizontal="center" vertical="center" wrapText="1"/>
    </xf>
    <xf numFmtId="0" fontId="20" fillId="2" borderId="33" xfId="3" applyFont="1" applyFill="1" applyBorder="1" applyAlignment="1">
      <alignment horizontal="center" vertical="top"/>
    </xf>
    <xf numFmtId="0" fontId="20" fillId="2" borderId="24" xfId="3" applyFont="1" applyFill="1" applyBorder="1" applyAlignment="1">
      <alignment horizontal="center" vertical="top"/>
    </xf>
    <xf numFmtId="0" fontId="21" fillId="0" borderId="22" xfId="3" applyFont="1" applyFill="1" applyBorder="1" applyAlignment="1">
      <alignment horizontal="left" vertical="top" wrapText="1"/>
    </xf>
    <xf numFmtId="0" fontId="21" fillId="0" borderId="23" xfId="3" applyFont="1" applyFill="1" applyBorder="1">
      <alignment vertical="center"/>
    </xf>
    <xf numFmtId="0" fontId="21" fillId="0" borderId="34" xfId="3" applyFont="1" applyFill="1" applyBorder="1">
      <alignment vertical="center"/>
    </xf>
    <xf numFmtId="0" fontId="20" fillId="2" borderId="14" xfId="3" applyFont="1" applyFill="1" applyBorder="1" applyAlignment="1">
      <alignment horizontal="center" vertical="center"/>
    </xf>
    <xf numFmtId="0" fontId="20" fillId="2" borderId="37" xfId="3" applyFont="1" applyFill="1" applyBorder="1" applyAlignment="1">
      <alignment horizontal="center" vertical="center"/>
    </xf>
    <xf numFmtId="0" fontId="20" fillId="2" borderId="35" xfId="3" applyFont="1" applyFill="1" applyBorder="1" applyAlignment="1">
      <alignment horizontal="center" vertical="center"/>
    </xf>
    <xf numFmtId="0" fontId="20" fillId="2" borderId="8" xfId="3" applyFont="1" applyFill="1" applyBorder="1" applyAlignment="1">
      <alignment horizontal="center" vertical="center"/>
    </xf>
    <xf numFmtId="0" fontId="20" fillId="2" borderId="16" xfId="3" applyFont="1" applyFill="1" applyBorder="1" applyAlignment="1">
      <alignment horizontal="center" vertical="center" wrapText="1"/>
    </xf>
    <xf numFmtId="0" fontId="20" fillId="2" borderId="17" xfId="3" applyFont="1" applyFill="1" applyBorder="1" applyAlignment="1">
      <alignment horizontal="center" vertical="center" wrapText="1"/>
    </xf>
    <xf numFmtId="0" fontId="21" fillId="0" borderId="23" xfId="3" applyFont="1" applyFill="1" applyBorder="1" applyAlignment="1">
      <alignment horizontal="left" vertical="top" wrapText="1"/>
    </xf>
    <xf numFmtId="0" fontId="21" fillId="0" borderId="34" xfId="3" applyFont="1" applyFill="1" applyBorder="1" applyAlignment="1">
      <alignment horizontal="left" vertical="top" wrapText="1"/>
    </xf>
    <xf numFmtId="0" fontId="20" fillId="2" borderId="46" xfId="3" applyFont="1" applyFill="1" applyBorder="1" applyAlignment="1">
      <alignment horizontal="center" vertical="center" wrapText="1"/>
    </xf>
    <xf numFmtId="0" fontId="20" fillId="2" borderId="6" xfId="3" applyFont="1" applyFill="1" applyBorder="1" applyAlignment="1">
      <alignment horizontal="center" vertical="center" wrapText="1"/>
    </xf>
    <xf numFmtId="0" fontId="20" fillId="2" borderId="19" xfId="3" applyFont="1" applyFill="1" applyBorder="1" applyAlignment="1">
      <alignment horizontal="center" vertical="center" wrapText="1"/>
    </xf>
    <xf numFmtId="0" fontId="20" fillId="2" borderId="40" xfId="3" applyFont="1" applyFill="1" applyBorder="1" applyAlignment="1">
      <alignment horizontal="center" vertical="center" wrapText="1"/>
    </xf>
    <xf numFmtId="0" fontId="20" fillId="2" borderId="45" xfId="3" applyFont="1" applyFill="1" applyBorder="1" applyAlignment="1">
      <alignment horizontal="center" vertical="center"/>
    </xf>
    <xf numFmtId="0" fontId="20" fillId="2" borderId="39" xfId="3" applyFont="1" applyFill="1" applyBorder="1" applyAlignment="1">
      <alignment horizontal="center" vertical="center"/>
    </xf>
    <xf numFmtId="0" fontId="20" fillId="2" borderId="46" xfId="3" applyFont="1" applyFill="1" applyBorder="1" applyAlignment="1">
      <alignment horizontal="center" vertical="center"/>
    </xf>
    <xf numFmtId="0" fontId="20" fillId="2" borderId="6" xfId="3" applyFont="1" applyFill="1" applyBorder="1" applyAlignment="1">
      <alignment horizontal="center" vertical="center"/>
    </xf>
    <xf numFmtId="0" fontId="21" fillId="0" borderId="17" xfId="3" applyFont="1" applyFill="1" applyBorder="1">
      <alignment vertical="center"/>
    </xf>
    <xf numFmtId="0" fontId="21" fillId="0" borderId="27" xfId="3" applyFont="1" applyFill="1" applyBorder="1">
      <alignment vertical="center"/>
    </xf>
    <xf numFmtId="0" fontId="23" fillId="0" borderId="6" xfId="3" applyFont="1" applyBorder="1" applyAlignment="1">
      <alignment horizontal="left" vertical="center"/>
    </xf>
    <xf numFmtId="0" fontId="23" fillId="8" borderId="6" xfId="3" applyFont="1" applyFill="1" applyBorder="1" applyAlignment="1">
      <alignment horizontal="left" vertical="center"/>
    </xf>
    <xf numFmtId="0" fontId="21" fillId="0" borderId="17" xfId="3" applyFont="1" applyFill="1" applyBorder="1" applyAlignment="1">
      <alignment vertical="center"/>
    </xf>
    <xf numFmtId="0" fontId="21" fillId="0" borderId="27" xfId="3" applyFont="1" applyFill="1" applyBorder="1" applyAlignment="1">
      <alignment vertical="center"/>
    </xf>
    <xf numFmtId="0" fontId="21" fillId="0" borderId="31" xfId="3" applyFont="1" applyFill="1" applyBorder="1" applyAlignment="1">
      <alignment vertical="center"/>
    </xf>
    <xf numFmtId="0" fontId="21" fillId="0" borderId="32" xfId="3" applyFont="1" applyFill="1" applyBorder="1" applyAlignment="1">
      <alignment vertical="center"/>
    </xf>
    <xf numFmtId="0" fontId="20" fillId="2" borderId="33" xfId="3" applyFont="1" applyFill="1" applyBorder="1" applyAlignment="1">
      <alignment horizontal="center" vertical="center"/>
    </xf>
    <xf numFmtId="0" fontId="20" fillId="2" borderId="24" xfId="3" applyFont="1" applyFill="1" applyBorder="1" applyAlignment="1">
      <alignment horizontal="center" vertical="center"/>
    </xf>
    <xf numFmtId="0" fontId="21" fillId="0" borderId="22" xfId="3" applyFont="1" applyFill="1" applyBorder="1" applyAlignment="1">
      <alignment horizontal="left" vertical="center" wrapText="1"/>
    </xf>
    <xf numFmtId="0" fontId="21" fillId="0" borderId="23" xfId="3" applyFont="1" applyFill="1" applyBorder="1" applyAlignment="1">
      <alignment vertical="center"/>
    </xf>
    <xf numFmtId="0" fontId="21" fillId="0" borderId="34" xfId="3" applyFont="1" applyFill="1" applyBorder="1" applyAlignment="1">
      <alignment vertical="center"/>
    </xf>
    <xf numFmtId="0" fontId="20" fillId="2" borderId="50" xfId="3" applyFont="1" applyFill="1" applyBorder="1" applyAlignment="1">
      <alignment horizontal="center" vertical="center"/>
    </xf>
    <xf numFmtId="0" fontId="20" fillId="2" borderId="70" xfId="3" applyFont="1" applyFill="1" applyBorder="1" applyAlignment="1">
      <alignment horizontal="center" vertical="center"/>
    </xf>
    <xf numFmtId="0" fontId="23" fillId="0" borderId="6" xfId="3" applyFont="1" applyBorder="1" applyAlignment="1">
      <alignment vertical="center"/>
    </xf>
    <xf numFmtId="0" fontId="23" fillId="8" borderId="6" xfId="3" applyFont="1" applyFill="1" applyBorder="1" applyAlignment="1">
      <alignment horizontal="center" vertical="center"/>
    </xf>
    <xf numFmtId="0" fontId="26" fillId="0" borderId="6" xfId="0" applyFont="1" applyBorder="1" applyAlignment="1">
      <alignment vertical="center"/>
    </xf>
    <xf numFmtId="0" fontId="23" fillId="0" borderId="6" xfId="3" applyFont="1" applyBorder="1" applyAlignment="1">
      <alignment vertical="center" wrapText="1"/>
    </xf>
    <xf numFmtId="0" fontId="21" fillId="0" borderId="30" xfId="3" applyFont="1" applyFill="1" applyBorder="1" applyAlignment="1">
      <alignment horizontal="left" vertical="center" wrapText="1"/>
    </xf>
  </cellXfs>
  <cellStyles count="14">
    <cellStyle name="ハイパーリンク" xfId="5" builtinId="8"/>
    <cellStyle name="ハイパーリンク 2" xfId="6"/>
    <cellStyle name="ハイパーリンク 3" xfId="10"/>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13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43"/>
        </patternFill>
      </fill>
    </dxf>
    <dxf>
      <fill>
        <patternFill>
          <bgColor indexed="43"/>
        </patternFill>
      </fill>
    </dxf>
    <dxf>
      <fill>
        <patternFill>
          <bgColor indexed="43"/>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43"/>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9"/>
        </patternFill>
      </fill>
    </dxf>
    <dxf>
      <fill>
        <patternFill>
          <bgColor indexed="43"/>
        </patternFill>
      </fill>
    </dxf>
    <dxf>
      <fill>
        <patternFill>
          <bgColor indexed="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worksheet" Target="worksheets/sheet172.xml"/><Relationship Id="rId180"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9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1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7.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8.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9.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11</xdr:col>
      <xdr:colOff>100854</xdr:colOff>
      <xdr:row>42</xdr:row>
      <xdr:rowOff>33618</xdr:rowOff>
    </xdr:from>
    <xdr:to>
      <xdr:col>15</xdr:col>
      <xdr:colOff>78442</xdr:colOff>
      <xdr:row>48</xdr:row>
      <xdr:rowOff>33617</xdr:rowOff>
    </xdr:to>
    <xdr:sp macro="" textlink="">
      <xdr:nvSpPr>
        <xdr:cNvPr id="2" name="角丸四角形吹き出し 1"/>
        <xdr:cNvSpPr/>
      </xdr:nvSpPr>
      <xdr:spPr>
        <a:xfrm>
          <a:off x="6633883" y="7126942"/>
          <a:ext cx="2420471" cy="1008528"/>
        </a:xfrm>
        <a:prstGeom prst="wedgeRoundRectCallout">
          <a:avLst>
            <a:gd name="adj1" fmla="val -59259"/>
            <a:gd name="adj2" fmla="val 81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施設</a:t>
          </a:r>
          <a:r>
            <a:rPr kumimoji="1" lang="en-US" altLang="ja-JP" sz="1100"/>
            <a:t>ID</a:t>
          </a:r>
          <a:r>
            <a:rPr kumimoji="1" lang="ja-JP" altLang="en-US" sz="1100"/>
            <a:t>と診療年月（</a:t>
          </a:r>
          <a:r>
            <a:rPr kumimoji="1" lang="en-US" altLang="ja-JP" sz="1100"/>
            <a:t>MML</a:t>
          </a:r>
          <a:r>
            <a:rPr kumimoji="1" lang="ja-JP" altLang="en-US" sz="1100"/>
            <a:t>は診療年月日を年月に変換）で</a:t>
          </a:r>
          <a:r>
            <a:rPr kumimoji="1" lang="en-US" altLang="ja-JP" sz="1100"/>
            <a:t>Distinct</a:t>
          </a:r>
          <a:r>
            <a:rPr kumimoji="1" lang="ja-JP" altLang="en-US" sz="1100"/>
            <a:t>して各フラグを設定</a:t>
          </a:r>
        </a:p>
      </xdr:txBody>
    </xdr:sp>
    <xdr:clientData/>
  </xdr:twoCellAnchor>
  <xdr:twoCellAnchor>
    <xdr:from>
      <xdr:col>16</xdr:col>
      <xdr:colOff>134470</xdr:colOff>
      <xdr:row>28</xdr:row>
      <xdr:rowOff>22412</xdr:rowOff>
    </xdr:from>
    <xdr:to>
      <xdr:col>22</xdr:col>
      <xdr:colOff>414618</xdr:colOff>
      <xdr:row>31</xdr:row>
      <xdr:rowOff>168087</xdr:rowOff>
    </xdr:to>
    <xdr:sp macro="" textlink="">
      <xdr:nvSpPr>
        <xdr:cNvPr id="3" name="角丸四角形吹き出し 2"/>
        <xdr:cNvSpPr/>
      </xdr:nvSpPr>
      <xdr:spPr>
        <a:xfrm>
          <a:off x="9390529" y="2386853"/>
          <a:ext cx="3171265" cy="649940"/>
        </a:xfrm>
        <a:prstGeom prst="wedgeRoundRectCallout">
          <a:avLst>
            <a:gd name="adj1" fmla="val -60672"/>
            <a:gd name="adj2" fmla="val 1587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施設マスタの移行先が設定されているレコードを参照して新旧の対応付けを行う。</a:t>
          </a:r>
        </a:p>
      </xdr:txBody>
    </xdr:sp>
    <xdr:clientData/>
  </xdr:twoCellAnchor>
  <xdr:twoCellAnchor>
    <xdr:from>
      <xdr:col>2</xdr:col>
      <xdr:colOff>0</xdr:colOff>
      <xdr:row>201</xdr:row>
      <xdr:rowOff>0</xdr:rowOff>
    </xdr:from>
    <xdr:to>
      <xdr:col>4</xdr:col>
      <xdr:colOff>459441</xdr:colOff>
      <xdr:row>203</xdr:row>
      <xdr:rowOff>78442</xdr:rowOff>
    </xdr:to>
    <xdr:sp macro="" textlink="">
      <xdr:nvSpPr>
        <xdr:cNvPr id="5" name="線吹き出し 1 (枠付き) 4"/>
        <xdr:cNvSpPr/>
      </xdr:nvSpPr>
      <xdr:spPr>
        <a:xfrm>
          <a:off x="1367118" y="33920206"/>
          <a:ext cx="2028264" cy="414618"/>
        </a:xfrm>
        <a:prstGeom prst="borderCallout1">
          <a:avLst>
            <a:gd name="adj1" fmla="val 26914"/>
            <a:gd name="adj2" fmla="val 101163"/>
            <a:gd name="adj3" fmla="val 16315"/>
            <a:gd name="adj4" fmla="val 1373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手運用での管理</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48</xdr:row>
      <xdr:rowOff>38100</xdr:rowOff>
    </xdr:from>
    <xdr:to>
      <xdr:col>22</xdr:col>
      <xdr:colOff>247650</xdr:colOff>
      <xdr:row>52</xdr:row>
      <xdr:rowOff>114300</xdr:rowOff>
    </xdr:to>
    <xdr:sp macro="" textlink="">
      <xdr:nvSpPr>
        <xdr:cNvPr id="15" name="線吹き出し 1 (枠付き) 14"/>
        <xdr:cNvSpPr/>
      </xdr:nvSpPr>
      <xdr:spPr>
        <a:xfrm>
          <a:off x="10039350" y="7620000"/>
          <a:ext cx="2495550" cy="762000"/>
        </a:xfrm>
        <a:prstGeom prst="borderCallout1">
          <a:avLst>
            <a:gd name="adj1" fmla="val 18751"/>
            <a:gd name="adj2" fmla="val -2564"/>
            <a:gd name="adj3" fmla="val -34705"/>
            <a:gd name="adj4" fmla="val -317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紐付けロジックはレセプト、</a:t>
          </a:r>
          <a:r>
            <a:rPr kumimoji="1" lang="en-US" altLang="ja-JP" sz="1100"/>
            <a:t>MML</a:t>
          </a:r>
          <a:r>
            <a:rPr kumimoji="1" lang="ja-JP" altLang="en-US" sz="1100"/>
            <a:t>の患者の</a:t>
          </a:r>
          <a:r>
            <a:rPr kumimoji="1" lang="en-US" altLang="ja-JP" sz="1100"/>
            <a:t>ID</a:t>
          </a:r>
          <a:r>
            <a:rPr kumimoji="1" lang="ja-JP" altLang="en-US" sz="1100"/>
            <a:t>を</a:t>
          </a:r>
          <a:r>
            <a:rPr kumimoji="1" lang="en-US" altLang="ja-JP" sz="1100"/>
            <a:t>DPC</a:t>
          </a:r>
          <a:r>
            <a:rPr kumimoji="1" lang="ja-JP" altLang="en-US" sz="1100"/>
            <a:t>の</a:t>
          </a:r>
          <a:r>
            <a:rPr kumimoji="1" lang="en-US" altLang="ja-JP" sz="1100"/>
            <a:t>ID</a:t>
          </a:r>
          <a:r>
            <a:rPr kumimoji="1" lang="ja-JP" altLang="en-US" sz="1100"/>
            <a:t>に紐付ける仕様のため、</a:t>
          </a:r>
          <a:r>
            <a:rPr kumimoji="1" lang="en-US" altLang="ja-JP" sz="1100"/>
            <a:t>DPC</a:t>
          </a:r>
          <a:r>
            <a:rPr kumimoji="1" lang="ja-JP" altLang="en-US" sz="1100"/>
            <a:t>は紐付けロジックが存在しない。</a:t>
          </a:r>
          <a:endParaRPr kumimoji="1" lang="en-US" altLang="ja-JP" sz="1100"/>
        </a:p>
      </xdr:txBody>
    </xdr:sp>
    <xdr:clientData/>
  </xdr:twoCellAnchor>
  <xdr:twoCellAnchor>
    <xdr:from>
      <xdr:col>19</xdr:col>
      <xdr:colOff>0</xdr:colOff>
      <xdr:row>67</xdr:row>
      <xdr:rowOff>0</xdr:rowOff>
    </xdr:from>
    <xdr:to>
      <xdr:col>22</xdr:col>
      <xdr:colOff>247650</xdr:colOff>
      <xdr:row>71</xdr:row>
      <xdr:rowOff>76200</xdr:rowOff>
    </xdr:to>
    <xdr:sp macro="" textlink="">
      <xdr:nvSpPr>
        <xdr:cNvPr id="11" name="線吹き出し 1 (枠付き) 10"/>
        <xdr:cNvSpPr/>
      </xdr:nvSpPr>
      <xdr:spPr>
        <a:xfrm>
          <a:off x="10039350" y="12744450"/>
          <a:ext cx="2495550" cy="762000"/>
        </a:xfrm>
        <a:prstGeom prst="borderCallout1">
          <a:avLst>
            <a:gd name="adj1" fmla="val 18751"/>
            <a:gd name="adj2" fmla="val -2564"/>
            <a:gd name="adj3" fmla="val -34705"/>
            <a:gd name="adj4" fmla="val -317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紐付けロジックはレセプト、</a:t>
          </a:r>
          <a:r>
            <a:rPr kumimoji="1" lang="en-US" altLang="ja-JP" sz="1100"/>
            <a:t>MML</a:t>
          </a:r>
          <a:r>
            <a:rPr kumimoji="1" lang="ja-JP" altLang="en-US" sz="1100"/>
            <a:t>の患者の</a:t>
          </a:r>
          <a:r>
            <a:rPr kumimoji="1" lang="en-US" altLang="ja-JP" sz="1100"/>
            <a:t>ID</a:t>
          </a:r>
          <a:r>
            <a:rPr kumimoji="1" lang="ja-JP" altLang="en-US" sz="1100"/>
            <a:t>を</a:t>
          </a:r>
          <a:r>
            <a:rPr kumimoji="1" lang="en-US" altLang="ja-JP" sz="1100"/>
            <a:t>DPC</a:t>
          </a:r>
          <a:r>
            <a:rPr kumimoji="1" lang="ja-JP" altLang="en-US" sz="1100"/>
            <a:t>の</a:t>
          </a:r>
          <a:r>
            <a:rPr kumimoji="1" lang="en-US" altLang="ja-JP" sz="1100"/>
            <a:t>ID</a:t>
          </a:r>
          <a:r>
            <a:rPr kumimoji="1" lang="ja-JP" altLang="en-US" sz="1100"/>
            <a:t>に紐付ける仕様のため、</a:t>
          </a:r>
          <a:r>
            <a:rPr kumimoji="1" lang="en-US" altLang="ja-JP" sz="1100"/>
            <a:t>DPC</a:t>
          </a:r>
          <a:r>
            <a:rPr kumimoji="1" lang="ja-JP" altLang="en-US" sz="1100"/>
            <a:t>は紐付けロジックが存在しない。</a:t>
          </a:r>
          <a:endParaRPr kumimoji="1" lang="en-US" altLang="ja-JP" sz="1100"/>
        </a:p>
      </xdr:txBody>
    </xdr:sp>
    <xdr:clientData/>
  </xdr:twoCellAnchor>
  <xdr:oneCellAnchor>
    <xdr:from>
      <xdr:col>18</xdr:col>
      <xdr:colOff>0</xdr:colOff>
      <xdr:row>60</xdr:row>
      <xdr:rowOff>0</xdr:rowOff>
    </xdr:from>
    <xdr:ext cx="800155" cy="280205"/>
    <xdr:sp macro="" textlink="">
      <xdr:nvSpPr>
        <xdr:cNvPr id="6" name="テキスト ボックス 5"/>
        <xdr:cNvSpPr txBox="1"/>
      </xdr:nvSpPr>
      <xdr:spPr>
        <a:xfrm>
          <a:off x="9763125" y="862012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16</xdr:col>
      <xdr:colOff>0</xdr:colOff>
      <xdr:row>8</xdr:row>
      <xdr:rowOff>0</xdr:rowOff>
    </xdr:from>
    <xdr:ext cx="800155" cy="280205"/>
    <xdr:sp macro="" textlink="">
      <xdr:nvSpPr>
        <xdr:cNvPr id="8" name="テキスト ボックス 7"/>
        <xdr:cNvSpPr txBox="1"/>
      </xdr:nvSpPr>
      <xdr:spPr>
        <a:xfrm>
          <a:off x="9210675" y="343852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16</xdr:col>
      <xdr:colOff>0</xdr:colOff>
      <xdr:row>18</xdr:row>
      <xdr:rowOff>0</xdr:rowOff>
    </xdr:from>
    <xdr:ext cx="800155" cy="280205"/>
    <xdr:sp macro="" textlink="">
      <xdr:nvSpPr>
        <xdr:cNvPr id="9" name="テキスト ボックス 8"/>
        <xdr:cNvSpPr txBox="1"/>
      </xdr:nvSpPr>
      <xdr:spPr>
        <a:xfrm>
          <a:off x="9210675" y="5162550"/>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16</xdr:col>
      <xdr:colOff>0</xdr:colOff>
      <xdr:row>74</xdr:row>
      <xdr:rowOff>0</xdr:rowOff>
    </xdr:from>
    <xdr:ext cx="800155" cy="280205"/>
    <xdr:sp macro="" textlink="">
      <xdr:nvSpPr>
        <xdr:cNvPr id="12" name="テキスト ボックス 11"/>
        <xdr:cNvSpPr txBox="1"/>
      </xdr:nvSpPr>
      <xdr:spPr>
        <a:xfrm>
          <a:off x="9210675" y="343852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16</xdr:col>
      <xdr:colOff>0</xdr:colOff>
      <xdr:row>126</xdr:row>
      <xdr:rowOff>0</xdr:rowOff>
    </xdr:from>
    <xdr:ext cx="800155" cy="280205"/>
    <xdr:sp macro="" textlink="">
      <xdr:nvSpPr>
        <xdr:cNvPr id="14" name="テキスト ボックス 13"/>
        <xdr:cNvSpPr txBox="1"/>
      </xdr:nvSpPr>
      <xdr:spPr>
        <a:xfrm>
          <a:off x="9210675" y="1342072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twoCellAnchor>
    <xdr:from>
      <xdr:col>6</xdr:col>
      <xdr:colOff>0</xdr:colOff>
      <xdr:row>108</xdr:row>
      <xdr:rowOff>0</xdr:rowOff>
    </xdr:from>
    <xdr:to>
      <xdr:col>11</xdr:col>
      <xdr:colOff>104775</xdr:colOff>
      <xdr:row>114</xdr:row>
      <xdr:rowOff>161925</xdr:rowOff>
    </xdr:to>
    <xdr:sp macro="" textlink="">
      <xdr:nvSpPr>
        <xdr:cNvPr id="15" name="角丸四角形 14"/>
        <xdr:cNvSpPr/>
      </xdr:nvSpPr>
      <xdr:spPr>
        <a:xfrm>
          <a:off x="6505575" y="14116050"/>
          <a:ext cx="2809875" cy="1190625"/>
        </a:xfrm>
        <a:prstGeom prst="roundRect">
          <a:avLst>
            <a:gd name="adj" fmla="val 10652"/>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0</xdr:rowOff>
    </xdr:from>
    <xdr:to>
      <xdr:col>17</xdr:col>
      <xdr:colOff>123826</xdr:colOff>
      <xdr:row>118</xdr:row>
      <xdr:rowOff>133351</xdr:rowOff>
    </xdr:to>
    <xdr:sp macro="" textlink="">
      <xdr:nvSpPr>
        <xdr:cNvPr id="13" name="線吹き出し 1 (枠付き) 12"/>
        <xdr:cNvSpPr/>
      </xdr:nvSpPr>
      <xdr:spPr>
        <a:xfrm>
          <a:off x="6781800" y="14973300"/>
          <a:ext cx="2828926" cy="990601"/>
        </a:xfrm>
        <a:prstGeom prst="borderCallout1">
          <a:avLst>
            <a:gd name="adj1" fmla="val 55981"/>
            <a:gd name="adj2" fmla="val -2308"/>
            <a:gd name="adj3" fmla="val -27701"/>
            <a:gd name="adj4" fmla="val -13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カルテ番号等は同一患者に</a:t>
          </a:r>
          <a:r>
            <a:rPr kumimoji="0" lang="en-US" altLang="ja-JP" sz="1100" b="0" i="0" u="none" strike="noStrike">
              <a:solidFill>
                <a:schemeClr val="lt1"/>
              </a:solidFill>
              <a:effectLst/>
              <a:latin typeface="+mn-lt"/>
              <a:ea typeface="+mn-ea"/>
              <a:cs typeface="+mn-cs"/>
            </a:rPr>
            <a:t/>
          </a:r>
          <a:br>
            <a:rPr kumimoji="0" lang="en-US" altLang="ja-JP" sz="1100" b="0" i="0" u="none" strike="noStrike">
              <a:solidFill>
                <a:schemeClr val="lt1"/>
              </a:solidFill>
              <a:effectLst/>
              <a:latin typeface="+mn-lt"/>
              <a:ea typeface="+mn-ea"/>
              <a:cs typeface="+mn-cs"/>
            </a:rPr>
          </a:br>
          <a:r>
            <a:rPr kumimoji="1" lang="ja-JP" altLang="en-US" sz="1100"/>
            <a:t>複数</a:t>
          </a:r>
          <a:r>
            <a:rPr kumimoji="1" lang="en-US" altLang="ja-JP" sz="1100"/>
            <a:t>ID</a:t>
          </a:r>
          <a:r>
            <a:rPr kumimoji="1" lang="ja-JP" altLang="en-US" sz="1100"/>
            <a:t>付与されている可能性があるため、</a:t>
          </a:r>
          <a:r>
            <a:rPr kumimoji="1" lang="en-US" altLang="ja-JP" sz="1100"/>
            <a:t/>
          </a:r>
          <a:br>
            <a:rPr kumimoji="1" lang="en-US" altLang="ja-JP" sz="1100"/>
          </a:br>
          <a:r>
            <a:rPr kumimoji="1" lang="ja-JP" altLang="en-US" sz="1100"/>
            <a:t>紐付けテーブルを参照して</a:t>
          </a:r>
          <a:r>
            <a:rPr kumimoji="1" lang="en-US" altLang="ja-JP" sz="1100"/>
            <a:t/>
          </a:r>
          <a:br>
            <a:rPr kumimoji="1" lang="en-US" altLang="ja-JP" sz="1100"/>
          </a:br>
          <a:r>
            <a:rPr kumimoji="1" lang="ja-JP" altLang="en-US" sz="1100"/>
            <a:t>ユニーク患者数を算出する。</a:t>
          </a:r>
        </a:p>
      </xdr:txBody>
    </xdr:sp>
    <xdr:clientData/>
  </xdr:twoCellAnchor>
  <xdr:oneCellAnchor>
    <xdr:from>
      <xdr:col>6</xdr:col>
      <xdr:colOff>0</xdr:colOff>
      <xdr:row>25</xdr:row>
      <xdr:rowOff>0</xdr:rowOff>
    </xdr:from>
    <xdr:ext cx="922432" cy="280205"/>
    <xdr:sp macro="" textlink="">
      <xdr:nvSpPr>
        <xdr:cNvPr id="17" name="テキスト ボックス 16"/>
        <xdr:cNvSpPr txBox="1"/>
      </xdr:nvSpPr>
      <xdr:spPr>
        <a:xfrm>
          <a:off x="6505575" y="6372225"/>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oneCellAnchor>
    <xdr:from>
      <xdr:col>6</xdr:col>
      <xdr:colOff>0</xdr:colOff>
      <xdr:row>29</xdr:row>
      <xdr:rowOff>0</xdr:rowOff>
    </xdr:from>
    <xdr:ext cx="803938" cy="280205"/>
    <xdr:sp macro="" textlink="">
      <xdr:nvSpPr>
        <xdr:cNvPr id="18" name="テキスト ボックス 17"/>
        <xdr:cNvSpPr txBox="1"/>
      </xdr:nvSpPr>
      <xdr:spPr>
        <a:xfrm>
          <a:off x="6505575" y="7058025"/>
          <a:ext cx="80393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LEFT JOIN</a:t>
          </a:r>
          <a:endParaRPr kumimoji="1" lang="ja-JP" altLang="en-US" sz="1200" b="1">
            <a:solidFill>
              <a:srgbClr val="FF0000"/>
            </a:solidFill>
          </a:endParaRPr>
        </a:p>
      </xdr:txBody>
    </xdr:sp>
    <xdr:clientData/>
  </xdr:oneCellAnchor>
  <xdr:oneCellAnchor>
    <xdr:from>
      <xdr:col>11</xdr:col>
      <xdr:colOff>0</xdr:colOff>
      <xdr:row>32</xdr:row>
      <xdr:rowOff>0</xdr:rowOff>
    </xdr:from>
    <xdr:ext cx="800155" cy="280205"/>
    <xdr:sp macro="" textlink="">
      <xdr:nvSpPr>
        <xdr:cNvPr id="19" name="テキスト ボックス 18"/>
        <xdr:cNvSpPr txBox="1"/>
      </xdr:nvSpPr>
      <xdr:spPr>
        <a:xfrm>
          <a:off x="6505575" y="757237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6</xdr:col>
      <xdr:colOff>0</xdr:colOff>
      <xdr:row>38</xdr:row>
      <xdr:rowOff>0</xdr:rowOff>
    </xdr:from>
    <xdr:ext cx="922432" cy="280205"/>
    <xdr:sp macro="" textlink="">
      <xdr:nvSpPr>
        <xdr:cNvPr id="20" name="テキスト ボックス 19"/>
        <xdr:cNvSpPr txBox="1"/>
      </xdr:nvSpPr>
      <xdr:spPr>
        <a:xfrm>
          <a:off x="3800475" y="6372225"/>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oneCellAnchor>
    <xdr:from>
      <xdr:col>11</xdr:col>
      <xdr:colOff>0</xdr:colOff>
      <xdr:row>44</xdr:row>
      <xdr:rowOff>0</xdr:rowOff>
    </xdr:from>
    <xdr:ext cx="800155" cy="280205"/>
    <xdr:sp macro="" textlink="">
      <xdr:nvSpPr>
        <xdr:cNvPr id="22" name="テキスト ボックス 21"/>
        <xdr:cNvSpPr txBox="1"/>
      </xdr:nvSpPr>
      <xdr:spPr>
        <a:xfrm>
          <a:off x="6505575" y="757237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6</xdr:col>
      <xdr:colOff>0</xdr:colOff>
      <xdr:row>41</xdr:row>
      <xdr:rowOff>0</xdr:rowOff>
    </xdr:from>
    <xdr:ext cx="803938" cy="280205"/>
    <xdr:sp macro="" textlink="">
      <xdr:nvSpPr>
        <xdr:cNvPr id="23" name="テキスト ボックス 22"/>
        <xdr:cNvSpPr txBox="1"/>
      </xdr:nvSpPr>
      <xdr:spPr>
        <a:xfrm>
          <a:off x="3800475" y="7058025"/>
          <a:ext cx="80393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LEFT JOIN</a:t>
          </a:r>
          <a:endParaRPr kumimoji="1" lang="ja-JP" altLang="en-US" sz="1200" b="1">
            <a:solidFill>
              <a:srgbClr val="FF0000"/>
            </a:solidFill>
          </a:endParaRPr>
        </a:p>
      </xdr:txBody>
    </xdr:sp>
    <xdr:clientData/>
  </xdr:oneCellAnchor>
  <xdr:oneCellAnchor>
    <xdr:from>
      <xdr:col>6</xdr:col>
      <xdr:colOff>0</xdr:colOff>
      <xdr:row>50</xdr:row>
      <xdr:rowOff>0</xdr:rowOff>
    </xdr:from>
    <xdr:ext cx="922432" cy="280205"/>
    <xdr:sp macro="" textlink="">
      <xdr:nvSpPr>
        <xdr:cNvPr id="25" name="テキスト ボックス 24"/>
        <xdr:cNvSpPr txBox="1"/>
      </xdr:nvSpPr>
      <xdr:spPr>
        <a:xfrm>
          <a:off x="3800475" y="8601075"/>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oneCellAnchor>
    <xdr:from>
      <xdr:col>11</xdr:col>
      <xdr:colOff>0</xdr:colOff>
      <xdr:row>53</xdr:row>
      <xdr:rowOff>0</xdr:rowOff>
    </xdr:from>
    <xdr:ext cx="800155" cy="280205"/>
    <xdr:sp macro="" textlink="">
      <xdr:nvSpPr>
        <xdr:cNvPr id="27" name="テキスト ボックス 26"/>
        <xdr:cNvSpPr txBox="1"/>
      </xdr:nvSpPr>
      <xdr:spPr>
        <a:xfrm>
          <a:off x="6505575" y="9629775"/>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11</xdr:col>
      <xdr:colOff>0</xdr:colOff>
      <xdr:row>85</xdr:row>
      <xdr:rowOff>0</xdr:rowOff>
    </xdr:from>
    <xdr:ext cx="800155" cy="280205"/>
    <xdr:sp macro="" textlink="">
      <xdr:nvSpPr>
        <xdr:cNvPr id="24" name="テキスト ボックス 23"/>
        <xdr:cNvSpPr txBox="1"/>
      </xdr:nvSpPr>
      <xdr:spPr>
        <a:xfrm>
          <a:off x="6505575" y="857250"/>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11</xdr:col>
      <xdr:colOff>0</xdr:colOff>
      <xdr:row>94</xdr:row>
      <xdr:rowOff>0</xdr:rowOff>
    </xdr:from>
    <xdr:ext cx="800155" cy="280205"/>
    <xdr:sp macro="" textlink="">
      <xdr:nvSpPr>
        <xdr:cNvPr id="26" name="テキスト ボックス 25"/>
        <xdr:cNvSpPr txBox="1"/>
      </xdr:nvSpPr>
      <xdr:spPr>
        <a:xfrm>
          <a:off x="6505575" y="857250"/>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11</xdr:col>
      <xdr:colOff>0</xdr:colOff>
      <xdr:row>103</xdr:row>
      <xdr:rowOff>0</xdr:rowOff>
    </xdr:from>
    <xdr:ext cx="800155" cy="280205"/>
    <xdr:sp macro="" textlink="">
      <xdr:nvSpPr>
        <xdr:cNvPr id="28" name="テキスト ボックス 27"/>
        <xdr:cNvSpPr txBox="1"/>
      </xdr:nvSpPr>
      <xdr:spPr>
        <a:xfrm>
          <a:off x="6505575" y="1885950"/>
          <a:ext cx="80015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not exists</a:t>
          </a:r>
          <a:endParaRPr kumimoji="1" lang="ja-JP" altLang="en-US" sz="1200" b="1">
            <a:solidFill>
              <a:srgbClr val="FF0000"/>
            </a:solidFill>
          </a:endParaRPr>
        </a:p>
      </xdr:txBody>
    </xdr:sp>
    <xdr:clientData/>
  </xdr:oneCellAnchor>
  <xdr:oneCellAnchor>
    <xdr:from>
      <xdr:col>11</xdr:col>
      <xdr:colOff>0</xdr:colOff>
      <xdr:row>82</xdr:row>
      <xdr:rowOff>0</xdr:rowOff>
    </xdr:from>
    <xdr:ext cx="922432" cy="280205"/>
    <xdr:sp macro="" textlink="">
      <xdr:nvSpPr>
        <xdr:cNvPr id="30" name="テキスト ボックス 29"/>
        <xdr:cNvSpPr txBox="1"/>
      </xdr:nvSpPr>
      <xdr:spPr>
        <a:xfrm>
          <a:off x="6505575" y="857250"/>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oneCellAnchor>
    <xdr:from>
      <xdr:col>11</xdr:col>
      <xdr:colOff>0</xdr:colOff>
      <xdr:row>91</xdr:row>
      <xdr:rowOff>0</xdr:rowOff>
    </xdr:from>
    <xdr:ext cx="922432" cy="280205"/>
    <xdr:sp macro="" textlink="">
      <xdr:nvSpPr>
        <xdr:cNvPr id="31" name="テキスト ボックス 30"/>
        <xdr:cNvSpPr txBox="1"/>
      </xdr:nvSpPr>
      <xdr:spPr>
        <a:xfrm>
          <a:off x="6505575" y="2400300"/>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oneCellAnchor>
    <xdr:from>
      <xdr:col>11</xdr:col>
      <xdr:colOff>0</xdr:colOff>
      <xdr:row>100</xdr:row>
      <xdr:rowOff>0</xdr:rowOff>
    </xdr:from>
    <xdr:ext cx="922432" cy="280205"/>
    <xdr:sp macro="" textlink="">
      <xdr:nvSpPr>
        <xdr:cNvPr id="32" name="テキスト ボックス 31"/>
        <xdr:cNvSpPr txBox="1"/>
      </xdr:nvSpPr>
      <xdr:spPr>
        <a:xfrm>
          <a:off x="6505575" y="3943350"/>
          <a:ext cx="92243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rPr>
            <a:t>INNER JOIN</a:t>
          </a:r>
          <a:endParaRPr kumimoji="1" lang="ja-JP" altLang="en-US" sz="12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0</xdr:colOff>
      <xdr:row>6</xdr:row>
      <xdr:rowOff>0</xdr:rowOff>
    </xdr:from>
    <xdr:to>
      <xdr:col>12</xdr:col>
      <xdr:colOff>1703296</xdr:colOff>
      <xdr:row>19</xdr:row>
      <xdr:rowOff>168089</xdr:rowOff>
    </xdr:to>
    <xdr:sp macro="" textlink="">
      <xdr:nvSpPr>
        <xdr:cNvPr id="2" name="正方形/長方形 1"/>
        <xdr:cNvSpPr/>
      </xdr:nvSpPr>
      <xdr:spPr>
        <a:xfrm>
          <a:off x="3966882" y="1411941"/>
          <a:ext cx="9502590" cy="3238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600" b="1">
              <a:solidFill>
                <a:srgbClr val="FF0000"/>
              </a:solidFill>
            </a:rPr>
            <a:t>対応不要</a:t>
          </a:r>
          <a:endParaRPr kumimoji="1" lang="ja-JP" alt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46</xdr:col>
      <xdr:colOff>114300</xdr:colOff>
      <xdr:row>0</xdr:row>
      <xdr:rowOff>28575</xdr:rowOff>
    </xdr:from>
    <xdr:to>
      <xdr:col>47</xdr:col>
      <xdr:colOff>171450</xdr:colOff>
      <xdr:row>1</xdr:row>
      <xdr:rowOff>155671</xdr:rowOff>
    </xdr:to>
    <xdr:sp macro="" textlink="">
      <xdr:nvSpPr>
        <xdr:cNvPr id="2" name="AutoShape 1"/>
        <xdr:cNvSpPr>
          <a:spLocks noChangeArrowheads="1"/>
        </xdr:cNvSpPr>
      </xdr:nvSpPr>
      <xdr:spPr bwMode="auto">
        <a:xfrm>
          <a:off x="27251025" y="28575"/>
          <a:ext cx="1219200" cy="336646"/>
        </a:xfrm>
        <a:prstGeom prst="flowChartProcess">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ja-JP" altLang="en-US" sz="1600" b="0" i="0" strike="noStrike">
              <a:solidFill>
                <a:srgbClr val="000000"/>
              </a:solidFill>
              <a:latin typeface="ＭＳ Ｐゴシック"/>
              <a:ea typeface="ＭＳ Ｐゴシック"/>
            </a:rPr>
            <a:t>様式３</a:t>
          </a:r>
          <a:r>
            <a:rPr lang="en-US" altLang="ja-JP" sz="1600" b="0" i="0" strike="noStrike">
              <a:solidFill>
                <a:srgbClr val="000000"/>
              </a:solidFill>
              <a:latin typeface="ＭＳ Ｐゴシック"/>
              <a:ea typeface="ＭＳ Ｐゴシック"/>
            </a:rPr>
            <a:t>-1</a:t>
          </a:r>
        </a:p>
      </xdr:txBody>
    </xdr:sp>
    <xdr:clientData/>
  </xdr:twoCellAnchor>
  <xdr:twoCellAnchor>
    <xdr:from>
      <xdr:col>47</xdr:col>
      <xdr:colOff>228600</xdr:colOff>
      <xdr:row>0</xdr:row>
      <xdr:rowOff>66675</xdr:rowOff>
    </xdr:from>
    <xdr:to>
      <xdr:col>47</xdr:col>
      <xdr:colOff>3752850</xdr:colOff>
      <xdr:row>1</xdr:row>
      <xdr:rowOff>161925</xdr:rowOff>
    </xdr:to>
    <xdr:sp macro="" textlink="">
      <xdr:nvSpPr>
        <xdr:cNvPr id="3" name="Rectangle 2"/>
        <xdr:cNvSpPr>
          <a:spLocks noChangeArrowheads="1"/>
        </xdr:cNvSpPr>
      </xdr:nvSpPr>
      <xdr:spPr bwMode="auto">
        <a:xfrm>
          <a:off x="28527375" y="66675"/>
          <a:ext cx="3524250" cy="304800"/>
        </a:xfrm>
        <a:prstGeom prst="rect">
          <a:avLst/>
        </a:prstGeom>
        <a:noFill/>
        <a:ln w="9525">
          <a:noFill/>
          <a:miter lim="800000"/>
          <a:headEnd/>
          <a:tailEnd/>
        </a:ln>
      </xdr:spPr>
      <xdr:txBody>
        <a:bodyPr vertOverflow="clip" wrap="square" lIns="27432" tIns="18288" rIns="0" bIns="18288" anchor="ctr" upright="1"/>
        <a:lstStyle/>
        <a:p>
          <a:pPr algn="l" rtl="1">
            <a:defRPr sz="1000"/>
          </a:pPr>
          <a:r>
            <a:rPr lang="ja-JP" altLang="en-US" sz="1100" b="0" i="0" strike="noStrike">
              <a:solidFill>
                <a:srgbClr val="000000"/>
              </a:solidFill>
              <a:latin typeface="ＭＳ Ｐゴシック"/>
              <a:ea typeface="ＭＳ Ｐゴシック"/>
            </a:rPr>
            <a:t>　　　　　　　　 </a:t>
          </a:r>
          <a:r>
            <a:rPr lang="en-US" altLang="ja-JP" sz="1000" b="0" i="0" strike="noStrike">
              <a:solidFill>
                <a:srgbClr val="000000"/>
              </a:solidFill>
              <a:latin typeface="ＭＳ Ｐゴシック"/>
              <a:ea typeface="ＭＳ Ｐゴシック"/>
            </a:rPr>
            <a:t>=</a:t>
          </a:r>
          <a:r>
            <a:rPr lang="ja-JP" altLang="en-US" sz="1000" b="0" i="0" strike="noStrike">
              <a:solidFill>
                <a:srgbClr val="000000"/>
              </a:solidFill>
              <a:latin typeface="ＭＳ Ｐゴシック"/>
              <a:ea typeface="ＭＳ Ｐゴシック"/>
            </a:rPr>
            <a:t>入力必要箇所</a:t>
          </a:r>
        </a:p>
      </xdr:txBody>
    </xdr:sp>
    <xdr:clientData/>
  </xdr:twoCellAnchor>
  <xdr:twoCellAnchor>
    <xdr:from>
      <xdr:col>47</xdr:col>
      <xdr:colOff>390525</xdr:colOff>
      <xdr:row>0</xdr:row>
      <xdr:rowOff>123825</xdr:rowOff>
    </xdr:from>
    <xdr:to>
      <xdr:col>47</xdr:col>
      <xdr:colOff>1000125</xdr:colOff>
      <xdr:row>1</xdr:row>
      <xdr:rowOff>104775</xdr:rowOff>
    </xdr:to>
    <xdr:sp macro="" textlink="">
      <xdr:nvSpPr>
        <xdr:cNvPr id="4" name="Rectangle 3"/>
        <xdr:cNvSpPr>
          <a:spLocks noChangeArrowheads="1"/>
        </xdr:cNvSpPr>
      </xdr:nvSpPr>
      <xdr:spPr bwMode="auto">
        <a:xfrm>
          <a:off x="28689300" y="123825"/>
          <a:ext cx="609600" cy="190500"/>
        </a:xfrm>
        <a:prstGeom prst="rect">
          <a:avLst/>
        </a:prstGeom>
        <a:solidFill>
          <a:srgbClr val="FFFF99"/>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33.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4.x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5.bin"/><Relationship Id="rId1" Type="http://schemas.openxmlformats.org/officeDocument/2006/relationships/hyperlink" Target="https://www.mhlw.go.jp/content/000536299.pdf" TargetMode="External"/><Relationship Id="rId4" Type="http://schemas.openxmlformats.org/officeDocument/2006/relationships/vmlDrawing" Target="../drawings/vmlDrawing20.vml"/></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38.bin"/></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39.bin"/></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40.bin"/></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41.bin"/></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42.bin"/></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44.bin"/></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45.bin"/></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46.bin"/></Relationships>
</file>

<file path=xl/worksheets/_rels/sheet62.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49.bin"/></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52.bin"/></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53.bin"/></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54.bin"/></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55.bin"/></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56.bin"/></Relationships>
</file>

<file path=xl/worksheets/_rels/sheet72.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57.bin"/></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58.bin"/></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59.bin"/></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60.bin"/></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61.bin"/></Relationships>
</file>

<file path=xl/worksheets/_rels/sheet77.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62.bin"/></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printerSettings" Target="../printerSettings/printerSettings63.bin"/></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printerSettings" Target="../printerSettings/printerSettings64.bin"/></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printerSettings" Target="../printerSettings/printerSettings65.bin"/></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printerSettings" Target="../printerSettings/printerSettings66.bin"/></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printerSettings" Target="../printerSettings/printerSettings67.bin"/></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53.vml"/><Relationship Id="rId1" Type="http://schemas.openxmlformats.org/officeDocument/2006/relationships/printerSettings" Target="../printerSettings/printerSettings68.bin"/></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printerSettings" Target="../printerSettings/printerSettings69.bin"/></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printerSettings" Target="../printerSettings/printerSettings70.bin"/></Relationships>
</file>

<file path=xl/worksheets/_rels/sheet86.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printerSettings" Target="../printerSettings/printerSettings71.bin"/></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printerSettings" Target="../printerSettings/printerSettings72.bin"/></Relationships>
</file>

<file path=xl/worksheets/_rels/sheet88.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printerSettings" Target="../printerSettings/printerSettings73.bin"/></Relationships>
</file>

<file path=xl/worksheets/_rels/sheet89.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printerSettings" Target="../printerSettings/printerSettings74.bin"/></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printerSettings" Target="../printerSettings/printerSettings75.bin"/></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printerSettings" Target="../printerSettings/printerSettings76.bin"/></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printerSettings" Target="../printerSettings/printerSettings77.bin"/></Relationships>
</file>

<file path=xl/worksheets/_rels/sheet93.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printerSettings" Target="../printerSettings/printerSettings78.bin"/></Relationships>
</file>

<file path=xl/worksheets/_rels/sheet94.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printerSettings" Target="../printerSettings/printerSettings79.bin"/></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printerSettings" Target="../printerSettings/printerSettings80.bin"/></Relationships>
</file>

<file path=xl/worksheets/_rels/sheet96.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printerSettings" Target="../printerSettings/printerSettings81.bin"/></Relationships>
</file>

<file path=xl/worksheets/_rels/sheet97.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printerSettings" Target="../printerSettings/printerSettings82.bin"/></Relationships>
</file>

<file path=xl/worksheets/_rels/sheet98.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printerSettings" Target="../printerSettings/printerSettings83.bin"/></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printerSettings" Target="../printerSettings/printerSettings84.bin"/></Relationships>
</file>

<file path=xl/worksheets/_rels/sheet100.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printerSettings" Target="../printerSettings/printerSettings85.bin"/></Relationships>
</file>

<file path=xl/worksheets/_rels/sheet101.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printerSettings" Target="../printerSettings/printerSettings86.bin"/></Relationships>
</file>

<file path=xl/worksheets/_rels/sheet102.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printerSettings" Target="../printerSettings/printerSettings87.bin"/></Relationships>
</file>

<file path=xl/worksheets/_rels/sheet103.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printerSettings" Target="../printerSettings/printerSettings88.bin"/></Relationships>
</file>

<file path=xl/worksheets/_rels/sheet104.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printerSettings" Target="../printerSettings/printerSettings89.bin"/></Relationships>
</file>

<file path=xl/worksheets/_rels/sheet105.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printerSettings" Target="../printerSettings/printerSettings90.bin"/></Relationships>
</file>

<file path=xl/worksheets/_rels/sheet106.xml.rels><?xml version="1.0" encoding="UTF-8" standalone="yes"?>
<Relationships xmlns="http://schemas.openxmlformats.org/package/2006/relationships"><Relationship Id="rId2" Type="http://schemas.openxmlformats.org/officeDocument/2006/relationships/vmlDrawing" Target="../drawings/vmlDrawing76.vml"/><Relationship Id="rId1" Type="http://schemas.openxmlformats.org/officeDocument/2006/relationships/printerSettings" Target="../printerSettings/printerSettings91.bin"/></Relationships>
</file>

<file path=xl/worksheets/_rels/sheet107.xml.rels><?xml version="1.0" encoding="UTF-8" standalone="yes"?>
<Relationships xmlns="http://schemas.openxmlformats.org/package/2006/relationships"><Relationship Id="rId2" Type="http://schemas.openxmlformats.org/officeDocument/2006/relationships/vmlDrawing" Target="../drawings/vmlDrawing77.vml"/><Relationship Id="rId1" Type="http://schemas.openxmlformats.org/officeDocument/2006/relationships/printerSettings" Target="../printerSettings/printerSettings92.bin"/></Relationships>
</file>

<file path=xl/worksheets/_rels/sheet108.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printerSettings" Target="../printerSettings/printerSettings93.bin"/></Relationships>
</file>

<file path=xl/worksheets/_rels/sheet109.xml.rels><?xml version="1.0" encoding="UTF-8" standalone="yes"?>
<Relationships xmlns="http://schemas.openxmlformats.org/package/2006/relationships"><Relationship Id="rId2" Type="http://schemas.openxmlformats.org/officeDocument/2006/relationships/vmlDrawing" Target="../drawings/vmlDrawing79.vml"/><Relationship Id="rId1" Type="http://schemas.openxmlformats.org/officeDocument/2006/relationships/printerSettings" Target="../printerSettings/printerSettings94.bin"/></Relationships>
</file>

<file path=xl/worksheets/_rels/sheet110.xml.rels><?xml version="1.0" encoding="UTF-8" standalone="yes"?>
<Relationships xmlns="http://schemas.openxmlformats.org/package/2006/relationships"><Relationship Id="rId2" Type="http://schemas.openxmlformats.org/officeDocument/2006/relationships/vmlDrawing" Target="../drawings/vmlDrawing80.vml"/><Relationship Id="rId1" Type="http://schemas.openxmlformats.org/officeDocument/2006/relationships/printerSettings" Target="../printerSettings/printerSettings95.bin"/></Relationships>
</file>

<file path=xl/worksheets/_rels/sheet111.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printerSettings" Target="../printerSettings/printerSettings96.bin"/></Relationships>
</file>

<file path=xl/worksheets/_rels/sheet112.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printerSettings" Target="../printerSettings/printerSettings97.bin"/></Relationships>
</file>

<file path=xl/worksheets/_rels/sheet113.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printerSettings" Target="../printerSettings/printerSettings98.bin"/></Relationships>
</file>

<file path=xl/worksheets/_rels/sheet114.xml.rels><?xml version="1.0" encoding="UTF-8" standalone="yes"?>
<Relationships xmlns="http://schemas.openxmlformats.org/package/2006/relationships"><Relationship Id="rId2" Type="http://schemas.openxmlformats.org/officeDocument/2006/relationships/vmlDrawing" Target="../drawings/vmlDrawing84.vml"/><Relationship Id="rId1" Type="http://schemas.openxmlformats.org/officeDocument/2006/relationships/printerSettings" Target="../printerSettings/printerSettings99.bin"/></Relationships>
</file>

<file path=xl/worksheets/_rels/sheet115.xml.rels><?xml version="1.0" encoding="UTF-8" standalone="yes"?>
<Relationships xmlns="http://schemas.openxmlformats.org/package/2006/relationships"><Relationship Id="rId2" Type="http://schemas.openxmlformats.org/officeDocument/2006/relationships/vmlDrawing" Target="../drawings/vmlDrawing85.vml"/><Relationship Id="rId1" Type="http://schemas.openxmlformats.org/officeDocument/2006/relationships/printerSettings" Target="../printerSettings/printerSettings100.bin"/></Relationships>
</file>

<file path=xl/worksheets/_rels/sheet116.xml.rels><?xml version="1.0" encoding="UTF-8" standalone="yes"?>
<Relationships xmlns="http://schemas.openxmlformats.org/package/2006/relationships"><Relationship Id="rId2" Type="http://schemas.openxmlformats.org/officeDocument/2006/relationships/vmlDrawing" Target="../drawings/vmlDrawing86.vml"/><Relationship Id="rId1" Type="http://schemas.openxmlformats.org/officeDocument/2006/relationships/printerSettings" Target="../printerSettings/printerSettings101.bin"/></Relationships>
</file>

<file path=xl/worksheets/_rels/sheet117.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printerSettings" Target="../printerSettings/printerSettings102.bin"/></Relationships>
</file>

<file path=xl/worksheets/_rels/sheet118.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printerSettings" Target="../printerSettings/printerSettings103.bin"/></Relationships>
</file>

<file path=xl/worksheets/_rels/sheet119.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printerSettings" Target="../printerSettings/printerSettings104.bin"/></Relationships>
</file>

<file path=xl/worksheets/_rels/sheet120.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printerSettings" Target="../printerSettings/printerSettings105.bin"/></Relationships>
</file>

<file path=xl/worksheets/_rels/sheet121.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printerSettings" Target="../printerSettings/printerSettings106.bin"/></Relationships>
</file>

<file path=xl/worksheets/_rels/sheet122.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printerSettings" Target="../printerSettings/printerSettings107.bin"/></Relationships>
</file>

<file path=xl/worksheets/_rels/sheet123.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printerSettings" Target="../printerSettings/printerSettings108.bin"/></Relationships>
</file>

<file path=xl/worksheets/_rels/sheet124.xml.rels><?xml version="1.0" encoding="UTF-8" standalone="yes"?>
<Relationships xmlns="http://schemas.openxmlformats.org/package/2006/relationships"><Relationship Id="rId2" Type="http://schemas.openxmlformats.org/officeDocument/2006/relationships/vmlDrawing" Target="../drawings/vmlDrawing94.vml"/><Relationship Id="rId1" Type="http://schemas.openxmlformats.org/officeDocument/2006/relationships/printerSettings" Target="../printerSettings/printerSettings109.bin"/></Relationships>
</file>

<file path=xl/worksheets/_rels/sheet125.xml.rels><?xml version="1.0" encoding="UTF-8" standalone="yes"?>
<Relationships xmlns="http://schemas.openxmlformats.org/package/2006/relationships"><Relationship Id="rId2" Type="http://schemas.openxmlformats.org/officeDocument/2006/relationships/vmlDrawing" Target="../drawings/vmlDrawing95.vml"/><Relationship Id="rId1" Type="http://schemas.openxmlformats.org/officeDocument/2006/relationships/printerSettings" Target="../printerSettings/printerSettings110.bin"/></Relationships>
</file>

<file path=xl/worksheets/_rels/sheet126.xml.rels><?xml version="1.0" encoding="UTF-8" standalone="yes"?>
<Relationships xmlns="http://schemas.openxmlformats.org/package/2006/relationships"><Relationship Id="rId2" Type="http://schemas.openxmlformats.org/officeDocument/2006/relationships/vmlDrawing" Target="../drawings/vmlDrawing96.vml"/><Relationship Id="rId1" Type="http://schemas.openxmlformats.org/officeDocument/2006/relationships/printerSettings" Target="../printerSettings/printerSettings111.bin"/></Relationships>
</file>

<file path=xl/worksheets/_rels/sheet127.xml.rels><?xml version="1.0" encoding="UTF-8" standalone="yes"?>
<Relationships xmlns="http://schemas.openxmlformats.org/package/2006/relationships"><Relationship Id="rId2" Type="http://schemas.openxmlformats.org/officeDocument/2006/relationships/vmlDrawing" Target="../drawings/vmlDrawing97.vml"/><Relationship Id="rId1" Type="http://schemas.openxmlformats.org/officeDocument/2006/relationships/printerSettings" Target="../printerSettings/printerSettings112.bin"/></Relationships>
</file>

<file path=xl/worksheets/_rels/sheet128.xml.rels><?xml version="1.0" encoding="UTF-8" standalone="yes"?>
<Relationships xmlns="http://schemas.openxmlformats.org/package/2006/relationships"><Relationship Id="rId2" Type="http://schemas.openxmlformats.org/officeDocument/2006/relationships/vmlDrawing" Target="../drawings/vmlDrawing98.vml"/><Relationship Id="rId1" Type="http://schemas.openxmlformats.org/officeDocument/2006/relationships/printerSettings" Target="../printerSettings/printerSettings113.bin"/></Relationships>
</file>

<file path=xl/worksheets/_rels/sheet129.xml.rels><?xml version="1.0" encoding="UTF-8" standalone="yes"?>
<Relationships xmlns="http://schemas.openxmlformats.org/package/2006/relationships"><Relationship Id="rId2" Type="http://schemas.openxmlformats.org/officeDocument/2006/relationships/vmlDrawing" Target="../drawings/vmlDrawing99.vml"/><Relationship Id="rId1" Type="http://schemas.openxmlformats.org/officeDocument/2006/relationships/printerSettings" Target="../printerSettings/printerSettings114.bin"/></Relationships>
</file>

<file path=xl/worksheets/_rels/sheet130.xml.rels><?xml version="1.0" encoding="UTF-8" standalone="yes"?>
<Relationships xmlns="http://schemas.openxmlformats.org/package/2006/relationships"><Relationship Id="rId2" Type="http://schemas.openxmlformats.org/officeDocument/2006/relationships/vmlDrawing" Target="../drawings/vmlDrawing100.vml"/><Relationship Id="rId1" Type="http://schemas.openxmlformats.org/officeDocument/2006/relationships/printerSettings" Target="../printerSettings/printerSettings115.bin"/></Relationships>
</file>

<file path=xl/worksheets/_rels/sheet131.xml.rels><?xml version="1.0" encoding="UTF-8" standalone="yes"?>
<Relationships xmlns="http://schemas.openxmlformats.org/package/2006/relationships"><Relationship Id="rId2" Type="http://schemas.openxmlformats.org/officeDocument/2006/relationships/vmlDrawing" Target="../drawings/vmlDrawing101.vml"/><Relationship Id="rId1" Type="http://schemas.openxmlformats.org/officeDocument/2006/relationships/printerSettings" Target="../printerSettings/printerSettings116.bin"/></Relationships>
</file>

<file path=xl/worksheets/_rels/sheet132.xml.rels><?xml version="1.0" encoding="UTF-8" standalone="yes"?>
<Relationships xmlns="http://schemas.openxmlformats.org/package/2006/relationships"><Relationship Id="rId2" Type="http://schemas.openxmlformats.org/officeDocument/2006/relationships/vmlDrawing" Target="../drawings/vmlDrawing102.vml"/><Relationship Id="rId1" Type="http://schemas.openxmlformats.org/officeDocument/2006/relationships/printerSettings" Target="../printerSettings/printerSettings117.bin"/></Relationships>
</file>

<file path=xl/worksheets/_rels/sheet133.xml.rels><?xml version="1.0" encoding="UTF-8" standalone="yes"?>
<Relationships xmlns="http://schemas.openxmlformats.org/package/2006/relationships"><Relationship Id="rId2" Type="http://schemas.openxmlformats.org/officeDocument/2006/relationships/vmlDrawing" Target="../drawings/vmlDrawing103.vml"/><Relationship Id="rId1" Type="http://schemas.openxmlformats.org/officeDocument/2006/relationships/printerSettings" Target="../printerSettings/printerSettings118.bin"/></Relationships>
</file>

<file path=xl/worksheets/_rels/sheet134.xml.rels><?xml version="1.0" encoding="UTF-8" standalone="yes"?>
<Relationships xmlns="http://schemas.openxmlformats.org/package/2006/relationships"><Relationship Id="rId2" Type="http://schemas.openxmlformats.org/officeDocument/2006/relationships/vmlDrawing" Target="../drawings/vmlDrawing104.vml"/><Relationship Id="rId1" Type="http://schemas.openxmlformats.org/officeDocument/2006/relationships/printerSettings" Target="../printerSettings/printerSettings119.bin"/></Relationships>
</file>

<file path=xl/worksheets/_rels/sheet135.xml.rels><?xml version="1.0" encoding="UTF-8" standalone="yes"?>
<Relationships xmlns="http://schemas.openxmlformats.org/package/2006/relationships"><Relationship Id="rId2" Type="http://schemas.openxmlformats.org/officeDocument/2006/relationships/vmlDrawing" Target="../drawings/vmlDrawing105.vml"/><Relationship Id="rId1" Type="http://schemas.openxmlformats.org/officeDocument/2006/relationships/printerSettings" Target="../printerSettings/printerSettings120.bin"/></Relationships>
</file>

<file path=xl/worksheets/_rels/sheet136.xml.rels><?xml version="1.0" encoding="UTF-8" standalone="yes"?>
<Relationships xmlns="http://schemas.openxmlformats.org/package/2006/relationships"><Relationship Id="rId2" Type="http://schemas.openxmlformats.org/officeDocument/2006/relationships/vmlDrawing" Target="../drawings/vmlDrawing106.vml"/><Relationship Id="rId1" Type="http://schemas.openxmlformats.org/officeDocument/2006/relationships/printerSettings" Target="../printerSettings/printerSettings121.bin"/></Relationships>
</file>

<file path=xl/worksheets/_rels/sheet137.xml.rels><?xml version="1.0" encoding="UTF-8" standalone="yes"?>
<Relationships xmlns="http://schemas.openxmlformats.org/package/2006/relationships"><Relationship Id="rId2" Type="http://schemas.openxmlformats.org/officeDocument/2006/relationships/vmlDrawing" Target="../drawings/vmlDrawing107.vml"/><Relationship Id="rId1" Type="http://schemas.openxmlformats.org/officeDocument/2006/relationships/printerSettings" Target="../printerSettings/printerSettings122.bin"/></Relationships>
</file>

<file path=xl/worksheets/_rels/sheet138.xml.rels><?xml version="1.0" encoding="UTF-8" standalone="yes"?>
<Relationships xmlns="http://schemas.openxmlformats.org/package/2006/relationships"><Relationship Id="rId2" Type="http://schemas.openxmlformats.org/officeDocument/2006/relationships/vmlDrawing" Target="../drawings/vmlDrawing108.vml"/><Relationship Id="rId1" Type="http://schemas.openxmlformats.org/officeDocument/2006/relationships/printerSettings" Target="../printerSettings/printerSettings123.bin"/></Relationships>
</file>

<file path=xl/worksheets/_rels/sheet139.xml.rels><?xml version="1.0" encoding="UTF-8" standalone="yes"?>
<Relationships xmlns="http://schemas.openxmlformats.org/package/2006/relationships"><Relationship Id="rId2" Type="http://schemas.openxmlformats.org/officeDocument/2006/relationships/vmlDrawing" Target="../drawings/vmlDrawing109.vml"/><Relationship Id="rId1" Type="http://schemas.openxmlformats.org/officeDocument/2006/relationships/printerSettings" Target="../printerSettings/printerSettings124.bin"/></Relationships>
</file>

<file path=xl/worksheets/_rels/sheet140.xml.rels><?xml version="1.0" encoding="UTF-8" standalone="yes"?>
<Relationships xmlns="http://schemas.openxmlformats.org/package/2006/relationships"><Relationship Id="rId2" Type="http://schemas.openxmlformats.org/officeDocument/2006/relationships/vmlDrawing" Target="../drawings/vmlDrawing110.vml"/><Relationship Id="rId1" Type="http://schemas.openxmlformats.org/officeDocument/2006/relationships/printerSettings" Target="../printerSettings/printerSettings125.bin"/></Relationships>
</file>

<file path=xl/worksheets/_rels/sheet141.xml.rels><?xml version="1.0" encoding="UTF-8" standalone="yes"?>
<Relationships xmlns="http://schemas.openxmlformats.org/package/2006/relationships"><Relationship Id="rId2" Type="http://schemas.openxmlformats.org/officeDocument/2006/relationships/vmlDrawing" Target="../drawings/vmlDrawing111.vml"/><Relationship Id="rId1" Type="http://schemas.openxmlformats.org/officeDocument/2006/relationships/printerSettings" Target="../printerSettings/printerSettings126.bin"/></Relationships>
</file>

<file path=xl/worksheets/_rels/sheet142.xml.rels><?xml version="1.0" encoding="UTF-8" standalone="yes"?>
<Relationships xmlns="http://schemas.openxmlformats.org/package/2006/relationships"><Relationship Id="rId2" Type="http://schemas.openxmlformats.org/officeDocument/2006/relationships/vmlDrawing" Target="../drawings/vmlDrawing112.vml"/><Relationship Id="rId1" Type="http://schemas.openxmlformats.org/officeDocument/2006/relationships/printerSettings" Target="../printerSettings/printerSettings127.bin"/></Relationships>
</file>

<file path=xl/worksheets/_rels/sheet143.xml.rels><?xml version="1.0" encoding="UTF-8" standalone="yes"?>
<Relationships xmlns="http://schemas.openxmlformats.org/package/2006/relationships"><Relationship Id="rId2" Type="http://schemas.openxmlformats.org/officeDocument/2006/relationships/vmlDrawing" Target="../drawings/vmlDrawing113.vml"/><Relationship Id="rId1" Type="http://schemas.openxmlformats.org/officeDocument/2006/relationships/printerSettings" Target="../printerSettings/printerSettings128.bin"/></Relationships>
</file>

<file path=xl/worksheets/_rels/sheet144.xml.rels><?xml version="1.0" encoding="UTF-8" standalone="yes"?>
<Relationships xmlns="http://schemas.openxmlformats.org/package/2006/relationships"><Relationship Id="rId2" Type="http://schemas.openxmlformats.org/officeDocument/2006/relationships/vmlDrawing" Target="../drawings/vmlDrawing114.vml"/><Relationship Id="rId1" Type="http://schemas.openxmlformats.org/officeDocument/2006/relationships/printerSettings" Target="../printerSettings/printerSettings129.bin"/></Relationships>
</file>

<file path=xl/worksheets/_rels/sheet145.xml.rels><?xml version="1.0" encoding="UTF-8" standalone="yes"?>
<Relationships xmlns="http://schemas.openxmlformats.org/package/2006/relationships"><Relationship Id="rId2" Type="http://schemas.openxmlformats.org/officeDocument/2006/relationships/vmlDrawing" Target="../drawings/vmlDrawing115.vml"/><Relationship Id="rId1" Type="http://schemas.openxmlformats.org/officeDocument/2006/relationships/printerSettings" Target="../printerSettings/printerSettings130.bin"/></Relationships>
</file>

<file path=xl/worksheets/_rels/sheet146.xml.rels><?xml version="1.0" encoding="UTF-8" standalone="yes"?>
<Relationships xmlns="http://schemas.openxmlformats.org/package/2006/relationships"><Relationship Id="rId2" Type="http://schemas.openxmlformats.org/officeDocument/2006/relationships/vmlDrawing" Target="../drawings/vmlDrawing116.vml"/><Relationship Id="rId1" Type="http://schemas.openxmlformats.org/officeDocument/2006/relationships/printerSettings" Target="../printerSettings/printerSettings131.bin"/></Relationships>
</file>

<file path=xl/worksheets/_rels/sheet147.xml.rels><?xml version="1.0" encoding="UTF-8" standalone="yes"?>
<Relationships xmlns="http://schemas.openxmlformats.org/package/2006/relationships"><Relationship Id="rId2" Type="http://schemas.openxmlformats.org/officeDocument/2006/relationships/vmlDrawing" Target="../drawings/vmlDrawing117.vml"/><Relationship Id="rId1" Type="http://schemas.openxmlformats.org/officeDocument/2006/relationships/printerSettings" Target="../printerSettings/printerSettings132.bin"/></Relationships>
</file>

<file path=xl/worksheets/_rels/sheet148.xml.rels><?xml version="1.0" encoding="UTF-8" standalone="yes"?>
<Relationships xmlns="http://schemas.openxmlformats.org/package/2006/relationships"><Relationship Id="rId2" Type="http://schemas.openxmlformats.org/officeDocument/2006/relationships/vmlDrawing" Target="../drawings/vmlDrawing118.vml"/><Relationship Id="rId1" Type="http://schemas.openxmlformats.org/officeDocument/2006/relationships/printerSettings" Target="../printerSettings/printerSettings133.bin"/></Relationships>
</file>

<file path=xl/worksheets/_rels/sheet149.xml.rels><?xml version="1.0" encoding="UTF-8" standalone="yes"?>
<Relationships xmlns="http://schemas.openxmlformats.org/package/2006/relationships"><Relationship Id="rId2" Type="http://schemas.openxmlformats.org/officeDocument/2006/relationships/vmlDrawing" Target="../drawings/vmlDrawing119.vml"/><Relationship Id="rId1" Type="http://schemas.openxmlformats.org/officeDocument/2006/relationships/printerSettings" Target="../printerSettings/printerSettings134.bin"/></Relationships>
</file>

<file path=xl/worksheets/_rels/sheet150.xml.rels><?xml version="1.0" encoding="UTF-8" standalone="yes"?>
<Relationships xmlns="http://schemas.openxmlformats.org/package/2006/relationships"><Relationship Id="rId2" Type="http://schemas.openxmlformats.org/officeDocument/2006/relationships/vmlDrawing" Target="../drawings/vmlDrawing120.vml"/><Relationship Id="rId1" Type="http://schemas.openxmlformats.org/officeDocument/2006/relationships/printerSettings" Target="../printerSettings/printerSettings135.bin"/></Relationships>
</file>

<file path=xl/worksheets/_rels/sheet151.xml.rels><?xml version="1.0" encoding="UTF-8" standalone="yes"?>
<Relationships xmlns="http://schemas.openxmlformats.org/package/2006/relationships"><Relationship Id="rId2" Type="http://schemas.openxmlformats.org/officeDocument/2006/relationships/vmlDrawing" Target="../drawings/vmlDrawing121.vml"/><Relationship Id="rId1" Type="http://schemas.openxmlformats.org/officeDocument/2006/relationships/printerSettings" Target="../printerSettings/printerSettings136.bin"/></Relationships>
</file>

<file path=xl/worksheets/_rels/sheet152.xml.rels><?xml version="1.0" encoding="UTF-8" standalone="yes"?>
<Relationships xmlns="http://schemas.openxmlformats.org/package/2006/relationships"><Relationship Id="rId2" Type="http://schemas.openxmlformats.org/officeDocument/2006/relationships/vmlDrawing" Target="../drawings/vmlDrawing122.vml"/><Relationship Id="rId1" Type="http://schemas.openxmlformats.org/officeDocument/2006/relationships/printerSettings" Target="../printerSettings/printerSettings137.bin"/></Relationships>
</file>

<file path=xl/worksheets/_rels/sheet153.xml.rels><?xml version="1.0" encoding="UTF-8" standalone="yes"?>
<Relationships xmlns="http://schemas.openxmlformats.org/package/2006/relationships"><Relationship Id="rId2" Type="http://schemas.openxmlformats.org/officeDocument/2006/relationships/vmlDrawing" Target="../drawings/vmlDrawing123.vml"/><Relationship Id="rId1" Type="http://schemas.openxmlformats.org/officeDocument/2006/relationships/printerSettings" Target="../printerSettings/printerSettings138.bin"/></Relationships>
</file>

<file path=xl/worksheets/_rels/sheet154.xml.rels><?xml version="1.0" encoding="UTF-8" standalone="yes"?>
<Relationships xmlns="http://schemas.openxmlformats.org/package/2006/relationships"><Relationship Id="rId2" Type="http://schemas.openxmlformats.org/officeDocument/2006/relationships/vmlDrawing" Target="../drawings/vmlDrawing124.vml"/><Relationship Id="rId1" Type="http://schemas.openxmlformats.org/officeDocument/2006/relationships/printerSettings" Target="../printerSettings/printerSettings139.bin"/></Relationships>
</file>

<file path=xl/worksheets/_rels/sheet155.xml.rels><?xml version="1.0" encoding="UTF-8" standalone="yes"?>
<Relationships xmlns="http://schemas.openxmlformats.org/package/2006/relationships"><Relationship Id="rId2" Type="http://schemas.openxmlformats.org/officeDocument/2006/relationships/vmlDrawing" Target="../drawings/vmlDrawing125.vml"/><Relationship Id="rId1" Type="http://schemas.openxmlformats.org/officeDocument/2006/relationships/printerSettings" Target="../printerSettings/printerSettings140.bin"/></Relationships>
</file>

<file path=xl/worksheets/_rels/sheet156.xml.rels><?xml version="1.0" encoding="UTF-8" standalone="yes"?>
<Relationships xmlns="http://schemas.openxmlformats.org/package/2006/relationships"><Relationship Id="rId2" Type="http://schemas.openxmlformats.org/officeDocument/2006/relationships/vmlDrawing" Target="../drawings/vmlDrawing126.vml"/><Relationship Id="rId1" Type="http://schemas.openxmlformats.org/officeDocument/2006/relationships/printerSettings" Target="../printerSettings/printerSettings141.bin"/></Relationships>
</file>

<file path=xl/worksheets/_rels/sheet157.xml.rels><?xml version="1.0" encoding="UTF-8" standalone="yes"?>
<Relationships xmlns="http://schemas.openxmlformats.org/package/2006/relationships"><Relationship Id="rId2" Type="http://schemas.openxmlformats.org/officeDocument/2006/relationships/vmlDrawing" Target="../drawings/vmlDrawing127.vml"/><Relationship Id="rId1" Type="http://schemas.openxmlformats.org/officeDocument/2006/relationships/printerSettings" Target="../printerSettings/printerSettings142.bin"/></Relationships>
</file>

<file path=xl/worksheets/_rels/sheet158.xml.rels><?xml version="1.0" encoding="UTF-8" standalone="yes"?>
<Relationships xmlns="http://schemas.openxmlformats.org/package/2006/relationships"><Relationship Id="rId2" Type="http://schemas.openxmlformats.org/officeDocument/2006/relationships/vmlDrawing" Target="../drawings/vmlDrawing128.vml"/><Relationship Id="rId1" Type="http://schemas.openxmlformats.org/officeDocument/2006/relationships/printerSettings" Target="../printerSettings/printerSettings143.bin"/></Relationships>
</file>

<file path=xl/worksheets/_rels/sheet159.xml.rels><?xml version="1.0" encoding="UTF-8" standalone="yes"?>
<Relationships xmlns="http://schemas.openxmlformats.org/package/2006/relationships"><Relationship Id="rId2" Type="http://schemas.openxmlformats.org/officeDocument/2006/relationships/vmlDrawing" Target="../drawings/vmlDrawing129.vml"/><Relationship Id="rId1" Type="http://schemas.openxmlformats.org/officeDocument/2006/relationships/printerSettings" Target="../printerSettings/printerSettings144.bin"/></Relationships>
</file>

<file path=xl/worksheets/_rels/sheet160.xml.rels><?xml version="1.0" encoding="UTF-8" standalone="yes"?>
<Relationships xmlns="http://schemas.openxmlformats.org/package/2006/relationships"><Relationship Id="rId2" Type="http://schemas.openxmlformats.org/officeDocument/2006/relationships/vmlDrawing" Target="../drawings/vmlDrawing130.vml"/><Relationship Id="rId1" Type="http://schemas.openxmlformats.org/officeDocument/2006/relationships/printerSettings" Target="../printerSettings/printerSettings145.bin"/></Relationships>
</file>

<file path=xl/worksheets/_rels/sheet161.xml.rels><?xml version="1.0" encoding="UTF-8" standalone="yes"?>
<Relationships xmlns="http://schemas.openxmlformats.org/package/2006/relationships"><Relationship Id="rId2" Type="http://schemas.openxmlformats.org/officeDocument/2006/relationships/vmlDrawing" Target="../drawings/vmlDrawing131.vml"/><Relationship Id="rId1" Type="http://schemas.openxmlformats.org/officeDocument/2006/relationships/printerSettings" Target="../printerSettings/printerSettings146.bin"/></Relationships>
</file>

<file path=xl/worksheets/_rels/sheet162.xml.rels><?xml version="1.0" encoding="UTF-8" standalone="yes"?>
<Relationships xmlns="http://schemas.openxmlformats.org/package/2006/relationships"><Relationship Id="rId2" Type="http://schemas.openxmlformats.org/officeDocument/2006/relationships/vmlDrawing" Target="../drawings/vmlDrawing132.vml"/><Relationship Id="rId1" Type="http://schemas.openxmlformats.org/officeDocument/2006/relationships/printerSettings" Target="../printerSettings/printerSettings147.bin"/></Relationships>
</file>

<file path=xl/worksheets/_rels/sheet163.xml.rels><?xml version="1.0" encoding="UTF-8" standalone="yes"?>
<Relationships xmlns="http://schemas.openxmlformats.org/package/2006/relationships"><Relationship Id="rId2" Type="http://schemas.openxmlformats.org/officeDocument/2006/relationships/vmlDrawing" Target="../drawings/vmlDrawing133.vml"/><Relationship Id="rId1" Type="http://schemas.openxmlformats.org/officeDocument/2006/relationships/printerSettings" Target="../printerSettings/printerSettings148.bin"/></Relationships>
</file>

<file path=xl/worksheets/_rels/sheet164.xml.rels><?xml version="1.0" encoding="UTF-8" standalone="yes"?>
<Relationships xmlns="http://schemas.openxmlformats.org/package/2006/relationships"><Relationship Id="rId2" Type="http://schemas.openxmlformats.org/officeDocument/2006/relationships/vmlDrawing" Target="../drawings/vmlDrawing134.vml"/><Relationship Id="rId1" Type="http://schemas.openxmlformats.org/officeDocument/2006/relationships/printerSettings" Target="../printerSettings/printerSettings149.bin"/></Relationships>
</file>

<file path=xl/worksheets/_rels/sheet165.xml.rels><?xml version="1.0" encoding="UTF-8" standalone="yes"?>
<Relationships xmlns="http://schemas.openxmlformats.org/package/2006/relationships"><Relationship Id="rId2" Type="http://schemas.openxmlformats.org/officeDocument/2006/relationships/vmlDrawing" Target="../drawings/vmlDrawing135.vml"/><Relationship Id="rId1" Type="http://schemas.openxmlformats.org/officeDocument/2006/relationships/printerSettings" Target="../printerSettings/printerSettings150.bin"/></Relationships>
</file>

<file path=xl/worksheets/_rels/sheet166.xml.rels><?xml version="1.0" encoding="UTF-8" standalone="yes"?>
<Relationships xmlns="http://schemas.openxmlformats.org/package/2006/relationships"><Relationship Id="rId2" Type="http://schemas.openxmlformats.org/officeDocument/2006/relationships/vmlDrawing" Target="../drawings/vmlDrawing136.vml"/><Relationship Id="rId1" Type="http://schemas.openxmlformats.org/officeDocument/2006/relationships/printerSettings" Target="../printerSettings/printerSettings151.bin"/></Relationships>
</file>

<file path=xl/worksheets/_rels/sheet167.xml.rels><?xml version="1.0" encoding="UTF-8" standalone="yes"?>
<Relationships xmlns="http://schemas.openxmlformats.org/package/2006/relationships"><Relationship Id="rId2" Type="http://schemas.openxmlformats.org/officeDocument/2006/relationships/vmlDrawing" Target="../drawings/vmlDrawing137.vml"/><Relationship Id="rId1" Type="http://schemas.openxmlformats.org/officeDocument/2006/relationships/printerSettings" Target="../printerSettings/printerSettings152.bin"/></Relationships>
</file>

<file path=xl/worksheets/_rels/sheet168.xml.rels><?xml version="1.0" encoding="UTF-8" standalone="yes"?>
<Relationships xmlns="http://schemas.openxmlformats.org/package/2006/relationships"><Relationship Id="rId2" Type="http://schemas.openxmlformats.org/officeDocument/2006/relationships/vmlDrawing" Target="../drawings/vmlDrawing138.vml"/><Relationship Id="rId1" Type="http://schemas.openxmlformats.org/officeDocument/2006/relationships/printerSettings" Target="../printerSettings/printerSettings153.bin"/></Relationships>
</file>

<file path=xl/worksheets/_rels/sheet169.xml.rels><?xml version="1.0" encoding="UTF-8" standalone="yes"?>
<Relationships xmlns="http://schemas.openxmlformats.org/package/2006/relationships"><Relationship Id="rId2" Type="http://schemas.openxmlformats.org/officeDocument/2006/relationships/vmlDrawing" Target="../drawings/vmlDrawing139.vml"/><Relationship Id="rId1" Type="http://schemas.openxmlformats.org/officeDocument/2006/relationships/printerSettings" Target="../printerSettings/printerSettings154.bin"/></Relationships>
</file>

<file path=xl/worksheets/_rels/sheet170.xml.rels><?xml version="1.0" encoding="UTF-8" standalone="yes"?>
<Relationships xmlns="http://schemas.openxmlformats.org/package/2006/relationships"><Relationship Id="rId2" Type="http://schemas.openxmlformats.org/officeDocument/2006/relationships/vmlDrawing" Target="../drawings/vmlDrawing140.vml"/><Relationship Id="rId1" Type="http://schemas.openxmlformats.org/officeDocument/2006/relationships/printerSettings" Target="../printerSettings/printerSettings155.bin"/></Relationships>
</file>

<file path=xl/worksheets/_rels/sheet171.xml.rels><?xml version="1.0" encoding="UTF-8" standalone="yes"?>
<Relationships xmlns="http://schemas.openxmlformats.org/package/2006/relationships"><Relationship Id="rId2" Type="http://schemas.openxmlformats.org/officeDocument/2006/relationships/vmlDrawing" Target="../drawings/vmlDrawing141.vml"/><Relationship Id="rId1" Type="http://schemas.openxmlformats.org/officeDocument/2006/relationships/printerSettings" Target="../printerSettings/printerSettings156.bin"/></Relationships>
</file>

<file path=xl/worksheets/_rels/sheet172.xml.rels><?xml version="1.0" encoding="UTF-8" standalone="yes"?>
<Relationships xmlns="http://schemas.openxmlformats.org/package/2006/relationships"><Relationship Id="rId2" Type="http://schemas.openxmlformats.org/officeDocument/2006/relationships/vmlDrawing" Target="../drawings/vmlDrawing142.vml"/><Relationship Id="rId1" Type="http://schemas.openxmlformats.org/officeDocument/2006/relationships/printerSettings" Target="../printerSettings/printerSettings157.bin"/></Relationships>
</file>

<file path=xl/worksheets/_rels/sheet173.xml.rels><?xml version="1.0" encoding="UTF-8" standalone="yes"?>
<Relationships xmlns="http://schemas.openxmlformats.org/package/2006/relationships"><Relationship Id="rId2" Type="http://schemas.openxmlformats.org/officeDocument/2006/relationships/vmlDrawing" Target="../drawings/vmlDrawing143.vml"/><Relationship Id="rId1" Type="http://schemas.openxmlformats.org/officeDocument/2006/relationships/printerSettings" Target="../printerSettings/printerSettings158.bin"/></Relationships>
</file>

<file path=xl/worksheets/_rels/sheet174.xml.rels><?xml version="1.0" encoding="UTF-8" standalone="yes"?>
<Relationships xmlns="http://schemas.openxmlformats.org/package/2006/relationships"><Relationship Id="rId2" Type="http://schemas.openxmlformats.org/officeDocument/2006/relationships/vmlDrawing" Target="../drawings/vmlDrawing144.vml"/><Relationship Id="rId1" Type="http://schemas.openxmlformats.org/officeDocument/2006/relationships/printerSettings" Target="../printerSettings/printerSettings159.bin"/></Relationships>
</file>

<file path=xl/worksheets/_rels/sheet175.xml.rels><?xml version="1.0" encoding="UTF-8" standalone="yes"?>
<Relationships xmlns="http://schemas.openxmlformats.org/package/2006/relationships"><Relationship Id="rId2" Type="http://schemas.openxmlformats.org/officeDocument/2006/relationships/vmlDrawing" Target="../drawings/vmlDrawing145.vml"/><Relationship Id="rId1" Type="http://schemas.openxmlformats.org/officeDocument/2006/relationships/printerSettings" Target="../printerSettings/printerSettings160.bin"/></Relationships>
</file>

<file path=xl/worksheets/_rels/sheet176.xml.rels><?xml version="1.0" encoding="UTF-8" standalone="yes"?>
<Relationships xmlns="http://schemas.openxmlformats.org/package/2006/relationships"><Relationship Id="rId2" Type="http://schemas.openxmlformats.org/officeDocument/2006/relationships/vmlDrawing" Target="../drawings/vmlDrawing146.vml"/><Relationship Id="rId1" Type="http://schemas.openxmlformats.org/officeDocument/2006/relationships/printerSettings" Target="../printerSettings/printerSettings161.bin"/></Relationships>
</file>

<file path=xl/worksheets/_rels/sheet177.xml.rels><?xml version="1.0" encoding="UTF-8" standalone="yes"?>
<Relationships xmlns="http://schemas.openxmlformats.org/package/2006/relationships"><Relationship Id="rId2" Type="http://schemas.openxmlformats.org/officeDocument/2006/relationships/vmlDrawing" Target="../drawings/vmlDrawing147.vml"/><Relationship Id="rId1" Type="http://schemas.openxmlformats.org/officeDocument/2006/relationships/printerSettings" Target="../printerSettings/printerSettings1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1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2:W206"/>
  <sheetViews>
    <sheetView showGridLines="0" zoomScale="85" zoomScaleNormal="85" workbookViewId="0"/>
  </sheetViews>
  <sheetFormatPr defaultColWidth="9" defaultRowHeight="13.5"/>
  <cols>
    <col min="1" max="2" width="9" style="4"/>
    <col min="3" max="4" width="10.25" style="4" customWidth="1"/>
    <col min="5" max="5" width="7.75" style="4" customWidth="1"/>
    <col min="6" max="7" width="3.625" style="4" customWidth="1"/>
    <col min="8" max="9" width="10.25" style="4" customWidth="1"/>
    <col min="10" max="10" width="7.75" style="4" customWidth="1"/>
    <col min="11" max="12" width="3.625" style="4" customWidth="1"/>
    <col min="13" max="14" width="10.25" style="4" customWidth="1"/>
    <col min="15" max="15" width="7.75" style="4" customWidth="1"/>
    <col min="16" max="19" width="3.625" style="4" customWidth="1"/>
    <col min="20" max="16384" width="9" style="4"/>
  </cols>
  <sheetData>
    <row r="2" spans="1:23">
      <c r="A2" s="81" t="s">
        <v>629</v>
      </c>
    </row>
    <row r="3" spans="1:23">
      <c r="A3" s="81" t="s">
        <v>1435</v>
      </c>
    </row>
    <row r="4" spans="1:23">
      <c r="H4" s="391" t="s">
        <v>1434</v>
      </c>
      <c r="I4" s="392"/>
      <c r="J4" s="395" t="s">
        <v>114</v>
      </c>
      <c r="M4" s="404" t="s">
        <v>1056</v>
      </c>
      <c r="N4" s="392"/>
      <c r="O4" s="396" t="s">
        <v>114</v>
      </c>
    </row>
    <row r="5" spans="1:23">
      <c r="H5" s="393"/>
      <c r="I5" s="394"/>
      <c r="J5" s="396"/>
      <c r="K5" s="5"/>
      <c r="L5" s="5"/>
      <c r="M5" s="393"/>
      <c r="N5" s="394"/>
      <c r="O5" s="396"/>
    </row>
    <row r="7" spans="1:23" ht="14.25" thickBot="1">
      <c r="C7" s="9"/>
      <c r="D7" s="9"/>
      <c r="E7" s="9"/>
      <c r="F7" s="8"/>
      <c r="I7" s="8"/>
      <c r="R7" s="10"/>
      <c r="S7" s="10"/>
      <c r="T7" s="10"/>
      <c r="U7" s="10"/>
      <c r="V7" s="10"/>
      <c r="W7" s="10"/>
    </row>
    <row r="8" spans="1:23">
      <c r="A8" s="11"/>
      <c r="B8" s="11"/>
      <c r="C8" s="12"/>
      <c r="D8" s="12"/>
      <c r="E8" s="12"/>
      <c r="F8" s="11"/>
      <c r="G8" s="11"/>
      <c r="H8" s="11"/>
      <c r="I8" s="11"/>
      <c r="J8" s="11"/>
      <c r="K8" s="11"/>
      <c r="L8" s="11"/>
      <c r="M8" s="11"/>
      <c r="N8" s="11"/>
      <c r="O8" s="11"/>
      <c r="P8" s="11"/>
      <c r="Q8" s="11"/>
    </row>
    <row r="9" spans="1:23">
      <c r="A9" s="81" t="s">
        <v>629</v>
      </c>
    </row>
    <row r="10" spans="1:23">
      <c r="A10" s="81" t="s">
        <v>1374</v>
      </c>
    </row>
    <row r="11" spans="1:23">
      <c r="H11" s="404" t="s">
        <v>1382</v>
      </c>
      <c r="I11" s="392"/>
      <c r="J11" s="396" t="s">
        <v>114</v>
      </c>
      <c r="M11" s="404" t="s">
        <v>645</v>
      </c>
      <c r="N11" s="392"/>
      <c r="O11" s="396" t="s">
        <v>114</v>
      </c>
    </row>
    <row r="12" spans="1:23">
      <c r="H12" s="393"/>
      <c r="I12" s="394"/>
      <c r="J12" s="396"/>
      <c r="K12" s="5"/>
      <c r="L12" s="6"/>
      <c r="M12" s="393"/>
      <c r="N12" s="394"/>
      <c r="O12" s="396"/>
    </row>
    <row r="13" spans="1:23">
      <c r="H13" s="81" t="s">
        <v>1384</v>
      </c>
      <c r="I13" s="5"/>
      <c r="L13" s="7"/>
    </row>
    <row r="14" spans="1:23">
      <c r="H14" s="81"/>
      <c r="I14" s="8"/>
      <c r="L14" s="7"/>
    </row>
    <row r="15" spans="1:23" ht="13.5" customHeight="1">
      <c r="H15" s="404" t="s">
        <v>1056</v>
      </c>
      <c r="I15" s="392"/>
      <c r="J15" s="395" t="s">
        <v>114</v>
      </c>
      <c r="L15" s="7"/>
    </row>
    <row r="16" spans="1:23">
      <c r="H16" s="393"/>
      <c r="I16" s="394"/>
      <c r="J16" s="396"/>
      <c r="K16" s="5"/>
      <c r="L16" s="7"/>
    </row>
    <row r="17" spans="1:23">
      <c r="H17" s="81"/>
      <c r="I17" s="8"/>
      <c r="L17" s="7"/>
    </row>
    <row r="18" spans="1:23" ht="13.5" customHeight="1">
      <c r="H18" s="404" t="s">
        <v>1281</v>
      </c>
      <c r="I18" s="392"/>
      <c r="J18" s="395" t="s">
        <v>114</v>
      </c>
      <c r="L18" s="7"/>
    </row>
    <row r="19" spans="1:23">
      <c r="H19" s="393"/>
      <c r="I19" s="394"/>
      <c r="J19" s="396"/>
      <c r="K19" s="5"/>
      <c r="L19" s="7"/>
    </row>
    <row r="20" spans="1:23">
      <c r="H20" s="81"/>
      <c r="I20" s="8"/>
      <c r="L20" s="7"/>
    </row>
    <row r="21" spans="1:23">
      <c r="C21" s="391" t="s">
        <v>1484</v>
      </c>
      <c r="D21" s="392"/>
      <c r="E21" s="395" t="s">
        <v>525</v>
      </c>
      <c r="L21" s="7"/>
    </row>
    <row r="22" spans="1:23">
      <c r="C22" s="393"/>
      <c r="D22" s="394"/>
      <c r="E22" s="396"/>
      <c r="F22" s="5"/>
      <c r="G22" s="5"/>
      <c r="H22" s="5"/>
      <c r="I22" s="5"/>
      <c r="J22" s="5"/>
      <c r="K22" s="5"/>
      <c r="L22" s="7"/>
    </row>
    <row r="23" spans="1:23">
      <c r="H23" s="81"/>
      <c r="I23" s="8"/>
      <c r="L23" s="7"/>
    </row>
    <row r="24" spans="1:23">
      <c r="C24" s="397" t="s">
        <v>4064</v>
      </c>
      <c r="D24" s="398"/>
      <c r="E24" s="401" t="s">
        <v>114</v>
      </c>
      <c r="L24" s="7"/>
    </row>
    <row r="25" spans="1:23">
      <c r="C25" s="399"/>
      <c r="D25" s="400"/>
      <c r="E25" s="402"/>
      <c r="F25" s="5"/>
      <c r="G25" s="5"/>
      <c r="H25" s="5"/>
      <c r="I25" s="5"/>
      <c r="J25" s="5"/>
      <c r="K25" s="5"/>
    </row>
    <row r="27" spans="1:23" ht="14.25" thickBot="1">
      <c r="C27" s="9"/>
      <c r="D27" s="9"/>
      <c r="E27" s="9"/>
      <c r="F27" s="8"/>
      <c r="I27" s="8"/>
      <c r="R27" s="10"/>
      <c r="S27" s="10"/>
      <c r="T27" s="10"/>
      <c r="U27" s="10"/>
      <c r="V27" s="10"/>
      <c r="W27" s="10"/>
    </row>
    <row r="28" spans="1:23">
      <c r="A28" s="11"/>
      <c r="B28" s="11"/>
      <c r="C28" s="12"/>
      <c r="D28" s="12"/>
      <c r="E28" s="12"/>
      <c r="F28" s="11"/>
      <c r="G28" s="11"/>
      <c r="H28" s="11"/>
      <c r="I28" s="11"/>
      <c r="J28" s="11"/>
      <c r="K28" s="11"/>
      <c r="L28" s="11"/>
      <c r="M28" s="11"/>
      <c r="N28" s="11"/>
      <c r="O28" s="11"/>
      <c r="P28" s="11"/>
      <c r="Q28" s="11"/>
    </row>
    <row r="29" spans="1:23">
      <c r="A29" s="81" t="s">
        <v>629</v>
      </c>
    </row>
    <row r="30" spans="1:23">
      <c r="A30" s="81" t="s">
        <v>1383</v>
      </c>
    </row>
    <row r="31" spans="1:23">
      <c r="C31" s="391" t="s">
        <v>522</v>
      </c>
      <c r="D31" s="392"/>
      <c r="E31" s="395" t="s">
        <v>525</v>
      </c>
      <c r="M31" s="404" t="s">
        <v>1380</v>
      </c>
      <c r="N31" s="392"/>
      <c r="O31" s="396" t="s">
        <v>114</v>
      </c>
    </row>
    <row r="32" spans="1:23">
      <c r="C32" s="393"/>
      <c r="D32" s="394"/>
      <c r="E32" s="396"/>
      <c r="F32" s="5"/>
      <c r="G32" s="5"/>
      <c r="H32" s="5"/>
      <c r="I32" s="5"/>
      <c r="J32" s="5"/>
      <c r="K32" s="5"/>
      <c r="L32" s="5"/>
      <c r="M32" s="393"/>
      <c r="N32" s="394"/>
      <c r="O32" s="396"/>
    </row>
    <row r="34" spans="1:23" ht="14.25" thickBot="1">
      <c r="C34" s="9"/>
      <c r="D34" s="9"/>
      <c r="E34" s="9"/>
      <c r="F34" s="8"/>
      <c r="I34" s="8"/>
      <c r="R34" s="10"/>
      <c r="S34" s="10"/>
      <c r="T34" s="10"/>
      <c r="U34" s="10"/>
      <c r="V34" s="10"/>
      <c r="W34" s="10"/>
    </row>
    <row r="35" spans="1:23">
      <c r="A35" s="11"/>
      <c r="B35" s="11"/>
      <c r="C35" s="12"/>
      <c r="D35" s="12"/>
      <c r="E35" s="12"/>
      <c r="F35" s="11"/>
      <c r="G35" s="11"/>
      <c r="H35" s="11"/>
      <c r="I35" s="11"/>
      <c r="J35" s="11"/>
      <c r="K35" s="11"/>
      <c r="L35" s="11"/>
      <c r="M35" s="11"/>
      <c r="N35" s="11"/>
      <c r="O35" s="11"/>
      <c r="P35" s="11"/>
      <c r="Q35" s="11"/>
    </row>
    <row r="36" spans="1:23">
      <c r="A36" s="81" t="s">
        <v>629</v>
      </c>
    </row>
    <row r="37" spans="1:23">
      <c r="A37" s="81" t="s">
        <v>1373</v>
      </c>
    </row>
    <row r="38" spans="1:23">
      <c r="H38" s="404" t="s">
        <v>645</v>
      </c>
      <c r="I38" s="392"/>
      <c r="J38" s="396" t="s">
        <v>114</v>
      </c>
      <c r="M38" s="404" t="s">
        <v>1069</v>
      </c>
      <c r="N38" s="392"/>
      <c r="O38" s="396" t="s">
        <v>114</v>
      </c>
    </row>
    <row r="39" spans="1:23">
      <c r="H39" s="393"/>
      <c r="I39" s="394"/>
      <c r="J39" s="396"/>
      <c r="K39" s="5"/>
      <c r="L39" s="6"/>
      <c r="M39" s="393"/>
      <c r="N39" s="394"/>
      <c r="O39" s="396"/>
    </row>
    <row r="40" spans="1:23">
      <c r="H40" s="81"/>
      <c r="I40" s="8"/>
      <c r="L40" s="7"/>
    </row>
    <row r="41" spans="1:23" ht="13.5" customHeight="1">
      <c r="H41" s="404" t="s">
        <v>1252</v>
      </c>
      <c r="I41" s="392"/>
      <c r="J41" s="395" t="s">
        <v>114</v>
      </c>
      <c r="L41" s="7"/>
    </row>
    <row r="42" spans="1:23">
      <c r="H42" s="393"/>
      <c r="I42" s="394"/>
      <c r="J42" s="396"/>
      <c r="K42" s="5"/>
      <c r="L42" s="7"/>
    </row>
    <row r="43" spans="1:23">
      <c r="I43" s="5"/>
      <c r="L43" s="7"/>
    </row>
    <row r="44" spans="1:23" ht="13.5" customHeight="1">
      <c r="H44" s="404" t="s">
        <v>1382</v>
      </c>
      <c r="I44" s="392"/>
      <c r="J44" s="395" t="s">
        <v>114</v>
      </c>
      <c r="L44" s="7"/>
    </row>
    <row r="45" spans="1:23">
      <c r="H45" s="393"/>
      <c r="I45" s="394"/>
      <c r="J45" s="396"/>
      <c r="K45" s="5"/>
      <c r="L45" s="7"/>
    </row>
    <row r="46" spans="1:23">
      <c r="H46" s="81" t="s">
        <v>1384</v>
      </c>
      <c r="I46" s="5"/>
      <c r="L46" s="7"/>
    </row>
    <row r="47" spans="1:23">
      <c r="H47" s="81"/>
      <c r="I47" s="8"/>
      <c r="L47" s="7"/>
    </row>
    <row r="48" spans="1:23">
      <c r="H48" s="391" t="s">
        <v>3147</v>
      </c>
      <c r="I48" s="405"/>
      <c r="J48" s="395" t="s">
        <v>114</v>
      </c>
      <c r="L48" s="7"/>
    </row>
    <row r="49" spans="8:12">
      <c r="H49" s="406"/>
      <c r="I49" s="407"/>
      <c r="J49" s="396"/>
      <c r="K49" s="5"/>
      <c r="L49" s="7"/>
    </row>
    <row r="50" spans="8:12">
      <c r="L50" s="7"/>
    </row>
    <row r="51" spans="8:12" ht="13.5" customHeight="1">
      <c r="H51" s="391" t="s">
        <v>3148</v>
      </c>
      <c r="I51" s="392"/>
      <c r="J51" s="395" t="s">
        <v>114</v>
      </c>
      <c r="L51" s="7"/>
    </row>
    <row r="52" spans="8:12">
      <c r="H52" s="393"/>
      <c r="I52" s="394"/>
      <c r="J52" s="396"/>
      <c r="K52" s="5"/>
      <c r="L52" s="7"/>
    </row>
    <row r="53" spans="8:12">
      <c r="L53" s="7"/>
    </row>
    <row r="54" spans="8:12" ht="13.5" customHeight="1">
      <c r="H54" s="391" t="s">
        <v>3149</v>
      </c>
      <c r="I54" s="392"/>
      <c r="J54" s="395" t="s">
        <v>114</v>
      </c>
      <c r="L54" s="7"/>
    </row>
    <row r="55" spans="8:12">
      <c r="H55" s="393"/>
      <c r="I55" s="394"/>
      <c r="J55" s="396"/>
      <c r="K55" s="5"/>
      <c r="L55" s="7"/>
    </row>
    <row r="56" spans="8:12">
      <c r="L56" s="7"/>
    </row>
    <row r="57" spans="8:12">
      <c r="H57" s="391" t="s">
        <v>3150</v>
      </c>
      <c r="I57" s="405"/>
      <c r="J57" s="395" t="s">
        <v>114</v>
      </c>
      <c r="L57" s="7"/>
    </row>
    <row r="58" spans="8:12">
      <c r="H58" s="406"/>
      <c r="I58" s="407"/>
      <c r="J58" s="396"/>
      <c r="K58" s="5"/>
      <c r="L58" s="7"/>
    </row>
    <row r="59" spans="8:12">
      <c r="L59" s="7"/>
    </row>
    <row r="60" spans="8:12">
      <c r="H60" s="391" t="s">
        <v>3151</v>
      </c>
      <c r="I60" s="405"/>
      <c r="J60" s="395" t="s">
        <v>114</v>
      </c>
      <c r="L60" s="7"/>
    </row>
    <row r="61" spans="8:12">
      <c r="H61" s="406"/>
      <c r="I61" s="407"/>
      <c r="J61" s="396"/>
      <c r="K61" s="5"/>
      <c r="L61" s="7"/>
    </row>
    <row r="62" spans="8:12">
      <c r="L62" s="7"/>
    </row>
    <row r="63" spans="8:12" ht="13.5" customHeight="1">
      <c r="H63" s="391" t="s">
        <v>3152</v>
      </c>
      <c r="I63" s="392"/>
      <c r="J63" s="395" t="s">
        <v>114</v>
      </c>
      <c r="L63" s="7"/>
    </row>
    <row r="64" spans="8:12">
      <c r="H64" s="393"/>
      <c r="I64" s="394"/>
      <c r="J64" s="396"/>
      <c r="K64" s="5"/>
      <c r="L64" s="7"/>
    </row>
    <row r="65" spans="8:12">
      <c r="L65" s="7"/>
    </row>
    <row r="66" spans="8:12" ht="13.5" customHeight="1">
      <c r="H66" s="391" t="s">
        <v>3153</v>
      </c>
      <c r="I66" s="392"/>
      <c r="J66" s="395" t="s">
        <v>114</v>
      </c>
      <c r="L66" s="7"/>
    </row>
    <row r="67" spans="8:12">
      <c r="H67" s="393"/>
      <c r="I67" s="394"/>
      <c r="J67" s="396"/>
      <c r="K67" s="5"/>
      <c r="L67" s="7"/>
    </row>
    <row r="68" spans="8:12">
      <c r="L68" s="7"/>
    </row>
    <row r="69" spans="8:12" ht="13.5" customHeight="1">
      <c r="H69" s="391" t="s">
        <v>3154</v>
      </c>
      <c r="I69" s="392"/>
      <c r="J69" s="395" t="s">
        <v>114</v>
      </c>
      <c r="L69" s="7"/>
    </row>
    <row r="70" spans="8:12">
      <c r="H70" s="393"/>
      <c r="I70" s="394"/>
      <c r="J70" s="396"/>
      <c r="K70" s="5"/>
      <c r="L70" s="7"/>
    </row>
    <row r="71" spans="8:12">
      <c r="L71" s="7"/>
    </row>
    <row r="72" spans="8:12" ht="13.5" customHeight="1">
      <c r="H72" s="391" t="s">
        <v>3155</v>
      </c>
      <c r="I72" s="392"/>
      <c r="J72" s="395" t="s">
        <v>3135</v>
      </c>
      <c r="L72" s="7"/>
    </row>
    <row r="73" spans="8:12">
      <c r="H73" s="415"/>
      <c r="I73" s="416"/>
      <c r="J73" s="395"/>
      <c r="L73" s="7"/>
    </row>
    <row r="74" spans="8:12">
      <c r="H74" s="393"/>
      <c r="I74" s="394"/>
      <c r="J74" s="396"/>
      <c r="K74" s="5"/>
      <c r="L74" s="7"/>
    </row>
    <row r="75" spans="8:12">
      <c r="L75" s="7"/>
    </row>
    <row r="76" spans="8:12" ht="13.5" customHeight="1">
      <c r="H76" s="391" t="s">
        <v>3156</v>
      </c>
      <c r="I76" s="392"/>
      <c r="J76" s="395" t="s">
        <v>114</v>
      </c>
      <c r="L76" s="7"/>
    </row>
    <row r="77" spans="8:12">
      <c r="H77" s="393"/>
      <c r="I77" s="394"/>
      <c r="J77" s="396"/>
      <c r="K77" s="5"/>
      <c r="L77" s="7"/>
    </row>
    <row r="78" spans="8:12">
      <c r="L78" s="7"/>
    </row>
    <row r="79" spans="8:12" ht="13.5" customHeight="1">
      <c r="H79" s="391" t="s">
        <v>3157</v>
      </c>
      <c r="I79" s="392"/>
      <c r="J79" s="395" t="s">
        <v>114</v>
      </c>
      <c r="L79" s="7"/>
    </row>
    <row r="80" spans="8:12">
      <c r="H80" s="393"/>
      <c r="I80" s="394"/>
      <c r="J80" s="396"/>
      <c r="K80" s="5"/>
    </row>
    <row r="81" spans="1:23" ht="14.25" thickBot="1">
      <c r="C81" s="9"/>
      <c r="D81" s="9"/>
      <c r="E81" s="9"/>
      <c r="F81" s="8"/>
      <c r="I81" s="8"/>
      <c r="R81" s="10"/>
      <c r="S81" s="10"/>
      <c r="T81" s="10"/>
      <c r="U81" s="10"/>
      <c r="V81" s="10"/>
      <c r="W81" s="10"/>
    </row>
    <row r="82" spans="1:23">
      <c r="A82" s="11"/>
      <c r="B82" s="11"/>
      <c r="C82" s="12"/>
      <c r="D82" s="12"/>
      <c r="E82" s="12"/>
      <c r="F82" s="11"/>
      <c r="G82" s="11"/>
      <c r="H82" s="11"/>
      <c r="I82" s="11"/>
      <c r="J82" s="11"/>
      <c r="K82" s="11"/>
      <c r="L82" s="11"/>
      <c r="M82" s="11"/>
      <c r="N82" s="11"/>
      <c r="O82" s="11"/>
      <c r="P82" s="11"/>
      <c r="Q82" s="11"/>
    </row>
    <row r="83" spans="1:23">
      <c r="A83" s="81" t="s">
        <v>629</v>
      </c>
    </row>
    <row r="84" spans="1:23">
      <c r="A84" s="81" t="s">
        <v>1432</v>
      </c>
    </row>
    <row r="85" spans="1:23">
      <c r="C85" s="403" t="s">
        <v>4065</v>
      </c>
      <c r="D85" s="398"/>
      <c r="E85" s="401" t="s">
        <v>114</v>
      </c>
      <c r="M85" s="404" t="s">
        <v>130</v>
      </c>
      <c r="N85" s="392"/>
      <c r="O85" s="396" t="s">
        <v>114</v>
      </c>
    </row>
    <row r="86" spans="1:23">
      <c r="C86" s="399"/>
      <c r="D86" s="400"/>
      <c r="E86" s="402"/>
      <c r="F86" s="5"/>
      <c r="G86" s="6"/>
      <c r="H86" s="5"/>
      <c r="I86" s="5"/>
      <c r="J86" s="5"/>
      <c r="K86" s="5"/>
      <c r="L86" s="5"/>
      <c r="M86" s="393"/>
      <c r="N86" s="394"/>
      <c r="O86" s="396"/>
    </row>
    <row r="87" spans="1:23">
      <c r="G87" s="7"/>
    </row>
    <row r="88" spans="1:23" ht="13.5" customHeight="1">
      <c r="C88" s="397" t="s">
        <v>4066</v>
      </c>
      <c r="D88" s="398"/>
      <c r="E88" s="401" t="s">
        <v>114</v>
      </c>
      <c r="G88" s="7"/>
    </row>
    <row r="89" spans="1:23">
      <c r="C89" s="399"/>
      <c r="D89" s="400"/>
      <c r="E89" s="402"/>
      <c r="F89" s="5"/>
      <c r="G89" s="7"/>
    </row>
    <row r="90" spans="1:23">
      <c r="G90" s="7"/>
    </row>
    <row r="91" spans="1:23">
      <c r="C91" s="397" t="s">
        <v>4067</v>
      </c>
      <c r="D91" s="398"/>
      <c r="E91" s="401" t="s">
        <v>114</v>
      </c>
      <c r="G91" s="7"/>
    </row>
    <row r="92" spans="1:23">
      <c r="C92" s="399"/>
      <c r="D92" s="400"/>
      <c r="E92" s="402"/>
      <c r="F92" s="5"/>
      <c r="G92" s="7"/>
    </row>
    <row r="93" spans="1:23">
      <c r="G93" s="7"/>
    </row>
    <row r="94" spans="1:23">
      <c r="C94" s="397" t="s">
        <v>4069</v>
      </c>
      <c r="D94" s="398"/>
      <c r="E94" s="401" t="s">
        <v>114</v>
      </c>
      <c r="G94" s="7"/>
    </row>
    <row r="95" spans="1:23">
      <c r="C95" s="399"/>
      <c r="D95" s="400"/>
      <c r="E95" s="402"/>
      <c r="F95" s="5"/>
      <c r="G95" s="7"/>
    </row>
    <row r="96" spans="1:23">
      <c r="G96" s="7"/>
    </row>
    <row r="97" spans="3:23" ht="13.5" customHeight="1">
      <c r="C97" s="397" t="s">
        <v>4070</v>
      </c>
      <c r="D97" s="398"/>
      <c r="E97" s="401" t="s">
        <v>114</v>
      </c>
      <c r="G97" s="7"/>
    </row>
    <row r="98" spans="3:23">
      <c r="C98" s="399"/>
      <c r="D98" s="400"/>
      <c r="E98" s="402"/>
      <c r="F98" s="5"/>
      <c r="G98" s="7"/>
    </row>
    <row r="99" spans="3:23">
      <c r="G99" s="7"/>
    </row>
    <row r="100" spans="3:23">
      <c r="C100" s="397" t="s">
        <v>4071</v>
      </c>
      <c r="D100" s="398"/>
      <c r="E100" s="401" t="s">
        <v>114</v>
      </c>
      <c r="G100" s="7"/>
    </row>
    <row r="101" spans="3:23">
      <c r="C101" s="399"/>
      <c r="D101" s="400"/>
      <c r="E101" s="402"/>
      <c r="F101" s="5"/>
      <c r="G101" s="7"/>
    </row>
    <row r="102" spans="3:23">
      <c r="G102" s="7"/>
    </row>
    <row r="103" spans="3:23">
      <c r="C103" s="397" t="s">
        <v>4072</v>
      </c>
      <c r="D103" s="398"/>
      <c r="E103" s="401" t="s">
        <v>114</v>
      </c>
      <c r="G103" s="7"/>
    </row>
    <row r="104" spans="3:23">
      <c r="C104" s="399"/>
      <c r="D104" s="400"/>
      <c r="E104" s="402"/>
      <c r="F104" s="5"/>
      <c r="G104" s="7"/>
    </row>
    <row r="105" spans="3:23">
      <c r="G105" s="7"/>
    </row>
    <row r="106" spans="3:23" ht="13.5" customHeight="1">
      <c r="C106" s="397" t="s">
        <v>4073</v>
      </c>
      <c r="D106" s="398"/>
      <c r="E106" s="401" t="s">
        <v>114</v>
      </c>
      <c r="G106" s="7"/>
    </row>
    <row r="107" spans="3:23">
      <c r="C107" s="399"/>
      <c r="D107" s="400"/>
      <c r="E107" s="402"/>
      <c r="F107" s="5"/>
      <c r="G107" s="7"/>
    </row>
    <row r="108" spans="3:23">
      <c r="G108" s="7"/>
    </row>
    <row r="109" spans="3:23" ht="13.5" customHeight="1">
      <c r="C109" s="397" t="s">
        <v>4074</v>
      </c>
      <c r="D109" s="398"/>
      <c r="E109" s="401" t="s">
        <v>114</v>
      </c>
      <c r="G109" s="7"/>
    </row>
    <row r="110" spans="3:23">
      <c r="C110" s="399"/>
      <c r="D110" s="400"/>
      <c r="E110" s="402"/>
      <c r="F110" s="5"/>
    </row>
    <row r="112" spans="3:23" ht="14.25" thickBot="1">
      <c r="C112" s="9"/>
      <c r="D112" s="9"/>
      <c r="E112" s="9"/>
      <c r="F112" s="8"/>
      <c r="I112" s="8"/>
      <c r="R112" s="10"/>
      <c r="S112" s="10"/>
      <c r="T112" s="10"/>
      <c r="U112" s="10"/>
      <c r="V112" s="10"/>
      <c r="W112" s="10"/>
    </row>
    <row r="113" spans="1:23">
      <c r="A113" s="11"/>
      <c r="B113" s="11"/>
      <c r="C113" s="12"/>
      <c r="D113" s="12"/>
      <c r="E113" s="12"/>
      <c r="F113" s="11"/>
      <c r="G113" s="11"/>
      <c r="H113" s="11"/>
      <c r="I113" s="11"/>
      <c r="J113" s="11"/>
      <c r="K113" s="11"/>
      <c r="L113" s="11"/>
      <c r="M113" s="11"/>
      <c r="N113" s="11"/>
      <c r="O113" s="11"/>
      <c r="P113" s="11"/>
      <c r="Q113" s="11"/>
    </row>
    <row r="114" spans="1:23">
      <c r="A114" s="81" t="s">
        <v>629</v>
      </c>
    </row>
    <row r="115" spans="1:23">
      <c r="A115" s="81" t="s">
        <v>1431</v>
      </c>
    </row>
    <row r="116" spans="1:23">
      <c r="C116" s="397" t="s">
        <v>4075</v>
      </c>
      <c r="D116" s="398"/>
      <c r="E116" s="401" t="s">
        <v>114</v>
      </c>
      <c r="M116" s="404" t="s">
        <v>1161</v>
      </c>
      <c r="N116" s="392"/>
      <c r="O116" s="396" t="s">
        <v>114</v>
      </c>
    </row>
    <row r="117" spans="1:23">
      <c r="C117" s="399"/>
      <c r="D117" s="400"/>
      <c r="E117" s="402"/>
      <c r="F117" s="5"/>
      <c r="G117" s="5"/>
      <c r="H117" s="5"/>
      <c r="I117" s="5"/>
      <c r="J117" s="5"/>
      <c r="K117" s="5"/>
      <c r="L117" s="5"/>
      <c r="M117" s="393"/>
      <c r="N117" s="394"/>
      <c r="O117" s="396"/>
    </row>
    <row r="119" spans="1:23" ht="14.25" thickBot="1">
      <c r="C119" s="9"/>
      <c r="D119" s="9"/>
      <c r="E119" s="9"/>
      <c r="F119" s="8"/>
      <c r="I119" s="8"/>
      <c r="R119" s="10"/>
      <c r="S119" s="10"/>
      <c r="T119" s="10"/>
      <c r="U119" s="10"/>
      <c r="V119" s="10"/>
      <c r="W119" s="10"/>
    </row>
    <row r="120" spans="1:23">
      <c r="A120" s="11"/>
      <c r="B120" s="11"/>
      <c r="C120" s="12"/>
      <c r="D120" s="12"/>
      <c r="E120" s="12"/>
      <c r="F120" s="11"/>
      <c r="G120" s="11"/>
      <c r="H120" s="11"/>
      <c r="I120" s="11"/>
      <c r="J120" s="11"/>
      <c r="K120" s="11"/>
      <c r="L120" s="11"/>
      <c r="M120" s="11"/>
      <c r="N120" s="11"/>
      <c r="O120" s="11"/>
      <c r="P120" s="11"/>
      <c r="Q120" s="11"/>
    </row>
    <row r="121" spans="1:23">
      <c r="A121" s="81" t="s">
        <v>629</v>
      </c>
    </row>
    <row r="122" spans="1:23">
      <c r="A122" s="81" t="s">
        <v>1433</v>
      </c>
    </row>
    <row r="123" spans="1:23">
      <c r="C123" s="391" t="s">
        <v>4063</v>
      </c>
      <c r="D123" s="392"/>
      <c r="E123" s="395" t="s">
        <v>114</v>
      </c>
      <c r="L123" s="408"/>
      <c r="M123" s="404" t="s">
        <v>3158</v>
      </c>
      <c r="N123" s="410"/>
      <c r="O123" s="411"/>
      <c r="P123" s="408"/>
      <c r="T123" s="391" t="s">
        <v>135</v>
      </c>
      <c r="U123" s="405"/>
      <c r="V123" s="396" t="s">
        <v>114</v>
      </c>
    </row>
    <row r="124" spans="1:23">
      <c r="C124" s="393"/>
      <c r="D124" s="394"/>
      <c r="E124" s="396"/>
      <c r="F124" s="5"/>
      <c r="G124" s="5"/>
      <c r="H124" s="5"/>
      <c r="I124" s="5"/>
      <c r="J124" s="5"/>
      <c r="K124" s="5"/>
      <c r="L124" s="409"/>
      <c r="M124" s="412"/>
      <c r="N124" s="413"/>
      <c r="O124" s="414"/>
      <c r="P124" s="409"/>
      <c r="Q124" s="5"/>
      <c r="R124" s="5"/>
      <c r="S124" s="5"/>
      <c r="T124" s="406"/>
      <c r="U124" s="407"/>
      <c r="V124" s="396"/>
    </row>
    <row r="126" spans="1:23" ht="14.25" thickBot="1">
      <c r="C126" s="9"/>
      <c r="D126" s="9"/>
      <c r="E126" s="9"/>
      <c r="F126" s="8"/>
      <c r="I126" s="8"/>
      <c r="R126" s="10"/>
      <c r="S126" s="10"/>
      <c r="T126" s="10"/>
      <c r="U126" s="10"/>
      <c r="V126" s="10"/>
      <c r="W126" s="10"/>
    </row>
    <row r="127" spans="1:23">
      <c r="A127" s="11"/>
      <c r="B127" s="11"/>
      <c r="C127" s="12"/>
      <c r="D127" s="12"/>
      <c r="E127" s="12"/>
      <c r="F127" s="11"/>
      <c r="G127" s="11"/>
      <c r="H127" s="11"/>
      <c r="I127" s="11"/>
      <c r="J127" s="11"/>
      <c r="K127" s="11"/>
      <c r="L127" s="11"/>
      <c r="M127" s="11"/>
      <c r="N127" s="11"/>
      <c r="O127" s="11"/>
      <c r="P127" s="11"/>
      <c r="Q127" s="11"/>
    </row>
    <row r="128" spans="1:23">
      <c r="A128" s="81" t="s">
        <v>629</v>
      </c>
    </row>
    <row r="129" spans="1:23">
      <c r="A129" s="81" t="s">
        <v>1436</v>
      </c>
    </row>
    <row r="130" spans="1:23">
      <c r="C130" s="397" t="s">
        <v>4076</v>
      </c>
      <c r="D130" s="398"/>
      <c r="E130" s="401" t="s">
        <v>114</v>
      </c>
      <c r="M130" s="404" t="s">
        <v>1381</v>
      </c>
      <c r="N130" s="392"/>
      <c r="O130" s="396" t="s">
        <v>114</v>
      </c>
    </row>
    <row r="131" spans="1:23">
      <c r="C131" s="399"/>
      <c r="D131" s="400"/>
      <c r="E131" s="402"/>
      <c r="F131" s="5"/>
      <c r="G131" s="5"/>
      <c r="H131" s="5"/>
      <c r="I131" s="5"/>
      <c r="J131" s="5"/>
      <c r="K131" s="5"/>
      <c r="L131" s="5"/>
      <c r="M131" s="393"/>
      <c r="N131" s="394"/>
      <c r="O131" s="396"/>
    </row>
    <row r="133" spans="1:23" ht="14.25" thickBot="1">
      <c r="C133" s="9"/>
      <c r="D133" s="9"/>
      <c r="E133" s="9"/>
      <c r="F133" s="8"/>
      <c r="I133" s="8"/>
      <c r="R133" s="10"/>
      <c r="S133" s="10"/>
      <c r="T133" s="10"/>
      <c r="U133" s="10"/>
      <c r="V133" s="10"/>
      <c r="W133" s="10"/>
    </row>
    <row r="134" spans="1:23">
      <c r="A134" s="11"/>
      <c r="B134" s="11"/>
      <c r="C134" s="12"/>
      <c r="D134" s="12"/>
      <c r="E134" s="12"/>
      <c r="F134" s="11"/>
      <c r="G134" s="11"/>
      <c r="H134" s="11"/>
      <c r="I134" s="11"/>
      <c r="J134" s="11"/>
      <c r="K134" s="11"/>
      <c r="L134" s="11"/>
      <c r="M134" s="11"/>
      <c r="N134" s="11"/>
      <c r="O134" s="11"/>
      <c r="P134" s="11"/>
      <c r="Q134" s="11"/>
    </row>
    <row r="135" spans="1:23">
      <c r="A135" s="81" t="s">
        <v>629</v>
      </c>
    </row>
    <row r="136" spans="1:23">
      <c r="A136" s="81" t="s">
        <v>1438</v>
      </c>
    </row>
    <row r="137" spans="1:23">
      <c r="C137" s="403" t="s">
        <v>4078</v>
      </c>
      <c r="D137" s="398"/>
      <c r="E137" s="401" t="s">
        <v>114</v>
      </c>
      <c r="M137" s="404" t="s">
        <v>127</v>
      </c>
      <c r="N137" s="392"/>
      <c r="O137" s="396" t="s">
        <v>114</v>
      </c>
    </row>
    <row r="138" spans="1:23">
      <c r="C138" s="399"/>
      <c r="D138" s="400"/>
      <c r="E138" s="402"/>
      <c r="F138" s="5"/>
      <c r="G138" s="6"/>
      <c r="H138" s="5"/>
      <c r="I138" s="5"/>
      <c r="J138" s="5"/>
      <c r="K138" s="5"/>
      <c r="L138" s="5"/>
      <c r="M138" s="393"/>
      <c r="N138" s="394"/>
      <c r="O138" s="396"/>
    </row>
    <row r="139" spans="1:23">
      <c r="G139" s="7"/>
    </row>
    <row r="140" spans="1:23" ht="13.5" customHeight="1">
      <c r="C140" s="397" t="s">
        <v>4079</v>
      </c>
      <c r="D140" s="398"/>
      <c r="E140" s="401" t="s">
        <v>114</v>
      </c>
      <c r="G140" s="7"/>
    </row>
    <row r="141" spans="1:23">
      <c r="C141" s="399"/>
      <c r="D141" s="400"/>
      <c r="E141" s="402"/>
      <c r="F141" s="5"/>
      <c r="K141" s="81"/>
      <c r="M141" s="81"/>
    </row>
    <row r="143" spans="1:23" ht="14.25" thickBot="1">
      <c r="C143" s="9"/>
      <c r="D143" s="9"/>
      <c r="E143" s="9"/>
      <c r="F143" s="8"/>
      <c r="I143" s="8"/>
      <c r="R143" s="10"/>
      <c r="S143" s="10"/>
      <c r="T143" s="10"/>
      <c r="U143" s="10"/>
      <c r="V143" s="10"/>
      <c r="W143" s="10"/>
    </row>
    <row r="144" spans="1:23">
      <c r="A144" s="11"/>
      <c r="B144" s="11"/>
      <c r="C144" s="12"/>
      <c r="D144" s="12"/>
      <c r="E144" s="12"/>
      <c r="F144" s="11"/>
      <c r="G144" s="11"/>
      <c r="H144" s="11"/>
      <c r="I144" s="11"/>
      <c r="J144" s="11"/>
      <c r="K144" s="11"/>
      <c r="L144" s="11"/>
      <c r="M144" s="11"/>
      <c r="N144" s="11"/>
      <c r="O144" s="11"/>
      <c r="P144" s="11"/>
      <c r="Q144" s="11"/>
    </row>
    <row r="145" spans="1:15">
      <c r="A145" s="81" t="s">
        <v>629</v>
      </c>
    </row>
    <row r="146" spans="1:15">
      <c r="A146" s="81" t="s">
        <v>1446</v>
      </c>
    </row>
    <row r="147" spans="1:15">
      <c r="C147" s="403" t="s">
        <v>4080</v>
      </c>
      <c r="D147" s="398"/>
      <c r="E147" s="401" t="s">
        <v>114</v>
      </c>
      <c r="M147" s="404" t="s">
        <v>123</v>
      </c>
      <c r="N147" s="392"/>
      <c r="O147" s="396" t="s">
        <v>114</v>
      </c>
    </row>
    <row r="148" spans="1:15">
      <c r="C148" s="399"/>
      <c r="D148" s="400"/>
      <c r="E148" s="402"/>
      <c r="F148" s="5"/>
      <c r="G148" s="6"/>
      <c r="H148" s="5"/>
      <c r="I148" s="5"/>
      <c r="J148" s="5"/>
      <c r="K148" s="5"/>
      <c r="L148" s="5"/>
      <c r="M148" s="393"/>
      <c r="N148" s="394"/>
      <c r="O148" s="396"/>
    </row>
    <row r="149" spans="1:15">
      <c r="G149" s="7"/>
    </row>
    <row r="150" spans="1:15" ht="13.5" customHeight="1">
      <c r="C150" s="397" t="s">
        <v>4082</v>
      </c>
      <c r="D150" s="398"/>
      <c r="E150" s="401" t="s">
        <v>114</v>
      </c>
      <c r="G150" s="7"/>
    </row>
    <row r="151" spans="1:15">
      <c r="C151" s="399"/>
      <c r="D151" s="400"/>
      <c r="E151" s="402"/>
      <c r="F151" s="5"/>
      <c r="G151" s="7"/>
    </row>
    <row r="152" spans="1:15">
      <c r="G152" s="7"/>
    </row>
    <row r="153" spans="1:15">
      <c r="C153" s="397" t="s">
        <v>4084</v>
      </c>
      <c r="D153" s="398"/>
      <c r="E153" s="401" t="s">
        <v>114</v>
      </c>
      <c r="G153" s="7"/>
    </row>
    <row r="154" spans="1:15">
      <c r="C154" s="399"/>
      <c r="D154" s="400"/>
      <c r="E154" s="402"/>
      <c r="F154" s="5"/>
      <c r="G154" s="7"/>
    </row>
    <row r="155" spans="1:15">
      <c r="G155" s="7"/>
    </row>
    <row r="156" spans="1:15">
      <c r="C156" s="397" t="s">
        <v>4086</v>
      </c>
      <c r="D156" s="398"/>
      <c r="E156" s="401" t="s">
        <v>114</v>
      </c>
      <c r="G156" s="7"/>
    </row>
    <row r="157" spans="1:15">
      <c r="C157" s="399"/>
      <c r="D157" s="400"/>
      <c r="E157" s="402"/>
      <c r="F157" s="5"/>
      <c r="G157" s="7"/>
    </row>
    <row r="158" spans="1:15">
      <c r="G158" s="7"/>
    </row>
    <row r="159" spans="1:15" ht="13.5" customHeight="1">
      <c r="C159" s="397" t="s">
        <v>4088</v>
      </c>
      <c r="D159" s="398"/>
      <c r="E159" s="401" t="s">
        <v>114</v>
      </c>
      <c r="G159" s="7"/>
    </row>
    <row r="160" spans="1:15">
      <c r="C160" s="399"/>
      <c r="D160" s="400"/>
      <c r="E160" s="402"/>
      <c r="F160" s="5"/>
    </row>
    <row r="162" spans="1:23" ht="14.25" thickBot="1">
      <c r="C162" s="9"/>
      <c r="D162" s="9"/>
      <c r="E162" s="9"/>
      <c r="F162" s="8"/>
      <c r="I162" s="8"/>
      <c r="R162" s="10"/>
      <c r="S162" s="10"/>
      <c r="T162" s="10"/>
      <c r="U162" s="10"/>
      <c r="V162" s="10"/>
      <c r="W162" s="10"/>
    </row>
    <row r="163" spans="1:23">
      <c r="A163" s="11"/>
      <c r="B163" s="11"/>
      <c r="C163" s="12"/>
      <c r="D163" s="12"/>
      <c r="E163" s="12"/>
      <c r="F163" s="11"/>
      <c r="G163" s="11"/>
      <c r="H163" s="11"/>
      <c r="I163" s="11"/>
      <c r="J163" s="11"/>
      <c r="K163" s="11"/>
      <c r="L163" s="11"/>
      <c r="M163" s="11"/>
      <c r="N163" s="11"/>
      <c r="O163" s="11"/>
      <c r="P163" s="11"/>
      <c r="Q163" s="11"/>
    </row>
    <row r="164" spans="1:23">
      <c r="A164" s="81" t="s">
        <v>629</v>
      </c>
    </row>
    <row r="165" spans="1:23">
      <c r="A165" s="81" t="s">
        <v>3490</v>
      </c>
    </row>
    <row r="166" spans="1:23">
      <c r="C166" s="404" t="s">
        <v>3491</v>
      </c>
      <c r="D166" s="392"/>
      <c r="E166" s="395" t="s">
        <v>114</v>
      </c>
      <c r="M166" s="404" t="s">
        <v>3369</v>
      </c>
      <c r="N166" s="392"/>
      <c r="O166" s="396" t="s">
        <v>114</v>
      </c>
    </row>
    <row r="167" spans="1:23">
      <c r="C167" s="393"/>
      <c r="D167" s="394"/>
      <c r="E167" s="396"/>
      <c r="F167" s="5"/>
      <c r="G167" s="6"/>
      <c r="H167" s="5"/>
      <c r="I167" s="5"/>
      <c r="J167" s="5"/>
      <c r="K167" s="5"/>
      <c r="L167" s="5"/>
      <c r="M167" s="393"/>
      <c r="N167" s="394"/>
      <c r="O167" s="396"/>
    </row>
    <row r="168" spans="1:23">
      <c r="G168" s="7"/>
    </row>
    <row r="169" spans="1:23" ht="13.5" customHeight="1">
      <c r="C169" s="391" t="s">
        <v>3495</v>
      </c>
      <c r="D169" s="392"/>
      <c r="E169" s="395" t="s">
        <v>114</v>
      </c>
      <c r="G169" s="7"/>
    </row>
    <row r="170" spans="1:23">
      <c r="C170" s="393"/>
      <c r="D170" s="394"/>
      <c r="E170" s="396"/>
      <c r="F170" s="5"/>
      <c r="G170" s="7"/>
    </row>
    <row r="171" spans="1:23">
      <c r="G171" s="7"/>
    </row>
    <row r="172" spans="1:23" ht="13.5" customHeight="1">
      <c r="C172" s="391" t="s">
        <v>3492</v>
      </c>
      <c r="D172" s="392"/>
      <c r="E172" s="395" t="s">
        <v>114</v>
      </c>
      <c r="G172" s="7"/>
    </row>
    <row r="173" spans="1:23">
      <c r="C173" s="393"/>
      <c r="D173" s="394"/>
      <c r="E173" s="396"/>
      <c r="F173" s="5"/>
      <c r="G173" s="7"/>
    </row>
    <row r="174" spans="1:23">
      <c r="G174" s="7"/>
    </row>
    <row r="175" spans="1:23" ht="13.5" customHeight="1">
      <c r="C175" s="391" t="s">
        <v>3493</v>
      </c>
      <c r="D175" s="392"/>
      <c r="E175" s="395" t="s">
        <v>114</v>
      </c>
      <c r="G175" s="7"/>
    </row>
    <row r="176" spans="1:23">
      <c r="C176" s="393"/>
      <c r="D176" s="394"/>
      <c r="E176" s="396"/>
      <c r="F176" s="5"/>
    </row>
    <row r="178" spans="1:23" ht="14.25" thickBot="1">
      <c r="C178" s="9"/>
      <c r="D178" s="9"/>
      <c r="E178" s="9"/>
      <c r="F178" s="8"/>
      <c r="I178" s="8"/>
      <c r="R178" s="10"/>
      <c r="S178" s="10"/>
      <c r="T178" s="10"/>
      <c r="U178" s="10"/>
      <c r="V178" s="10"/>
      <c r="W178" s="10"/>
    </row>
    <row r="179" spans="1:23">
      <c r="A179" s="11"/>
      <c r="B179" s="11"/>
      <c r="C179" s="12"/>
      <c r="D179" s="12"/>
      <c r="E179" s="12"/>
      <c r="F179" s="11"/>
      <c r="G179" s="11"/>
      <c r="H179" s="11"/>
      <c r="I179" s="11"/>
      <c r="J179" s="11"/>
      <c r="K179" s="11"/>
      <c r="L179" s="11"/>
      <c r="M179" s="11"/>
      <c r="N179" s="11"/>
      <c r="O179" s="11"/>
      <c r="P179" s="11"/>
      <c r="Q179" s="11"/>
    </row>
    <row r="180" spans="1:23">
      <c r="A180" s="81" t="s">
        <v>629</v>
      </c>
    </row>
    <row r="181" spans="1:23">
      <c r="A181" s="81" t="s">
        <v>3494</v>
      </c>
    </row>
    <row r="182" spans="1:23">
      <c r="C182" s="391" t="s">
        <v>3496</v>
      </c>
      <c r="D182" s="405"/>
      <c r="E182" s="395" t="s">
        <v>114</v>
      </c>
      <c r="M182" s="391" t="s">
        <v>3370</v>
      </c>
      <c r="N182" s="405"/>
      <c r="O182" s="396" t="s">
        <v>114</v>
      </c>
    </row>
    <row r="183" spans="1:23">
      <c r="C183" s="406"/>
      <c r="D183" s="407"/>
      <c r="E183" s="396"/>
      <c r="F183" s="5"/>
      <c r="G183" s="6"/>
      <c r="H183" s="5"/>
      <c r="I183" s="5"/>
      <c r="J183" s="5"/>
      <c r="K183" s="5"/>
      <c r="L183" s="5"/>
      <c r="M183" s="406"/>
      <c r="N183" s="407"/>
      <c r="O183" s="396"/>
    </row>
    <row r="184" spans="1:23">
      <c r="G184" s="7"/>
    </row>
    <row r="185" spans="1:23" ht="13.5" customHeight="1">
      <c r="C185" s="391" t="s">
        <v>3497</v>
      </c>
      <c r="D185" s="392"/>
      <c r="E185" s="395" t="s">
        <v>114</v>
      </c>
      <c r="G185" s="7"/>
    </row>
    <row r="186" spans="1:23" ht="13.5" customHeight="1">
      <c r="C186" s="415"/>
      <c r="D186" s="416"/>
      <c r="E186" s="395"/>
      <c r="G186" s="7"/>
    </row>
    <row r="187" spans="1:23">
      <c r="C187" s="393"/>
      <c r="D187" s="394"/>
      <c r="E187" s="396"/>
      <c r="F187" s="5"/>
      <c r="G187" s="7"/>
    </row>
    <row r="188" spans="1:23">
      <c r="G188" s="7"/>
    </row>
    <row r="189" spans="1:23">
      <c r="C189" s="391" t="s">
        <v>3495</v>
      </c>
      <c r="D189" s="392"/>
      <c r="E189" s="395" t="s">
        <v>114</v>
      </c>
      <c r="G189" s="7"/>
    </row>
    <row r="190" spans="1:23">
      <c r="C190" s="393"/>
      <c r="D190" s="394"/>
      <c r="E190" s="396"/>
      <c r="F190" s="5"/>
      <c r="G190" s="7"/>
    </row>
    <row r="191" spans="1:23">
      <c r="G191" s="7"/>
    </row>
    <row r="192" spans="1:23" ht="13.5" customHeight="1">
      <c r="C192" s="391" t="s">
        <v>3344</v>
      </c>
      <c r="D192" s="392"/>
      <c r="E192" s="395" t="s">
        <v>114</v>
      </c>
      <c r="G192" s="7"/>
    </row>
    <row r="193" spans="1:23">
      <c r="C193" s="393"/>
      <c r="D193" s="394"/>
      <c r="E193" s="396"/>
      <c r="F193" s="5"/>
    </row>
    <row r="195" spans="1:23" ht="14.25" thickBot="1">
      <c r="C195" s="9"/>
      <c r="D195" s="9"/>
      <c r="E195" s="9"/>
      <c r="F195" s="8"/>
      <c r="I195" s="8"/>
      <c r="R195" s="10"/>
      <c r="S195" s="10"/>
      <c r="T195" s="10"/>
      <c r="U195" s="10"/>
      <c r="V195" s="10"/>
      <c r="W195" s="10"/>
    </row>
    <row r="196" spans="1:23">
      <c r="A196" s="11"/>
      <c r="B196" s="11"/>
      <c r="C196" s="12"/>
      <c r="D196" s="12"/>
      <c r="E196" s="12"/>
      <c r="F196" s="11"/>
      <c r="G196" s="11"/>
      <c r="H196" s="11"/>
      <c r="I196" s="11"/>
      <c r="J196" s="11"/>
      <c r="K196" s="11"/>
      <c r="L196" s="11"/>
      <c r="M196" s="11"/>
      <c r="N196" s="11"/>
      <c r="O196" s="11"/>
      <c r="P196" s="11"/>
      <c r="Q196" s="11"/>
    </row>
    <row r="197" spans="1:23">
      <c r="A197" s="81" t="s">
        <v>629</v>
      </c>
    </row>
    <row r="198" spans="1:23">
      <c r="A198" s="81" t="s">
        <v>3842</v>
      </c>
    </row>
    <row r="199" spans="1:23">
      <c r="C199" s="404" t="s">
        <v>3872</v>
      </c>
      <c r="D199" s="392"/>
      <c r="E199" s="395" t="s">
        <v>116</v>
      </c>
      <c r="M199" s="404" t="s">
        <v>3871</v>
      </c>
      <c r="N199" s="392"/>
      <c r="O199" s="396" t="s">
        <v>114</v>
      </c>
    </row>
    <row r="200" spans="1:23">
      <c r="C200" s="393"/>
      <c r="D200" s="394"/>
      <c r="E200" s="396"/>
      <c r="F200" s="5"/>
      <c r="G200" s="5"/>
      <c r="H200" s="5"/>
      <c r="I200" s="5"/>
      <c r="J200" s="5"/>
      <c r="K200" s="5"/>
      <c r="L200" s="6"/>
      <c r="M200" s="393"/>
      <c r="N200" s="394"/>
      <c r="O200" s="396"/>
    </row>
    <row r="201" spans="1:23">
      <c r="L201" s="7"/>
    </row>
    <row r="202" spans="1:23" ht="13.5" customHeight="1">
      <c r="H202" s="391" t="s">
        <v>3870</v>
      </c>
      <c r="I202" s="392"/>
      <c r="J202" s="395" t="s">
        <v>114</v>
      </c>
      <c r="L202" s="7"/>
    </row>
    <row r="203" spans="1:23">
      <c r="H203" s="393"/>
      <c r="I203" s="394"/>
      <c r="J203" s="396"/>
      <c r="K203" s="5"/>
      <c r="M203" s="81"/>
    </row>
    <row r="205" spans="1:23" ht="14.25" thickBot="1">
      <c r="C205" s="9"/>
      <c r="D205" s="9"/>
      <c r="E205" s="9"/>
      <c r="F205" s="8"/>
      <c r="I205" s="8"/>
      <c r="R205" s="10"/>
      <c r="S205" s="10"/>
      <c r="T205" s="10"/>
      <c r="U205" s="10"/>
      <c r="V205" s="10"/>
      <c r="W205" s="10"/>
    </row>
    <row r="206" spans="1:23">
      <c r="A206" s="11"/>
      <c r="B206" s="11"/>
      <c r="C206" s="12"/>
      <c r="D206" s="12"/>
      <c r="E206" s="12"/>
      <c r="F206" s="11"/>
      <c r="G206" s="11"/>
      <c r="H206" s="11"/>
      <c r="I206" s="11"/>
      <c r="J206" s="11"/>
      <c r="K206" s="11"/>
      <c r="L206" s="11"/>
      <c r="M206" s="11"/>
      <c r="N206" s="11"/>
      <c r="O206" s="11"/>
      <c r="P206" s="11"/>
      <c r="Q206" s="11"/>
    </row>
  </sheetData>
  <mergeCells count="129">
    <mergeCell ref="C199:D200"/>
    <mergeCell ref="E199:E200"/>
    <mergeCell ref="M199:N200"/>
    <mergeCell ref="O199:O200"/>
    <mergeCell ref="H202:I203"/>
    <mergeCell ref="J202:J203"/>
    <mergeCell ref="C192:D193"/>
    <mergeCell ref="E192:E193"/>
    <mergeCell ref="C169:D170"/>
    <mergeCell ref="E169:E170"/>
    <mergeCell ref="C175:D176"/>
    <mergeCell ref="E175:E176"/>
    <mergeCell ref="C182:D183"/>
    <mergeCell ref="E182:E183"/>
    <mergeCell ref="M182:N183"/>
    <mergeCell ref="O182:O183"/>
    <mergeCell ref="C185:D187"/>
    <mergeCell ref="E185:E187"/>
    <mergeCell ref="C189:D190"/>
    <mergeCell ref="E189:E190"/>
    <mergeCell ref="C166:D167"/>
    <mergeCell ref="E166:E167"/>
    <mergeCell ref="M166:N167"/>
    <mergeCell ref="O166:O167"/>
    <mergeCell ref="C172:D173"/>
    <mergeCell ref="E172:E173"/>
    <mergeCell ref="J63:J64"/>
    <mergeCell ref="H66:I67"/>
    <mergeCell ref="J66:J67"/>
    <mergeCell ref="H69:I70"/>
    <mergeCell ref="J69:J70"/>
    <mergeCell ref="H72:I74"/>
    <mergeCell ref="J72:J74"/>
    <mergeCell ref="H76:I77"/>
    <mergeCell ref="J76:J77"/>
    <mergeCell ref="H63:I64"/>
    <mergeCell ref="J79:J80"/>
    <mergeCell ref="C150:D151"/>
    <mergeCell ref="E150:E151"/>
    <mergeCell ref="C153:D154"/>
    <mergeCell ref="E153:E154"/>
    <mergeCell ref="M147:N148"/>
    <mergeCell ref="O130:O131"/>
    <mergeCell ref="M137:N138"/>
    <mergeCell ref="T123:U124"/>
    <mergeCell ref="V123:V124"/>
    <mergeCell ref="L123:L124"/>
    <mergeCell ref="M123:O124"/>
    <mergeCell ref="P123:P124"/>
    <mergeCell ref="M85:N86"/>
    <mergeCell ref="O85:O86"/>
    <mergeCell ref="C123:D124"/>
    <mergeCell ref="E123:E124"/>
    <mergeCell ref="C116:D117"/>
    <mergeCell ref="E116:E117"/>
    <mergeCell ref="O137:O138"/>
    <mergeCell ref="M130:N131"/>
    <mergeCell ref="H38:I39"/>
    <mergeCell ref="J48:J49"/>
    <mergeCell ref="H51:I52"/>
    <mergeCell ref="J51:J52"/>
    <mergeCell ref="H54:I55"/>
    <mergeCell ref="J54:J55"/>
    <mergeCell ref="H57:I58"/>
    <mergeCell ref="J57:J58"/>
    <mergeCell ref="H60:I61"/>
    <mergeCell ref="J60:J61"/>
    <mergeCell ref="H41:I42"/>
    <mergeCell ref="C159:D160"/>
    <mergeCell ref="E159:E160"/>
    <mergeCell ref="C156:D157"/>
    <mergeCell ref="E156:E157"/>
    <mergeCell ref="H79:I80"/>
    <mergeCell ref="C140:D141"/>
    <mergeCell ref="E140:E141"/>
    <mergeCell ref="C147:D148"/>
    <mergeCell ref="E147:E148"/>
    <mergeCell ref="C137:D138"/>
    <mergeCell ref="E137:E138"/>
    <mergeCell ref="C130:D131"/>
    <mergeCell ref="E130:E131"/>
    <mergeCell ref="H4:I5"/>
    <mergeCell ref="J4:J5"/>
    <mergeCell ref="M4:N5"/>
    <mergeCell ref="O4:O5"/>
    <mergeCell ref="H15:I16"/>
    <mergeCell ref="J15:J16"/>
    <mergeCell ref="M11:N12"/>
    <mergeCell ref="O11:O12"/>
    <mergeCell ref="O147:O148"/>
    <mergeCell ref="H18:I19"/>
    <mergeCell ref="J18:J19"/>
    <mergeCell ref="J41:J42"/>
    <mergeCell ref="H44:I45"/>
    <mergeCell ref="J44:J45"/>
    <mergeCell ref="M116:N117"/>
    <mergeCell ref="O116:O117"/>
    <mergeCell ref="H11:I12"/>
    <mergeCell ref="J11:J12"/>
    <mergeCell ref="M31:N32"/>
    <mergeCell ref="O31:O32"/>
    <mergeCell ref="M38:N39"/>
    <mergeCell ref="O38:O39"/>
    <mergeCell ref="J38:J39"/>
    <mergeCell ref="H48:I49"/>
    <mergeCell ref="C21:D22"/>
    <mergeCell ref="E21:E22"/>
    <mergeCell ref="C24:D25"/>
    <mergeCell ref="E24:E25"/>
    <mergeCell ref="C85:D86"/>
    <mergeCell ref="E85:E86"/>
    <mergeCell ref="C88:D89"/>
    <mergeCell ref="E88:E89"/>
    <mergeCell ref="C109:D110"/>
    <mergeCell ref="E109:E110"/>
    <mergeCell ref="C103:D104"/>
    <mergeCell ref="E103:E104"/>
    <mergeCell ref="C106:D107"/>
    <mergeCell ref="E106:E107"/>
    <mergeCell ref="C91:D92"/>
    <mergeCell ref="E91:E92"/>
    <mergeCell ref="C94:D95"/>
    <mergeCell ref="E94:E95"/>
    <mergeCell ref="C97:D98"/>
    <mergeCell ref="E97:E98"/>
    <mergeCell ref="C100:D101"/>
    <mergeCell ref="E100:E101"/>
    <mergeCell ref="C31:D32"/>
    <mergeCell ref="E31:E32"/>
  </mergeCells>
  <phoneticPr fontId="1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3:W89"/>
  <sheetViews>
    <sheetView showGridLines="0" zoomScale="85" zoomScaleNormal="85" workbookViewId="0"/>
  </sheetViews>
  <sheetFormatPr defaultColWidth="9" defaultRowHeight="13.5"/>
  <cols>
    <col min="1" max="2" width="9" style="4"/>
    <col min="3" max="4" width="10.25" style="4" customWidth="1"/>
    <col min="5" max="5" width="7.75" style="4" customWidth="1"/>
    <col min="6" max="7" width="3.625" style="4" customWidth="1"/>
    <col min="8" max="9" width="10.25" style="4" customWidth="1"/>
    <col min="10" max="10" width="7.75" style="4" customWidth="1"/>
    <col min="11" max="12" width="3.625" style="4" customWidth="1"/>
    <col min="13" max="14" width="10.25" style="4" customWidth="1"/>
    <col min="15" max="15" width="7.75" style="4" customWidth="1"/>
    <col min="16" max="19" width="3.625" style="4" customWidth="1"/>
    <col min="20" max="21" width="10.25" style="4" customWidth="1"/>
    <col min="22" max="16384" width="9" style="4"/>
  </cols>
  <sheetData>
    <row r="3" spans="1:23">
      <c r="A3" s="81" t="s">
        <v>2770</v>
      </c>
      <c r="C3" s="9"/>
      <c r="D3" s="9"/>
      <c r="E3" s="9"/>
      <c r="F3" s="8"/>
      <c r="K3" s="8"/>
      <c r="L3" s="8"/>
      <c r="M3" s="8"/>
      <c r="N3" s="8"/>
      <c r="O3" s="8"/>
    </row>
    <row r="4" spans="1:23">
      <c r="A4" s="81" t="s">
        <v>2784</v>
      </c>
      <c r="C4" s="9"/>
      <c r="D4" s="9"/>
      <c r="E4" s="9"/>
      <c r="F4" s="8"/>
      <c r="K4" s="8"/>
      <c r="L4" s="8"/>
      <c r="M4" s="8"/>
      <c r="N4" s="8"/>
      <c r="O4" s="8"/>
    </row>
    <row r="5" spans="1:23">
      <c r="I5" s="8"/>
      <c r="K5" s="8"/>
      <c r="L5" s="8"/>
      <c r="M5" s="8"/>
      <c r="N5" s="8"/>
      <c r="O5" s="8"/>
    </row>
    <row r="6" spans="1:23" ht="13.5" customHeight="1">
      <c r="C6" s="404" t="s">
        <v>3124</v>
      </c>
      <c r="D6" s="392"/>
      <c r="E6" s="396" t="s">
        <v>114</v>
      </c>
      <c r="I6" s="13"/>
      <c r="M6" s="391" t="s">
        <v>2784</v>
      </c>
      <c r="N6" s="405"/>
      <c r="O6" s="396" t="s">
        <v>114</v>
      </c>
    </row>
    <row r="7" spans="1:23">
      <c r="C7" s="393"/>
      <c r="D7" s="394"/>
      <c r="E7" s="396"/>
      <c r="F7" s="5"/>
      <c r="G7" s="5"/>
      <c r="H7" s="5"/>
      <c r="I7" s="5"/>
      <c r="J7" s="5"/>
      <c r="K7" s="5"/>
      <c r="L7" s="6"/>
      <c r="M7" s="406"/>
      <c r="N7" s="407"/>
      <c r="O7" s="396"/>
    </row>
    <row r="8" spans="1:23">
      <c r="F8" s="100"/>
      <c r="G8" s="100"/>
      <c r="H8" s="100"/>
      <c r="I8" s="102"/>
      <c r="J8" s="100"/>
      <c r="K8" s="100"/>
      <c r="L8" s="106"/>
      <c r="M8" s="8"/>
      <c r="N8" s="8"/>
      <c r="O8" s="8"/>
    </row>
    <row r="9" spans="1:23" ht="13.5" customHeight="1">
      <c r="C9" s="404" t="s">
        <v>3125</v>
      </c>
      <c r="D9" s="392"/>
      <c r="E9" s="396" t="s">
        <v>114</v>
      </c>
      <c r="F9" s="100"/>
      <c r="G9" s="100"/>
      <c r="H9" s="100"/>
      <c r="I9" s="107"/>
      <c r="J9" s="100"/>
      <c r="L9" s="7"/>
    </row>
    <row r="10" spans="1:23">
      <c r="C10" s="393"/>
      <c r="D10" s="394"/>
      <c r="E10" s="396"/>
      <c r="F10" s="104"/>
      <c r="G10" s="104"/>
      <c r="H10" s="104"/>
      <c r="I10" s="104"/>
      <c r="J10" s="104"/>
      <c r="K10" s="5"/>
      <c r="L10" s="7"/>
    </row>
    <row r="11" spans="1:23">
      <c r="F11" s="100"/>
      <c r="G11" s="100"/>
      <c r="H11" s="100"/>
      <c r="I11" s="102"/>
      <c r="J11" s="100"/>
      <c r="K11" s="100"/>
      <c r="L11" s="106"/>
      <c r="M11" s="8"/>
      <c r="N11" s="8"/>
      <c r="O11" s="8"/>
    </row>
    <row r="12" spans="1:23" ht="13.5" customHeight="1">
      <c r="C12" s="404" t="s">
        <v>3881</v>
      </c>
      <c r="D12" s="392"/>
      <c r="E12" s="396" t="s">
        <v>114</v>
      </c>
      <c r="F12" s="100"/>
      <c r="G12" s="100"/>
      <c r="H12" s="100"/>
      <c r="I12" s="107"/>
      <c r="J12" s="100"/>
      <c r="L12" s="7"/>
    </row>
    <row r="13" spans="1:23">
      <c r="C13" s="393"/>
      <c r="D13" s="394"/>
      <c r="E13" s="396"/>
      <c r="F13" s="104"/>
      <c r="G13" s="104"/>
      <c r="H13" s="104"/>
      <c r="I13" s="104"/>
      <c r="J13" s="104"/>
      <c r="K13" s="5"/>
    </row>
    <row r="14" spans="1:23" ht="14.25" thickBot="1">
      <c r="A14" s="10"/>
      <c r="B14" s="10"/>
      <c r="C14" s="10"/>
      <c r="D14" s="10"/>
      <c r="E14" s="10"/>
      <c r="F14" s="10"/>
      <c r="G14" s="10"/>
      <c r="H14" s="10"/>
      <c r="I14" s="10"/>
      <c r="J14" s="10"/>
      <c r="K14" s="10"/>
      <c r="L14" s="10"/>
      <c r="M14" s="10"/>
      <c r="N14" s="10"/>
      <c r="O14" s="10"/>
      <c r="P14" s="10"/>
      <c r="Q14" s="10"/>
      <c r="R14" s="10"/>
      <c r="S14" s="10"/>
      <c r="T14" s="10"/>
      <c r="U14" s="10"/>
      <c r="V14" s="10"/>
      <c r="W14" s="10"/>
    </row>
    <row r="16" spans="1:23">
      <c r="A16" s="81" t="s">
        <v>2770</v>
      </c>
    </row>
    <row r="17" spans="1:23">
      <c r="A17" s="81" t="s">
        <v>2785</v>
      </c>
      <c r="C17" s="9"/>
      <c r="D17" s="9"/>
      <c r="E17" s="9"/>
      <c r="F17" s="8"/>
      <c r="K17" s="8"/>
      <c r="L17" s="8"/>
      <c r="M17" s="8"/>
      <c r="N17" s="8"/>
      <c r="O17" s="8"/>
    </row>
    <row r="18" spans="1:23">
      <c r="I18" s="8"/>
      <c r="K18" s="8"/>
      <c r="L18" s="8"/>
      <c r="M18" s="8"/>
      <c r="N18" s="8"/>
      <c r="O18" s="8"/>
    </row>
    <row r="19" spans="1:23" ht="13.5" customHeight="1">
      <c r="C19" s="417" t="s">
        <v>3127</v>
      </c>
      <c r="D19" s="418"/>
      <c r="E19" s="408" t="s">
        <v>114</v>
      </c>
      <c r="I19" s="13"/>
      <c r="M19" s="391" t="s">
        <v>2785</v>
      </c>
      <c r="N19" s="405"/>
      <c r="O19" s="396" t="s">
        <v>114</v>
      </c>
    </row>
    <row r="20" spans="1:23">
      <c r="C20" s="419"/>
      <c r="D20" s="420"/>
      <c r="E20" s="409"/>
      <c r="F20" s="5"/>
      <c r="G20" s="5"/>
      <c r="H20" s="5"/>
      <c r="I20" s="5"/>
      <c r="J20" s="5"/>
      <c r="K20" s="5"/>
      <c r="L20" s="6"/>
      <c r="M20" s="406"/>
      <c r="N20" s="407"/>
      <c r="O20" s="396"/>
    </row>
    <row r="21" spans="1:23">
      <c r="A21" s="100"/>
      <c r="B21" s="100"/>
      <c r="C21" s="100"/>
      <c r="D21" s="100"/>
      <c r="E21" s="100"/>
      <c r="F21" s="100"/>
      <c r="G21" s="100"/>
      <c r="H21" s="100"/>
      <c r="I21" s="102"/>
      <c r="J21" s="100"/>
      <c r="K21" s="100"/>
      <c r="L21" s="106"/>
      <c r="M21" s="100"/>
      <c r="O21" s="100"/>
      <c r="P21" s="100"/>
      <c r="Q21" s="100"/>
      <c r="R21" s="100"/>
      <c r="S21" s="100"/>
      <c r="T21" s="100"/>
      <c r="U21" s="100"/>
      <c r="V21" s="100"/>
      <c r="W21" s="100"/>
    </row>
    <row r="22" spans="1:23" ht="13.5" customHeight="1">
      <c r="A22" s="100"/>
      <c r="B22" s="100"/>
      <c r="C22" s="417" t="s">
        <v>3141</v>
      </c>
      <c r="D22" s="418"/>
      <c r="E22" s="408" t="s">
        <v>114</v>
      </c>
      <c r="F22" s="100"/>
      <c r="G22" s="100"/>
      <c r="H22" s="100"/>
      <c r="I22" s="107"/>
      <c r="J22" s="100"/>
      <c r="L22" s="7"/>
      <c r="M22" s="100"/>
      <c r="N22" s="102"/>
      <c r="O22" s="100"/>
      <c r="P22" s="100"/>
      <c r="Q22" s="100"/>
      <c r="R22" s="100"/>
      <c r="S22" s="100"/>
      <c r="T22" s="100"/>
      <c r="U22" s="100"/>
      <c r="V22" s="100"/>
      <c r="W22" s="100"/>
    </row>
    <row r="23" spans="1:23">
      <c r="A23" s="100"/>
      <c r="B23" s="100"/>
      <c r="C23" s="419"/>
      <c r="D23" s="420"/>
      <c r="E23" s="409"/>
      <c r="F23" s="104"/>
      <c r="G23" s="104"/>
      <c r="H23" s="104"/>
      <c r="I23" s="104"/>
      <c r="J23" s="104"/>
      <c r="K23" s="5"/>
      <c r="M23" s="100"/>
      <c r="N23" s="100"/>
      <c r="O23" s="100"/>
      <c r="P23" s="100"/>
      <c r="Q23" s="100"/>
      <c r="R23" s="100"/>
      <c r="S23" s="100"/>
      <c r="T23" s="100"/>
      <c r="U23" s="100"/>
      <c r="V23" s="100"/>
      <c r="W23" s="100"/>
    </row>
    <row r="24" spans="1:23" ht="14.25" thickBot="1">
      <c r="A24" s="10"/>
      <c r="B24" s="10"/>
      <c r="C24" s="10"/>
      <c r="D24" s="10"/>
      <c r="E24" s="10"/>
      <c r="F24" s="10"/>
      <c r="G24" s="10"/>
      <c r="H24" s="10"/>
      <c r="I24" s="10"/>
      <c r="J24" s="10"/>
      <c r="K24" s="10"/>
      <c r="L24" s="10"/>
      <c r="M24" s="10"/>
      <c r="N24" s="10"/>
      <c r="O24" s="10"/>
      <c r="P24" s="10"/>
      <c r="Q24" s="10"/>
      <c r="R24" s="10"/>
      <c r="S24" s="10"/>
      <c r="T24" s="10"/>
      <c r="U24" s="10"/>
      <c r="V24" s="10"/>
      <c r="W24" s="10"/>
    </row>
    <row r="26" spans="1:23">
      <c r="A26" s="81" t="s">
        <v>2770</v>
      </c>
    </row>
    <row r="27" spans="1:23">
      <c r="A27" s="81" t="s">
        <v>2786</v>
      </c>
      <c r="C27" s="9"/>
      <c r="D27" s="9"/>
      <c r="E27" s="9"/>
      <c r="F27" s="8"/>
      <c r="K27" s="8"/>
      <c r="L27" s="8"/>
      <c r="M27" s="8"/>
      <c r="N27" s="8"/>
      <c r="O27" s="8"/>
    </row>
    <row r="28" spans="1:23">
      <c r="I28" s="8"/>
      <c r="K28" s="8"/>
      <c r="L28" s="8"/>
      <c r="M28" s="8"/>
      <c r="N28" s="8"/>
      <c r="O28" s="8"/>
    </row>
    <row r="29" spans="1:23" ht="13.5" customHeight="1">
      <c r="C29" s="421" t="s">
        <v>3138</v>
      </c>
      <c r="D29" s="422"/>
      <c r="E29" s="396" t="s">
        <v>114</v>
      </c>
      <c r="I29" s="13"/>
      <c r="M29" s="391" t="s">
        <v>2786</v>
      </c>
      <c r="N29" s="405"/>
      <c r="O29" s="396" t="s">
        <v>114</v>
      </c>
    </row>
    <row r="30" spans="1:23">
      <c r="C30" s="423"/>
      <c r="D30" s="424"/>
      <c r="E30" s="396"/>
      <c r="F30" s="5"/>
      <c r="G30" s="5"/>
      <c r="H30" s="5"/>
      <c r="I30" s="5"/>
      <c r="J30" s="5"/>
      <c r="K30" s="5"/>
      <c r="L30" s="5"/>
      <c r="M30" s="406"/>
      <c r="N30" s="407"/>
      <c r="O30" s="396"/>
    </row>
    <row r="31" spans="1:23" ht="14.25" thickBot="1">
      <c r="A31" s="10"/>
      <c r="B31" s="10"/>
      <c r="C31" s="10"/>
      <c r="D31" s="10"/>
      <c r="E31" s="10"/>
      <c r="F31" s="10"/>
      <c r="G31" s="10"/>
      <c r="H31" s="10"/>
      <c r="I31" s="10"/>
      <c r="J31" s="10"/>
      <c r="K31" s="10"/>
      <c r="L31" s="10"/>
      <c r="M31" s="10"/>
      <c r="N31" s="10"/>
      <c r="O31" s="10"/>
      <c r="P31" s="10"/>
      <c r="Q31" s="10"/>
      <c r="R31" s="10"/>
      <c r="S31" s="10"/>
      <c r="T31" s="10"/>
      <c r="U31" s="10"/>
      <c r="V31" s="10"/>
      <c r="W31" s="10"/>
    </row>
    <row r="33" spans="1:23">
      <c r="A33" s="81" t="s">
        <v>2770</v>
      </c>
    </row>
    <row r="34" spans="1:23">
      <c r="A34" s="81" t="s">
        <v>1775</v>
      </c>
      <c r="C34" s="9"/>
      <c r="D34" s="9"/>
      <c r="E34" s="9"/>
      <c r="F34" s="8"/>
      <c r="K34" s="8"/>
      <c r="L34" s="8"/>
      <c r="M34" s="8"/>
      <c r="N34" s="8"/>
      <c r="O34" s="8"/>
    </row>
    <row r="35" spans="1:23">
      <c r="A35" s="4" t="s">
        <v>3879</v>
      </c>
      <c r="I35" s="8"/>
      <c r="K35" s="8"/>
      <c r="L35" s="8"/>
      <c r="M35" s="8"/>
      <c r="N35" s="8"/>
      <c r="O35" s="8"/>
    </row>
    <row r="36" spans="1:23">
      <c r="A36" s="81" t="s">
        <v>3880</v>
      </c>
      <c r="I36" s="8"/>
      <c r="K36" s="8"/>
      <c r="L36" s="8"/>
      <c r="M36" s="8"/>
      <c r="N36" s="8"/>
      <c r="O36" s="8"/>
    </row>
    <row r="37" spans="1:23">
      <c r="A37" s="81"/>
      <c r="I37" s="8"/>
      <c r="K37" s="8"/>
      <c r="L37" s="8"/>
      <c r="M37" s="8"/>
      <c r="N37" s="8"/>
      <c r="O37" s="8"/>
    </row>
    <row r="38" spans="1:23" ht="13.5" customHeight="1">
      <c r="C38" s="421" t="s">
        <v>3877</v>
      </c>
      <c r="D38" s="422"/>
      <c r="E38" s="430" t="s">
        <v>3878</v>
      </c>
      <c r="I38" s="13"/>
      <c r="M38" s="391" t="s">
        <v>1775</v>
      </c>
      <c r="N38" s="405"/>
      <c r="O38" s="396" t="s">
        <v>114</v>
      </c>
    </row>
    <row r="39" spans="1:23">
      <c r="C39" s="423"/>
      <c r="D39" s="424"/>
      <c r="E39" s="431"/>
      <c r="F39" s="5"/>
      <c r="G39" s="5"/>
      <c r="H39" s="5"/>
      <c r="I39" s="5"/>
      <c r="J39" s="5"/>
      <c r="K39" s="5"/>
      <c r="L39" s="5"/>
      <c r="M39" s="406"/>
      <c r="N39" s="407"/>
      <c r="O39" s="396"/>
    </row>
    <row r="40" spans="1:23" ht="14.25" thickBot="1">
      <c r="A40" s="10"/>
      <c r="B40" s="10"/>
      <c r="C40" s="10"/>
      <c r="D40" s="10"/>
      <c r="E40" s="10"/>
      <c r="F40" s="10"/>
      <c r="G40" s="10"/>
      <c r="H40" s="10"/>
      <c r="I40" s="10"/>
      <c r="J40" s="10"/>
      <c r="K40" s="10"/>
      <c r="L40" s="10"/>
      <c r="M40" s="10"/>
      <c r="N40" s="10"/>
      <c r="O40" s="10"/>
      <c r="P40" s="10"/>
      <c r="Q40" s="10"/>
      <c r="R40" s="10"/>
      <c r="S40" s="10"/>
      <c r="T40" s="10"/>
      <c r="U40" s="10"/>
      <c r="V40" s="10"/>
      <c r="W40" s="10"/>
    </row>
    <row r="42" spans="1:23" ht="13.5" customHeight="1">
      <c r="A42" s="81" t="s">
        <v>2770</v>
      </c>
      <c r="H42" s="391" t="s">
        <v>2784</v>
      </c>
      <c r="I42" s="405"/>
      <c r="J42" s="396" t="s">
        <v>114</v>
      </c>
      <c r="T42" s="391" t="s">
        <v>2771</v>
      </c>
      <c r="U42" s="405"/>
      <c r="V42" s="396" t="s">
        <v>114</v>
      </c>
    </row>
    <row r="43" spans="1:23">
      <c r="A43" s="81" t="s">
        <v>2772</v>
      </c>
      <c r="H43" s="406"/>
      <c r="I43" s="407"/>
      <c r="J43" s="396"/>
      <c r="K43" s="5"/>
      <c r="L43" s="5"/>
      <c r="M43" s="5"/>
      <c r="N43" s="5"/>
      <c r="O43" s="5"/>
      <c r="P43" s="5"/>
      <c r="Q43" s="5"/>
      <c r="R43" s="5"/>
      <c r="S43" s="6"/>
      <c r="T43" s="406"/>
      <c r="U43" s="407"/>
      <c r="V43" s="396"/>
    </row>
    <row r="44" spans="1:23">
      <c r="A44" s="100"/>
      <c r="B44" s="100"/>
      <c r="C44" s="100"/>
      <c r="D44" s="100"/>
      <c r="E44" s="100"/>
      <c r="F44" s="100"/>
      <c r="G44" s="100"/>
      <c r="H44" s="100"/>
      <c r="I44" s="102"/>
      <c r="J44" s="100"/>
      <c r="K44" s="100"/>
      <c r="L44" s="100"/>
      <c r="M44" s="100"/>
      <c r="O44" s="100"/>
      <c r="P44" s="100"/>
      <c r="Q44" s="100"/>
      <c r="R44" s="100"/>
      <c r="S44" s="106"/>
      <c r="T44" s="100"/>
      <c r="U44" s="100"/>
      <c r="V44" s="100"/>
      <c r="W44" s="100"/>
    </row>
    <row r="45" spans="1:23" ht="13.5" customHeight="1">
      <c r="A45" s="100"/>
      <c r="B45" s="100"/>
      <c r="F45" s="100"/>
      <c r="G45" s="100"/>
      <c r="H45" s="391" t="s">
        <v>2785</v>
      </c>
      <c r="I45" s="405"/>
      <c r="J45" s="396" t="s">
        <v>114</v>
      </c>
      <c r="L45" s="408"/>
      <c r="M45" s="404" t="s">
        <v>2768</v>
      </c>
      <c r="N45" s="410"/>
      <c r="O45" s="411"/>
      <c r="P45" s="408"/>
      <c r="S45" s="7"/>
      <c r="T45" s="100"/>
      <c r="U45" s="100"/>
      <c r="V45" s="100"/>
      <c r="W45" s="100"/>
    </row>
    <row r="46" spans="1:23">
      <c r="A46" s="100"/>
      <c r="B46" s="100"/>
      <c r="F46" s="100"/>
      <c r="G46" s="100"/>
      <c r="H46" s="406"/>
      <c r="I46" s="407"/>
      <c r="J46" s="396"/>
      <c r="K46" s="5"/>
      <c r="L46" s="409"/>
      <c r="M46" s="412"/>
      <c r="N46" s="413"/>
      <c r="O46" s="414"/>
      <c r="P46" s="409"/>
      <c r="Q46" s="5"/>
      <c r="R46" s="5"/>
      <c r="S46" s="7"/>
      <c r="T46" s="100"/>
      <c r="U46" s="100"/>
      <c r="V46" s="100"/>
      <c r="W46" s="100"/>
    </row>
    <row r="47" spans="1:23">
      <c r="A47" s="100"/>
      <c r="B47" s="100"/>
      <c r="F47" s="100"/>
      <c r="G47" s="100"/>
      <c r="M47" s="100"/>
      <c r="N47" s="106"/>
      <c r="O47" s="382"/>
      <c r="P47" s="9"/>
      <c r="Q47" s="8"/>
      <c r="R47" s="8"/>
      <c r="S47" s="7"/>
      <c r="T47" s="100"/>
      <c r="U47" s="100"/>
      <c r="V47" s="100"/>
      <c r="W47" s="100"/>
    </row>
    <row r="48" spans="1:23">
      <c r="A48" s="100"/>
      <c r="B48" s="100"/>
      <c r="F48" s="100"/>
      <c r="G48" s="100"/>
      <c r="H48" s="391" t="s">
        <v>1618</v>
      </c>
      <c r="I48" s="405"/>
      <c r="J48" s="396" t="s">
        <v>114</v>
      </c>
      <c r="N48" s="7"/>
      <c r="O48" s="382"/>
      <c r="P48" s="9"/>
      <c r="Q48" s="8"/>
      <c r="R48" s="8"/>
      <c r="S48" s="7"/>
      <c r="T48" s="100"/>
      <c r="U48" s="100"/>
      <c r="V48" s="100"/>
      <c r="W48" s="100"/>
    </row>
    <row r="49" spans="1:23" ht="13.5" customHeight="1">
      <c r="A49" s="100"/>
      <c r="B49" s="100"/>
      <c r="F49" s="100"/>
      <c r="G49" s="100"/>
      <c r="H49" s="406"/>
      <c r="I49" s="407"/>
      <c r="J49" s="396"/>
      <c r="K49" s="5"/>
      <c r="L49" s="5"/>
      <c r="M49" s="5"/>
      <c r="O49" s="382"/>
      <c r="P49" s="9"/>
      <c r="Q49" s="8"/>
      <c r="R49" s="8"/>
      <c r="S49" s="7"/>
      <c r="T49" s="100"/>
      <c r="U49" s="100"/>
      <c r="V49" s="100"/>
      <c r="W49" s="100"/>
    </row>
    <row r="50" spans="1:23">
      <c r="A50" s="100"/>
      <c r="B50" s="100"/>
      <c r="C50" s="100"/>
      <c r="D50" s="100"/>
      <c r="E50" s="100"/>
      <c r="F50" s="100"/>
      <c r="G50" s="100"/>
      <c r="H50" s="100"/>
      <c r="I50" s="102"/>
      <c r="J50" s="100"/>
      <c r="K50" s="100"/>
      <c r="L50" s="100"/>
      <c r="M50" s="100"/>
      <c r="O50" s="100"/>
      <c r="P50" s="100"/>
      <c r="Q50" s="100"/>
      <c r="R50" s="100"/>
      <c r="S50" s="106"/>
      <c r="T50" s="100"/>
      <c r="U50" s="100"/>
      <c r="V50" s="100"/>
      <c r="W50" s="100"/>
    </row>
    <row r="51" spans="1:23" ht="13.5" customHeight="1">
      <c r="A51" s="100"/>
      <c r="B51" s="100"/>
      <c r="F51" s="100"/>
      <c r="G51" s="100"/>
      <c r="H51" s="391" t="s">
        <v>2786</v>
      </c>
      <c r="I51" s="405"/>
      <c r="J51" s="396" t="s">
        <v>114</v>
      </c>
      <c r="L51" s="408"/>
      <c r="M51" s="404" t="s">
        <v>2769</v>
      </c>
      <c r="N51" s="410"/>
      <c r="O51" s="411"/>
      <c r="P51" s="408"/>
      <c r="S51" s="7"/>
      <c r="T51" s="100"/>
      <c r="U51" s="100"/>
      <c r="V51" s="100"/>
      <c r="W51" s="100"/>
    </row>
    <row r="52" spans="1:23">
      <c r="A52" s="100"/>
      <c r="B52" s="100"/>
      <c r="F52" s="100"/>
      <c r="G52" s="100"/>
      <c r="H52" s="406"/>
      <c r="I52" s="407"/>
      <c r="J52" s="396"/>
      <c r="K52" s="5"/>
      <c r="L52" s="409"/>
      <c r="M52" s="412"/>
      <c r="N52" s="413"/>
      <c r="O52" s="414"/>
      <c r="P52" s="409"/>
      <c r="Q52" s="5"/>
      <c r="R52" s="5"/>
      <c r="T52" s="100"/>
      <c r="U52" s="100"/>
      <c r="V52" s="100"/>
      <c r="W52" s="100"/>
    </row>
    <row r="53" spans="1:23">
      <c r="A53" s="100"/>
      <c r="B53" s="100"/>
      <c r="F53" s="100"/>
      <c r="G53" s="100"/>
      <c r="M53" s="100"/>
      <c r="N53" s="106"/>
      <c r="O53" s="382"/>
      <c r="P53" s="9"/>
      <c r="Q53" s="8"/>
      <c r="R53" s="100"/>
      <c r="S53" s="100"/>
      <c r="T53" s="100"/>
      <c r="U53" s="100"/>
      <c r="V53" s="100"/>
      <c r="W53" s="100"/>
    </row>
    <row r="54" spans="1:23" ht="13.5" customHeight="1">
      <c r="A54" s="100"/>
      <c r="B54" s="100"/>
      <c r="F54" s="100"/>
      <c r="G54" s="100"/>
      <c r="H54" s="391" t="s">
        <v>1618</v>
      </c>
      <c r="I54" s="405"/>
      <c r="J54" s="396" t="s">
        <v>114</v>
      </c>
      <c r="N54" s="7"/>
      <c r="O54" s="382"/>
      <c r="P54" s="9"/>
      <c r="Q54" s="8"/>
      <c r="R54" s="100"/>
      <c r="S54" s="100"/>
      <c r="T54" s="100"/>
      <c r="U54" s="100"/>
      <c r="V54" s="100"/>
      <c r="W54" s="100"/>
    </row>
    <row r="55" spans="1:23" ht="13.5" customHeight="1">
      <c r="A55" s="100"/>
      <c r="B55" s="100"/>
      <c r="F55" s="100"/>
      <c r="G55" s="100"/>
      <c r="H55" s="406"/>
      <c r="I55" s="407"/>
      <c r="J55" s="396"/>
      <c r="K55" s="5"/>
      <c r="L55" s="5"/>
      <c r="M55" s="5"/>
      <c r="O55" s="382"/>
      <c r="P55" s="9"/>
      <c r="Q55" s="8"/>
      <c r="R55" s="100"/>
      <c r="S55" s="100"/>
      <c r="T55" s="100"/>
      <c r="U55" s="100"/>
      <c r="V55" s="100"/>
      <c r="W55" s="100"/>
    </row>
    <row r="56" spans="1:23" ht="14.25" thickBot="1">
      <c r="A56" s="10"/>
      <c r="B56" s="10"/>
      <c r="C56" s="10"/>
      <c r="D56" s="10"/>
      <c r="E56" s="10"/>
      <c r="F56" s="10"/>
      <c r="G56" s="10"/>
      <c r="H56" s="10"/>
      <c r="I56" s="10"/>
      <c r="J56" s="10"/>
      <c r="K56" s="10"/>
      <c r="L56" s="10"/>
      <c r="M56" s="10"/>
      <c r="N56" s="10"/>
      <c r="O56" s="10"/>
      <c r="P56" s="10"/>
      <c r="Q56" s="10"/>
      <c r="R56" s="10"/>
      <c r="S56" s="10"/>
      <c r="T56" s="10"/>
      <c r="U56" s="10"/>
      <c r="V56" s="10"/>
      <c r="W56" s="10"/>
    </row>
    <row r="58" spans="1:23" ht="13.5" customHeight="1">
      <c r="A58" s="81" t="s">
        <v>2770</v>
      </c>
      <c r="C58" s="391" t="s">
        <v>1611</v>
      </c>
      <c r="D58" s="432"/>
      <c r="E58" s="408" t="s">
        <v>113</v>
      </c>
      <c r="F58" s="13"/>
      <c r="G58" s="13"/>
      <c r="I58" s="13"/>
      <c r="K58" s="13"/>
      <c r="L58" s="408"/>
      <c r="M58" s="391" t="s">
        <v>3873</v>
      </c>
      <c r="N58" s="410"/>
      <c r="O58" s="411"/>
      <c r="P58" s="408"/>
      <c r="T58" s="391" t="s">
        <v>2791</v>
      </c>
      <c r="U58" s="405"/>
      <c r="V58" s="396" t="s">
        <v>114</v>
      </c>
    </row>
    <row r="59" spans="1:23">
      <c r="A59" s="81" t="s">
        <v>2791</v>
      </c>
      <c r="C59" s="433"/>
      <c r="D59" s="434"/>
      <c r="E59" s="409"/>
      <c r="F59" s="5"/>
      <c r="G59" s="5"/>
      <c r="H59" s="5"/>
      <c r="I59" s="5"/>
      <c r="J59" s="5"/>
      <c r="K59" s="5"/>
      <c r="L59" s="409"/>
      <c r="M59" s="412"/>
      <c r="N59" s="413"/>
      <c r="O59" s="414"/>
      <c r="P59" s="409"/>
      <c r="Q59" s="5"/>
      <c r="R59" s="5"/>
      <c r="S59" s="6"/>
      <c r="T59" s="406"/>
      <c r="U59" s="407"/>
      <c r="V59" s="396"/>
    </row>
    <row r="60" spans="1:23">
      <c r="C60" s="81" t="s">
        <v>3142</v>
      </c>
      <c r="R60" s="100"/>
      <c r="S60" s="106"/>
    </row>
    <row r="61" spans="1:23" ht="13.5" customHeight="1">
      <c r="A61" s="100"/>
      <c r="B61" s="100"/>
      <c r="C61" s="100"/>
      <c r="D61" s="100"/>
      <c r="E61" s="100"/>
      <c r="F61" s="100"/>
      <c r="G61" s="100"/>
      <c r="H61" s="100"/>
      <c r="I61" s="100"/>
      <c r="J61" s="100"/>
      <c r="K61" s="100"/>
      <c r="M61" s="425" t="s">
        <v>2791</v>
      </c>
      <c r="N61" s="426"/>
      <c r="O61" s="429" t="s">
        <v>114</v>
      </c>
      <c r="S61" s="7"/>
      <c r="T61" s="100"/>
      <c r="U61" s="100"/>
      <c r="V61" s="100"/>
      <c r="W61" s="100"/>
    </row>
    <row r="62" spans="1:23">
      <c r="A62" s="100"/>
      <c r="B62" s="100"/>
      <c r="C62" s="100"/>
      <c r="D62" s="100"/>
      <c r="E62" s="100"/>
      <c r="F62" s="100"/>
      <c r="G62" s="100"/>
      <c r="H62" s="100"/>
      <c r="I62" s="100"/>
      <c r="J62" s="100"/>
      <c r="K62" s="100"/>
      <c r="M62" s="427"/>
      <c r="N62" s="428"/>
      <c r="O62" s="429"/>
      <c r="P62" s="5"/>
      <c r="Q62" s="5"/>
      <c r="R62" s="5"/>
      <c r="T62" s="100"/>
      <c r="U62" s="100"/>
      <c r="V62" s="100"/>
      <c r="W62" s="100"/>
    </row>
    <row r="63" spans="1:23" ht="14.25" thickBot="1">
      <c r="A63" s="10"/>
      <c r="B63" s="10"/>
      <c r="C63" s="10"/>
      <c r="D63" s="10"/>
      <c r="E63" s="10"/>
      <c r="F63" s="10"/>
      <c r="G63" s="10"/>
      <c r="H63" s="10"/>
      <c r="I63" s="10"/>
      <c r="J63" s="10"/>
      <c r="K63" s="10"/>
      <c r="L63" s="10"/>
      <c r="M63" s="10"/>
      <c r="N63" s="10"/>
      <c r="O63" s="10"/>
      <c r="P63" s="10"/>
      <c r="Q63" s="10"/>
      <c r="R63" s="10"/>
      <c r="S63" s="10"/>
      <c r="T63" s="10"/>
      <c r="U63" s="10"/>
      <c r="V63" s="10"/>
      <c r="W63" s="10"/>
    </row>
    <row r="65" spans="1:23" ht="13.5" customHeight="1">
      <c r="A65" s="81" t="s">
        <v>2770</v>
      </c>
      <c r="C65" s="391" t="s">
        <v>2791</v>
      </c>
      <c r="D65" s="405"/>
      <c r="E65" s="396" t="s">
        <v>114</v>
      </c>
      <c r="T65" s="391" t="s">
        <v>2760</v>
      </c>
      <c r="U65" s="405"/>
      <c r="V65" s="396" t="s">
        <v>114</v>
      </c>
    </row>
    <row r="66" spans="1:23">
      <c r="A66" s="81" t="s">
        <v>2760</v>
      </c>
      <c r="C66" s="406"/>
      <c r="D66" s="407"/>
      <c r="E66" s="396"/>
      <c r="F66" s="5"/>
      <c r="G66" s="6"/>
      <c r="H66" s="5"/>
      <c r="I66" s="5"/>
      <c r="J66" s="5"/>
      <c r="K66" s="5"/>
      <c r="L66" s="5"/>
      <c r="M66" s="5"/>
      <c r="N66" s="5"/>
      <c r="O66" s="5"/>
      <c r="P66" s="5"/>
      <c r="Q66" s="5"/>
      <c r="R66" s="5"/>
      <c r="S66" s="6"/>
      <c r="T66" s="406"/>
      <c r="U66" s="407"/>
      <c r="V66" s="396"/>
    </row>
    <row r="67" spans="1:23">
      <c r="A67" s="100"/>
      <c r="B67" s="100"/>
      <c r="C67" s="100"/>
      <c r="D67" s="100"/>
      <c r="E67" s="100"/>
      <c r="F67" s="100"/>
      <c r="G67" s="106"/>
      <c r="M67" s="100"/>
      <c r="O67" s="100"/>
      <c r="P67" s="100"/>
      <c r="Q67" s="100"/>
      <c r="R67" s="100"/>
      <c r="S67" s="106"/>
      <c r="T67" s="100"/>
      <c r="U67" s="100"/>
      <c r="V67" s="100"/>
      <c r="W67" s="100"/>
    </row>
    <row r="68" spans="1:23" ht="13.5" customHeight="1">
      <c r="A68" s="100"/>
      <c r="B68" s="100"/>
      <c r="C68" s="391" t="s">
        <v>2784</v>
      </c>
      <c r="D68" s="405"/>
      <c r="E68" s="396" t="s">
        <v>114</v>
      </c>
      <c r="G68" s="7"/>
      <c r="M68" s="100"/>
      <c r="O68" s="100"/>
      <c r="P68" s="100"/>
      <c r="Q68" s="100"/>
      <c r="R68" s="100"/>
      <c r="S68" s="106"/>
      <c r="T68" s="100"/>
      <c r="U68" s="100"/>
      <c r="V68" s="100"/>
      <c r="W68" s="100"/>
    </row>
    <row r="69" spans="1:23">
      <c r="A69" s="100"/>
      <c r="B69" s="100"/>
      <c r="C69" s="406"/>
      <c r="D69" s="407"/>
      <c r="E69" s="396"/>
      <c r="F69" s="5"/>
      <c r="M69" s="100"/>
      <c r="O69" s="100"/>
      <c r="P69" s="100"/>
      <c r="Q69" s="100"/>
      <c r="R69" s="100"/>
      <c r="S69" s="106"/>
      <c r="T69" s="100"/>
      <c r="U69" s="100"/>
      <c r="V69" s="100"/>
      <c r="W69" s="100"/>
    </row>
    <row r="70" spans="1:23">
      <c r="A70" s="100"/>
      <c r="B70" s="100"/>
      <c r="C70" s="100"/>
      <c r="D70" s="100"/>
      <c r="E70" s="100"/>
      <c r="F70" s="100"/>
      <c r="G70" s="100"/>
      <c r="H70" s="100"/>
      <c r="I70" s="102"/>
      <c r="J70" s="100"/>
      <c r="K70" s="100"/>
      <c r="L70" s="100"/>
      <c r="M70" s="100"/>
      <c r="O70" s="100"/>
      <c r="P70" s="100"/>
      <c r="Q70" s="100"/>
      <c r="R70" s="100"/>
      <c r="S70" s="106"/>
      <c r="T70" s="100"/>
      <c r="U70" s="100"/>
      <c r="V70" s="100"/>
      <c r="W70" s="100"/>
    </row>
    <row r="71" spans="1:23" ht="13.5" customHeight="1">
      <c r="A71" s="100"/>
      <c r="B71" s="100"/>
      <c r="C71" s="391" t="s">
        <v>2791</v>
      </c>
      <c r="D71" s="405"/>
      <c r="E71" s="396" t="s">
        <v>114</v>
      </c>
      <c r="L71" s="408"/>
      <c r="M71" s="404" t="s">
        <v>2768</v>
      </c>
      <c r="N71" s="410"/>
      <c r="O71" s="411"/>
      <c r="P71" s="408"/>
      <c r="S71" s="7"/>
      <c r="T71" s="100"/>
      <c r="U71" s="100"/>
      <c r="V71" s="100"/>
      <c r="W71" s="100"/>
    </row>
    <row r="72" spans="1:23">
      <c r="A72" s="100"/>
      <c r="B72" s="100"/>
      <c r="C72" s="406"/>
      <c r="D72" s="407"/>
      <c r="E72" s="396"/>
      <c r="F72" s="5"/>
      <c r="G72" s="6"/>
      <c r="H72" s="5"/>
      <c r="I72" s="5"/>
      <c r="J72" s="5"/>
      <c r="K72" s="5"/>
      <c r="L72" s="409"/>
      <c r="M72" s="412"/>
      <c r="N72" s="413"/>
      <c r="O72" s="414"/>
      <c r="P72" s="409"/>
      <c r="Q72" s="5"/>
      <c r="R72" s="5"/>
      <c r="S72" s="7"/>
      <c r="T72" s="100"/>
      <c r="U72" s="100"/>
      <c r="V72" s="100"/>
      <c r="W72" s="100"/>
    </row>
    <row r="73" spans="1:23">
      <c r="A73" s="100"/>
      <c r="B73" s="100"/>
      <c r="C73" s="100"/>
      <c r="D73" s="100"/>
      <c r="E73" s="100"/>
      <c r="F73" s="100"/>
      <c r="G73" s="106"/>
      <c r="M73" s="100"/>
      <c r="N73" s="106"/>
      <c r="O73" s="100"/>
      <c r="P73" s="100"/>
      <c r="Q73" s="100"/>
      <c r="R73" s="100"/>
      <c r="S73" s="106"/>
      <c r="T73" s="100"/>
      <c r="U73" s="100"/>
      <c r="V73" s="100"/>
      <c r="W73" s="100"/>
    </row>
    <row r="74" spans="1:23" ht="13.5" customHeight="1">
      <c r="A74" s="100"/>
      <c r="B74" s="100"/>
      <c r="C74" s="391" t="s">
        <v>2785</v>
      </c>
      <c r="D74" s="405"/>
      <c r="E74" s="396" t="s">
        <v>114</v>
      </c>
      <c r="G74" s="7"/>
      <c r="H74" s="391" t="s">
        <v>1618</v>
      </c>
      <c r="I74" s="405"/>
      <c r="J74" s="396" t="s">
        <v>114</v>
      </c>
      <c r="N74" s="7"/>
      <c r="O74" s="100"/>
      <c r="P74" s="100"/>
      <c r="Q74" s="100"/>
      <c r="R74" s="100"/>
      <c r="S74" s="106"/>
      <c r="T74" s="100"/>
      <c r="U74" s="100"/>
      <c r="V74" s="100"/>
      <c r="W74" s="100"/>
    </row>
    <row r="75" spans="1:23">
      <c r="A75" s="100"/>
      <c r="B75" s="100"/>
      <c r="C75" s="406"/>
      <c r="D75" s="407"/>
      <c r="E75" s="396"/>
      <c r="F75" s="5"/>
      <c r="H75" s="406"/>
      <c r="I75" s="407"/>
      <c r="J75" s="396"/>
      <c r="K75" s="5"/>
      <c r="L75" s="5"/>
      <c r="M75" s="5"/>
      <c r="O75" s="100"/>
      <c r="P75" s="100"/>
      <c r="Q75" s="100"/>
      <c r="R75" s="100"/>
      <c r="S75" s="106"/>
      <c r="T75" s="100"/>
      <c r="U75" s="100"/>
      <c r="V75" s="100"/>
      <c r="W75" s="100"/>
    </row>
    <row r="76" spans="1:23">
      <c r="A76" s="100"/>
      <c r="B76" s="100"/>
      <c r="C76" s="100"/>
      <c r="D76" s="100"/>
      <c r="E76" s="100"/>
      <c r="F76" s="100"/>
      <c r="G76" s="100"/>
      <c r="H76" s="100"/>
      <c r="I76" s="102"/>
      <c r="J76" s="100"/>
      <c r="K76" s="100"/>
      <c r="L76" s="100"/>
      <c r="M76" s="100"/>
      <c r="O76" s="100"/>
      <c r="P76" s="100"/>
      <c r="Q76" s="100"/>
      <c r="R76" s="100"/>
      <c r="S76" s="106"/>
      <c r="T76" s="100"/>
      <c r="U76" s="100"/>
      <c r="V76" s="100"/>
      <c r="W76" s="100"/>
    </row>
    <row r="77" spans="1:23" ht="13.5" customHeight="1">
      <c r="A77" s="100"/>
      <c r="B77" s="100"/>
      <c r="C77" s="391" t="s">
        <v>2791</v>
      </c>
      <c r="D77" s="405"/>
      <c r="E77" s="396" t="s">
        <v>114</v>
      </c>
      <c r="L77" s="408"/>
      <c r="M77" s="404" t="s">
        <v>2769</v>
      </c>
      <c r="N77" s="410"/>
      <c r="O77" s="411"/>
      <c r="P77" s="408"/>
      <c r="S77" s="7"/>
      <c r="T77" s="100"/>
      <c r="U77" s="100"/>
      <c r="V77" s="100"/>
      <c r="W77" s="100"/>
    </row>
    <row r="78" spans="1:23">
      <c r="A78" s="100"/>
      <c r="B78" s="100"/>
      <c r="C78" s="406"/>
      <c r="D78" s="407"/>
      <c r="E78" s="396"/>
      <c r="F78" s="5"/>
      <c r="G78" s="6"/>
      <c r="H78" s="5"/>
      <c r="I78" s="5"/>
      <c r="J78" s="5"/>
      <c r="K78" s="5"/>
      <c r="L78" s="409"/>
      <c r="M78" s="412"/>
      <c r="N78" s="413"/>
      <c r="O78" s="414"/>
      <c r="P78" s="409"/>
      <c r="Q78" s="5"/>
      <c r="R78" s="5"/>
      <c r="T78" s="100"/>
      <c r="U78" s="100"/>
      <c r="V78" s="100"/>
      <c r="W78" s="100"/>
    </row>
    <row r="79" spans="1:23">
      <c r="A79" s="100"/>
      <c r="B79" s="100"/>
      <c r="C79" s="100"/>
      <c r="D79" s="100"/>
      <c r="E79" s="100"/>
      <c r="F79" s="100"/>
      <c r="G79" s="106"/>
      <c r="M79" s="100"/>
      <c r="N79" s="106"/>
      <c r="O79" s="100"/>
      <c r="P79" s="100"/>
      <c r="Q79" s="100"/>
      <c r="R79" s="100"/>
      <c r="S79" s="100"/>
      <c r="T79" s="100"/>
      <c r="U79" s="100"/>
      <c r="V79" s="100"/>
      <c r="W79" s="100"/>
    </row>
    <row r="80" spans="1:23" ht="13.5" customHeight="1">
      <c r="A80" s="100"/>
      <c r="B80" s="100"/>
      <c r="C80" s="391" t="s">
        <v>2786</v>
      </c>
      <c r="D80" s="405"/>
      <c r="E80" s="396" t="s">
        <v>114</v>
      </c>
      <c r="G80" s="7"/>
      <c r="H80" s="391" t="s">
        <v>1618</v>
      </c>
      <c r="I80" s="405"/>
      <c r="J80" s="396" t="s">
        <v>114</v>
      </c>
      <c r="N80" s="7"/>
      <c r="O80" s="100"/>
      <c r="P80" s="100"/>
      <c r="Q80" s="100"/>
      <c r="R80" s="100"/>
      <c r="S80" s="100"/>
      <c r="T80" s="100"/>
      <c r="U80" s="100"/>
      <c r="V80" s="100"/>
      <c r="W80" s="100"/>
    </row>
    <row r="81" spans="1:23">
      <c r="A81" s="100"/>
      <c r="B81" s="100"/>
      <c r="C81" s="406"/>
      <c r="D81" s="407"/>
      <c r="E81" s="396"/>
      <c r="F81" s="5"/>
      <c r="H81" s="406"/>
      <c r="I81" s="407"/>
      <c r="J81" s="396"/>
      <c r="K81" s="5"/>
      <c r="L81" s="5"/>
      <c r="M81" s="5"/>
      <c r="O81" s="100"/>
      <c r="P81" s="100"/>
      <c r="Q81" s="100"/>
      <c r="R81" s="100"/>
      <c r="S81" s="100"/>
      <c r="T81" s="100"/>
      <c r="U81" s="100"/>
      <c r="V81" s="100"/>
      <c r="W81" s="100"/>
    </row>
    <row r="82" spans="1:23" ht="14.25" thickBot="1">
      <c r="A82" s="10"/>
      <c r="B82" s="10"/>
      <c r="C82" s="10"/>
      <c r="D82" s="10"/>
      <c r="E82" s="10"/>
      <c r="F82" s="10"/>
      <c r="G82" s="10"/>
      <c r="H82" s="10"/>
      <c r="I82" s="10"/>
      <c r="J82" s="10"/>
      <c r="K82" s="10"/>
      <c r="L82" s="10"/>
      <c r="M82" s="10"/>
      <c r="N82" s="10"/>
      <c r="O82" s="10"/>
      <c r="P82" s="10"/>
      <c r="Q82" s="10"/>
      <c r="R82" s="10"/>
      <c r="S82" s="10"/>
      <c r="T82" s="10"/>
      <c r="U82" s="10"/>
      <c r="V82" s="10"/>
      <c r="W82" s="10"/>
    </row>
    <row r="84" spans="1:23">
      <c r="A84" s="81" t="s">
        <v>2770</v>
      </c>
      <c r="I84" s="8"/>
      <c r="K84" s="8"/>
      <c r="L84" s="8"/>
      <c r="M84" s="8"/>
      <c r="N84" s="8"/>
      <c r="O84" s="8"/>
    </row>
    <row r="85" spans="1:23">
      <c r="A85" s="81" t="s">
        <v>1775</v>
      </c>
      <c r="I85" s="8"/>
      <c r="K85" s="8"/>
      <c r="L85" s="8"/>
      <c r="M85" s="8"/>
      <c r="N85" s="8"/>
      <c r="O85" s="8"/>
    </row>
    <row r="86" spans="1:23">
      <c r="A86" s="4" t="s">
        <v>3875</v>
      </c>
      <c r="I86" s="8"/>
      <c r="K86" s="8"/>
      <c r="L86" s="8"/>
      <c r="M86" s="8"/>
      <c r="N86" s="8"/>
      <c r="O86" s="8"/>
    </row>
    <row r="87" spans="1:23" ht="13.5" customHeight="1">
      <c r="H87" s="391" t="s">
        <v>1775</v>
      </c>
      <c r="I87" s="405"/>
      <c r="J87" s="396" t="s">
        <v>114</v>
      </c>
      <c r="L87" s="408"/>
      <c r="M87" s="404" t="s">
        <v>3876</v>
      </c>
      <c r="N87" s="410"/>
      <c r="O87" s="411"/>
      <c r="P87" s="408"/>
      <c r="T87" s="391" t="s">
        <v>1775</v>
      </c>
      <c r="U87" s="405"/>
      <c r="V87" s="395" t="s">
        <v>3874</v>
      </c>
    </row>
    <row r="88" spans="1:23">
      <c r="A88" s="81"/>
      <c r="H88" s="406"/>
      <c r="I88" s="407"/>
      <c r="J88" s="396"/>
      <c r="K88" s="5"/>
      <c r="L88" s="409"/>
      <c r="M88" s="412"/>
      <c r="N88" s="413"/>
      <c r="O88" s="414"/>
      <c r="P88" s="409"/>
      <c r="Q88" s="5"/>
      <c r="R88" s="5"/>
      <c r="S88" s="5"/>
      <c r="T88" s="406"/>
      <c r="U88" s="407"/>
      <c r="V88" s="396"/>
    </row>
    <row r="89" spans="1:23" ht="14.25" thickBot="1">
      <c r="A89" s="10"/>
      <c r="B89" s="10"/>
      <c r="C89" s="10"/>
      <c r="D89" s="10"/>
      <c r="E89" s="10"/>
      <c r="F89" s="10"/>
      <c r="G89" s="10"/>
      <c r="H89" s="10"/>
      <c r="I89" s="10"/>
      <c r="J89" s="10"/>
      <c r="K89" s="10"/>
      <c r="L89" s="10"/>
      <c r="M89" s="10"/>
      <c r="N89" s="10"/>
      <c r="O89" s="10"/>
      <c r="P89" s="10"/>
      <c r="Q89" s="10"/>
      <c r="R89" s="10"/>
      <c r="S89" s="10"/>
      <c r="T89" s="10"/>
      <c r="U89" s="10"/>
      <c r="V89" s="10"/>
      <c r="W89" s="10"/>
    </row>
  </sheetData>
  <mergeCells count="80">
    <mergeCell ref="C71:D72"/>
    <mergeCell ref="E71:E72"/>
    <mergeCell ref="C77:D78"/>
    <mergeCell ref="E77:E78"/>
    <mergeCell ref="J45:J46"/>
    <mergeCell ref="H51:I52"/>
    <mergeCell ref="J51:J52"/>
    <mergeCell ref="H54:I55"/>
    <mergeCell ref="J54:J55"/>
    <mergeCell ref="C65:D66"/>
    <mergeCell ref="C68:D69"/>
    <mergeCell ref="C58:D59"/>
    <mergeCell ref="M29:N30"/>
    <mergeCell ref="O29:O30"/>
    <mergeCell ref="L87:L88"/>
    <mergeCell ref="M87:O88"/>
    <mergeCell ref="E80:E81"/>
    <mergeCell ref="E65:E66"/>
    <mergeCell ref="E68:E69"/>
    <mergeCell ref="E58:E59"/>
    <mergeCell ref="H45:I46"/>
    <mergeCell ref="P87:P88"/>
    <mergeCell ref="C38:D39"/>
    <mergeCell ref="E38:E39"/>
    <mergeCell ref="M38:N39"/>
    <mergeCell ref="O38:O39"/>
    <mergeCell ref="H80:I81"/>
    <mergeCell ref="J80:J81"/>
    <mergeCell ref="L58:L59"/>
    <mergeCell ref="M58:O59"/>
    <mergeCell ref="P58:P59"/>
    <mergeCell ref="L77:L78"/>
    <mergeCell ref="M77:O78"/>
    <mergeCell ref="P77:P78"/>
    <mergeCell ref="C74:D75"/>
    <mergeCell ref="E74:E75"/>
    <mergeCell ref="C80:D81"/>
    <mergeCell ref="T58:U59"/>
    <mergeCell ref="V58:V59"/>
    <mergeCell ref="M61:N62"/>
    <mergeCell ref="O61:O62"/>
    <mergeCell ref="H74:I75"/>
    <mergeCell ref="J74:J75"/>
    <mergeCell ref="T65:U66"/>
    <mergeCell ref="V65:V66"/>
    <mergeCell ref="L71:L72"/>
    <mergeCell ref="M71:O72"/>
    <mergeCell ref="P71:P72"/>
    <mergeCell ref="C6:D7"/>
    <mergeCell ref="E6:E7"/>
    <mergeCell ref="M6:N7"/>
    <mergeCell ref="O6:O7"/>
    <mergeCell ref="M19:N20"/>
    <mergeCell ref="C9:D10"/>
    <mergeCell ref="E9:E10"/>
    <mergeCell ref="C12:D13"/>
    <mergeCell ref="E12:E13"/>
    <mergeCell ref="O19:O20"/>
    <mergeCell ref="C22:D23"/>
    <mergeCell ref="E22:E23"/>
    <mergeCell ref="C19:D20"/>
    <mergeCell ref="E19:E20"/>
    <mergeCell ref="C29:D30"/>
    <mergeCell ref="E29:E30"/>
    <mergeCell ref="V42:V43"/>
    <mergeCell ref="H87:I88"/>
    <mergeCell ref="J87:J88"/>
    <mergeCell ref="T87:U88"/>
    <mergeCell ref="V87:V88"/>
    <mergeCell ref="T42:U43"/>
    <mergeCell ref="H42:I43"/>
    <mergeCell ref="L51:L52"/>
    <mergeCell ref="M51:O52"/>
    <mergeCell ref="P51:P52"/>
    <mergeCell ref="J42:J43"/>
    <mergeCell ref="H48:I49"/>
    <mergeCell ref="J48:J49"/>
    <mergeCell ref="P45:P46"/>
    <mergeCell ref="L45:L46"/>
    <mergeCell ref="M45:O46"/>
  </mergeCells>
  <phoneticPr fontId="12"/>
  <pageMargins left="0.70866141732283472" right="0.70866141732283472" top="0.74803149606299213" bottom="0.74803149606299213" header="0.31496062992125984" footer="0.31496062992125984"/>
  <pageSetup paperSize="9" scale="52"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3:W192"/>
  <sheetViews>
    <sheetView showGridLines="0" zoomScale="85" zoomScaleNormal="85" workbookViewId="0"/>
  </sheetViews>
  <sheetFormatPr defaultColWidth="9" defaultRowHeight="13.5"/>
  <cols>
    <col min="1" max="2" width="9" style="4"/>
    <col min="3" max="4" width="10.25" style="4" customWidth="1"/>
    <col min="5" max="5" width="7.75" style="4" customWidth="1"/>
    <col min="6" max="7" width="3.625" style="4" customWidth="1"/>
    <col min="8" max="9" width="10.25" style="4" customWidth="1"/>
    <col min="10" max="10" width="7.75" style="4" customWidth="1"/>
    <col min="11" max="12" width="3.625" style="4" customWidth="1"/>
    <col min="13" max="14" width="10.25" style="4" customWidth="1"/>
    <col min="15" max="15" width="7.75" style="4" customWidth="1"/>
    <col min="16" max="19" width="3.625" style="4" customWidth="1"/>
    <col min="20" max="16384" width="9" style="4"/>
  </cols>
  <sheetData>
    <row r="3" spans="1:23">
      <c r="A3" s="4" t="s">
        <v>111</v>
      </c>
      <c r="C3" s="404" t="s">
        <v>3124</v>
      </c>
      <c r="D3" s="392"/>
      <c r="E3" s="396" t="s">
        <v>114</v>
      </c>
      <c r="I3" s="13"/>
      <c r="T3" s="439" t="s">
        <v>115</v>
      </c>
      <c r="U3" s="392"/>
      <c r="V3" s="396" t="s">
        <v>114</v>
      </c>
    </row>
    <row r="4" spans="1:23">
      <c r="A4" s="81" t="s">
        <v>115</v>
      </c>
      <c r="C4" s="393"/>
      <c r="D4" s="394"/>
      <c r="E4" s="396"/>
      <c r="F4" s="5"/>
      <c r="G4" s="5"/>
      <c r="H4" s="5"/>
      <c r="I4" s="5"/>
      <c r="J4" s="5"/>
      <c r="K4" s="5"/>
      <c r="L4" s="6"/>
      <c r="M4" s="5"/>
      <c r="N4" s="5"/>
      <c r="O4" s="5"/>
      <c r="P4" s="5"/>
      <c r="Q4" s="6"/>
      <c r="R4" s="5"/>
      <c r="S4" s="5"/>
      <c r="T4" s="393"/>
      <c r="U4" s="394"/>
      <c r="V4" s="396"/>
    </row>
    <row r="5" spans="1:23">
      <c r="L5" s="7"/>
      <c r="Q5" s="7"/>
      <c r="R5" s="14"/>
      <c r="S5" s="14"/>
    </row>
    <row r="6" spans="1:23">
      <c r="C6" s="404" t="s">
        <v>3125</v>
      </c>
      <c r="D6" s="392"/>
      <c r="E6" s="396" t="s">
        <v>114</v>
      </c>
      <c r="I6" s="13"/>
      <c r="L6" s="7"/>
      <c r="Q6" s="7"/>
      <c r="R6" s="15"/>
      <c r="S6" s="15"/>
      <c r="T6" s="15"/>
    </row>
    <row r="7" spans="1:23">
      <c r="C7" s="393"/>
      <c r="D7" s="394"/>
      <c r="E7" s="396"/>
      <c r="F7" s="5"/>
      <c r="G7" s="5"/>
      <c r="H7" s="5"/>
      <c r="I7" s="5"/>
      <c r="J7" s="5"/>
      <c r="K7" s="5"/>
      <c r="Q7" s="7"/>
      <c r="R7" s="16"/>
      <c r="S7" s="16"/>
      <c r="T7" s="16"/>
    </row>
    <row r="8" spans="1:23">
      <c r="C8" s="9"/>
      <c r="D8" s="9"/>
      <c r="E8" s="9"/>
      <c r="F8" s="8"/>
      <c r="G8" s="8"/>
      <c r="H8" s="8"/>
      <c r="I8" s="8"/>
      <c r="J8" s="8"/>
      <c r="K8" s="8"/>
      <c r="Q8" s="7"/>
      <c r="R8" s="16"/>
      <c r="S8" s="16"/>
      <c r="T8" s="16"/>
    </row>
    <row r="9" spans="1:23">
      <c r="C9" s="9"/>
      <c r="D9" s="9"/>
      <c r="E9" s="9"/>
      <c r="F9" s="8"/>
      <c r="J9" s="8"/>
      <c r="M9" s="435" t="s">
        <v>2760</v>
      </c>
      <c r="N9" s="436"/>
      <c r="O9" s="429" t="s">
        <v>114</v>
      </c>
      <c r="Q9" s="7"/>
    </row>
    <row r="10" spans="1:23">
      <c r="C10" s="9"/>
      <c r="D10" s="9"/>
      <c r="E10" s="9"/>
      <c r="F10" s="8"/>
      <c r="J10" s="8"/>
      <c r="M10" s="437"/>
      <c r="N10" s="438"/>
      <c r="O10" s="429"/>
      <c r="P10" s="5"/>
    </row>
    <row r="11" spans="1:23" ht="14.25" thickBot="1">
      <c r="C11" s="9"/>
      <c r="D11" s="9"/>
      <c r="E11" s="9"/>
      <c r="F11" s="8"/>
      <c r="I11" s="8"/>
      <c r="R11" s="10"/>
      <c r="S11" s="10"/>
      <c r="T11" s="10"/>
      <c r="U11" s="10"/>
      <c r="V11" s="10"/>
      <c r="W11" s="10"/>
    </row>
    <row r="12" spans="1:23">
      <c r="A12" s="11"/>
      <c r="B12" s="11"/>
      <c r="C12" s="12"/>
      <c r="D12" s="12"/>
      <c r="E12" s="12"/>
      <c r="F12" s="11"/>
      <c r="G12" s="11"/>
      <c r="H12" s="11"/>
      <c r="I12" s="11"/>
      <c r="J12" s="11"/>
      <c r="K12" s="11"/>
      <c r="L12" s="11"/>
      <c r="M12" s="11"/>
      <c r="N12" s="11"/>
      <c r="O12" s="11"/>
      <c r="P12" s="11"/>
      <c r="Q12" s="11"/>
    </row>
    <row r="13" spans="1:23">
      <c r="A13" s="4" t="s">
        <v>111</v>
      </c>
      <c r="C13" s="404" t="s">
        <v>3126</v>
      </c>
      <c r="D13" s="392"/>
      <c r="E13" s="396" t="s">
        <v>114</v>
      </c>
      <c r="I13" s="13"/>
      <c r="T13" s="439" t="s">
        <v>117</v>
      </c>
      <c r="U13" s="392"/>
      <c r="V13" s="396" t="s">
        <v>114</v>
      </c>
    </row>
    <row r="14" spans="1:23">
      <c r="A14" s="81" t="s">
        <v>117</v>
      </c>
      <c r="C14" s="393"/>
      <c r="D14" s="394"/>
      <c r="E14" s="396"/>
      <c r="F14" s="5"/>
      <c r="G14" s="5"/>
      <c r="H14" s="5"/>
      <c r="I14" s="5"/>
      <c r="J14" s="5"/>
      <c r="K14" s="5"/>
      <c r="L14" s="6"/>
      <c r="M14" s="5"/>
      <c r="N14" s="5"/>
      <c r="O14" s="5"/>
      <c r="P14" s="5"/>
      <c r="Q14" s="6"/>
      <c r="R14" s="5"/>
      <c r="S14" s="5"/>
      <c r="T14" s="393"/>
      <c r="U14" s="394"/>
      <c r="V14" s="396"/>
    </row>
    <row r="15" spans="1:23">
      <c r="L15" s="7"/>
      <c r="Q15" s="7"/>
      <c r="R15" s="14"/>
      <c r="S15" s="14"/>
    </row>
    <row r="16" spans="1:23">
      <c r="C16" s="404" t="s">
        <v>3125</v>
      </c>
      <c r="D16" s="392"/>
      <c r="E16" s="396" t="s">
        <v>114</v>
      </c>
      <c r="I16" s="13"/>
      <c r="L16" s="7"/>
      <c r="Q16" s="7"/>
      <c r="R16" s="15"/>
      <c r="S16" s="15"/>
      <c r="T16" s="15"/>
    </row>
    <row r="17" spans="1:23">
      <c r="C17" s="393"/>
      <c r="D17" s="394"/>
      <c r="E17" s="396"/>
      <c r="F17" s="5"/>
      <c r="G17" s="5"/>
      <c r="H17" s="5"/>
      <c r="I17" s="5"/>
      <c r="J17" s="5"/>
      <c r="K17" s="5"/>
      <c r="Q17" s="7"/>
      <c r="R17" s="16"/>
      <c r="S17" s="16"/>
      <c r="T17" s="16"/>
    </row>
    <row r="18" spans="1:23">
      <c r="C18" s="9"/>
      <c r="D18" s="9"/>
      <c r="E18" s="9"/>
      <c r="F18" s="8"/>
      <c r="G18" s="8"/>
      <c r="H18" s="8"/>
      <c r="I18" s="8"/>
      <c r="J18" s="8"/>
      <c r="K18" s="8"/>
      <c r="Q18" s="7"/>
      <c r="R18" s="16"/>
      <c r="S18" s="16"/>
      <c r="T18" s="16"/>
    </row>
    <row r="19" spans="1:23">
      <c r="C19" s="9"/>
      <c r="D19" s="9"/>
      <c r="E19" s="9"/>
      <c r="F19" s="8"/>
      <c r="J19" s="8"/>
      <c r="M19" s="435" t="s">
        <v>2760</v>
      </c>
      <c r="N19" s="436"/>
      <c r="O19" s="429" t="s">
        <v>114</v>
      </c>
      <c r="Q19" s="7"/>
    </row>
    <row r="20" spans="1:23">
      <c r="C20" s="9"/>
      <c r="D20" s="9"/>
      <c r="E20" s="9"/>
      <c r="F20" s="8"/>
      <c r="J20" s="8"/>
      <c r="M20" s="437"/>
      <c r="N20" s="438"/>
      <c r="O20" s="429"/>
      <c r="P20" s="5"/>
    </row>
    <row r="21" spans="1:23" ht="14.25" thickBot="1">
      <c r="C21" s="9"/>
      <c r="D21" s="9"/>
      <c r="E21" s="9"/>
      <c r="F21" s="8"/>
      <c r="I21" s="8"/>
      <c r="R21" s="10"/>
      <c r="S21" s="10"/>
      <c r="T21" s="10"/>
      <c r="U21" s="10"/>
      <c r="V21" s="10"/>
      <c r="W21" s="10"/>
    </row>
    <row r="22" spans="1:23">
      <c r="A22" s="11"/>
      <c r="B22" s="11"/>
      <c r="C22" s="12"/>
      <c r="D22" s="12"/>
      <c r="E22" s="12"/>
      <c r="F22" s="11"/>
      <c r="G22" s="11"/>
      <c r="H22" s="11"/>
      <c r="I22" s="11"/>
      <c r="J22" s="11"/>
      <c r="K22" s="11"/>
      <c r="L22" s="11"/>
      <c r="M22" s="11"/>
      <c r="N22" s="11"/>
      <c r="O22" s="11"/>
      <c r="P22" s="11"/>
      <c r="Q22" s="11"/>
    </row>
    <row r="23" spans="1:23" ht="13.5" customHeight="1">
      <c r="A23" s="4" t="s">
        <v>111</v>
      </c>
      <c r="C23" s="391" t="s">
        <v>3128</v>
      </c>
      <c r="D23" s="392"/>
      <c r="E23" s="396" t="s">
        <v>114</v>
      </c>
      <c r="I23" s="13"/>
      <c r="T23" s="404" t="s">
        <v>119</v>
      </c>
      <c r="U23" s="392"/>
      <c r="V23" s="396" t="s">
        <v>114</v>
      </c>
    </row>
    <row r="24" spans="1:23">
      <c r="A24" s="81" t="s">
        <v>119</v>
      </c>
      <c r="C24" s="393"/>
      <c r="D24" s="394"/>
      <c r="E24" s="396"/>
      <c r="F24" s="5"/>
      <c r="G24" s="6"/>
      <c r="H24" s="5"/>
      <c r="I24" s="5"/>
      <c r="J24" s="5"/>
      <c r="K24" s="5"/>
      <c r="L24" s="6"/>
      <c r="M24" s="5"/>
      <c r="N24" s="5"/>
      <c r="O24" s="5"/>
      <c r="P24" s="5"/>
      <c r="Q24" s="6"/>
      <c r="R24" s="5"/>
      <c r="S24" s="5"/>
      <c r="T24" s="393"/>
      <c r="U24" s="394"/>
      <c r="V24" s="396"/>
    </row>
    <row r="25" spans="1:23">
      <c r="G25" s="7"/>
      <c r="L25" s="7"/>
      <c r="Q25" s="7"/>
      <c r="R25" s="14"/>
      <c r="S25" s="14"/>
    </row>
    <row r="26" spans="1:23" ht="13.5" customHeight="1">
      <c r="C26" s="391" t="s">
        <v>3127</v>
      </c>
      <c r="D26" s="392"/>
      <c r="E26" s="396" t="s">
        <v>114</v>
      </c>
      <c r="G26" s="7"/>
      <c r="L26" s="7"/>
      <c r="Q26" s="7"/>
      <c r="R26" s="15"/>
      <c r="S26" s="15"/>
      <c r="T26" s="15"/>
    </row>
    <row r="27" spans="1:23">
      <c r="C27" s="393"/>
      <c r="D27" s="394"/>
      <c r="E27" s="396"/>
      <c r="F27" s="5"/>
      <c r="G27" s="7"/>
      <c r="L27" s="7"/>
      <c r="Q27" s="7"/>
      <c r="R27" s="16"/>
      <c r="S27" s="16"/>
      <c r="T27" s="16"/>
    </row>
    <row r="28" spans="1:23">
      <c r="G28" s="7"/>
      <c r="L28" s="7"/>
      <c r="Q28" s="7"/>
      <c r="R28" s="14"/>
      <c r="S28" s="14"/>
    </row>
    <row r="29" spans="1:23">
      <c r="C29" s="391" t="s">
        <v>3129</v>
      </c>
      <c r="D29" s="392"/>
      <c r="E29" s="396" t="s">
        <v>3135</v>
      </c>
      <c r="G29" s="7"/>
      <c r="L29" s="7"/>
      <c r="Q29" s="7"/>
      <c r="R29" s="15"/>
      <c r="S29" s="15"/>
      <c r="T29" s="15"/>
    </row>
    <row r="30" spans="1:23">
      <c r="C30" s="415"/>
      <c r="D30" s="416"/>
      <c r="E30" s="396"/>
      <c r="G30" s="7"/>
      <c r="L30" s="7"/>
      <c r="Q30" s="7"/>
      <c r="R30" s="15"/>
      <c r="S30" s="15"/>
      <c r="T30" s="15"/>
    </row>
    <row r="31" spans="1:23">
      <c r="C31" s="393"/>
      <c r="D31" s="394"/>
      <c r="E31" s="396"/>
      <c r="F31" s="5"/>
      <c r="L31" s="7"/>
      <c r="Q31" s="7"/>
      <c r="R31" s="16"/>
      <c r="S31" s="16"/>
      <c r="T31" s="16"/>
    </row>
    <row r="32" spans="1:23">
      <c r="C32" s="9"/>
      <c r="D32" s="9"/>
      <c r="E32" s="9"/>
      <c r="F32" s="8"/>
      <c r="G32" s="8"/>
      <c r="L32" s="7"/>
      <c r="Q32" s="7"/>
      <c r="R32" s="16"/>
      <c r="S32" s="16"/>
      <c r="T32" s="16"/>
    </row>
    <row r="33" spans="3:20">
      <c r="C33" s="9"/>
      <c r="D33" s="9"/>
      <c r="E33" s="9"/>
      <c r="F33" s="8"/>
      <c r="H33" s="435" t="s">
        <v>2760</v>
      </c>
      <c r="I33" s="436"/>
      <c r="J33" s="429" t="s">
        <v>114</v>
      </c>
      <c r="L33" s="7"/>
      <c r="Q33" s="7"/>
    </row>
    <row r="34" spans="3:20">
      <c r="C34" s="9"/>
      <c r="D34" s="9"/>
      <c r="E34" s="9"/>
      <c r="F34" s="8"/>
      <c r="H34" s="437"/>
      <c r="I34" s="438"/>
      <c r="J34" s="429"/>
      <c r="K34" s="5"/>
      <c r="Q34" s="7"/>
    </row>
    <row r="35" spans="3:20">
      <c r="Q35" s="7"/>
      <c r="R35" s="14"/>
      <c r="S35" s="14"/>
    </row>
    <row r="36" spans="3:20">
      <c r="C36" s="391" t="s">
        <v>3131</v>
      </c>
      <c r="D36" s="392"/>
      <c r="E36" s="396" t="s">
        <v>114</v>
      </c>
      <c r="I36" s="13"/>
      <c r="Q36" s="7"/>
      <c r="R36" s="15"/>
      <c r="S36" s="15"/>
      <c r="T36" s="15"/>
    </row>
    <row r="37" spans="3:20">
      <c r="C37" s="393"/>
      <c r="D37" s="394"/>
      <c r="E37" s="396"/>
      <c r="F37" s="5"/>
      <c r="G37" s="6"/>
      <c r="H37" s="5"/>
      <c r="I37" s="5"/>
      <c r="J37" s="5"/>
      <c r="K37" s="5"/>
      <c r="L37" s="6"/>
      <c r="M37" s="5"/>
      <c r="N37" s="5"/>
      <c r="O37" s="5"/>
      <c r="P37" s="5"/>
      <c r="Q37" s="7"/>
      <c r="R37" s="16"/>
      <c r="S37" s="16"/>
      <c r="T37" s="16"/>
    </row>
    <row r="38" spans="3:20">
      <c r="G38" s="7"/>
      <c r="L38" s="7"/>
      <c r="Q38" s="7"/>
      <c r="R38" s="14"/>
      <c r="S38" s="14"/>
    </row>
    <row r="39" spans="3:20">
      <c r="C39" s="391" t="s">
        <v>3130</v>
      </c>
      <c r="D39" s="392"/>
      <c r="E39" s="396" t="s">
        <v>114</v>
      </c>
      <c r="G39" s="7"/>
      <c r="L39" s="7"/>
      <c r="Q39" s="7"/>
      <c r="R39" s="15"/>
      <c r="S39" s="15"/>
      <c r="T39" s="15"/>
    </row>
    <row r="40" spans="3:20">
      <c r="C40" s="393"/>
      <c r="D40" s="394"/>
      <c r="E40" s="396"/>
      <c r="F40" s="5"/>
      <c r="G40" s="7"/>
      <c r="L40" s="7"/>
      <c r="Q40" s="7"/>
      <c r="R40" s="16"/>
      <c r="S40" s="16"/>
      <c r="T40" s="16"/>
    </row>
    <row r="41" spans="3:20">
      <c r="G41" s="7"/>
      <c r="L41" s="7"/>
      <c r="Q41" s="7"/>
      <c r="R41" s="14"/>
      <c r="S41" s="14"/>
    </row>
    <row r="42" spans="3:20">
      <c r="C42" s="391" t="s">
        <v>3132</v>
      </c>
      <c r="D42" s="392"/>
      <c r="E42" s="396" t="s">
        <v>114</v>
      </c>
      <c r="G42" s="7"/>
      <c r="L42" s="7"/>
      <c r="Q42" s="7"/>
      <c r="R42" s="15"/>
      <c r="S42" s="15"/>
      <c r="T42" s="15"/>
    </row>
    <row r="43" spans="3:20">
      <c r="C43" s="393"/>
      <c r="D43" s="394"/>
      <c r="E43" s="396"/>
      <c r="F43" s="5"/>
      <c r="L43" s="7"/>
      <c r="Q43" s="7"/>
      <c r="R43" s="16"/>
      <c r="S43" s="16"/>
      <c r="T43" s="16"/>
    </row>
    <row r="44" spans="3:20">
      <c r="C44" s="9"/>
      <c r="D44" s="9"/>
      <c r="E44" s="9"/>
      <c r="F44" s="8"/>
      <c r="G44" s="8"/>
      <c r="L44" s="7"/>
      <c r="Q44" s="7"/>
      <c r="R44" s="16"/>
      <c r="S44" s="16"/>
      <c r="T44" s="16"/>
    </row>
    <row r="45" spans="3:20">
      <c r="C45" s="9"/>
      <c r="D45" s="9"/>
      <c r="E45" s="9"/>
      <c r="F45" s="8"/>
      <c r="H45" s="435" t="s">
        <v>2760</v>
      </c>
      <c r="I45" s="436"/>
      <c r="J45" s="429" t="s">
        <v>114</v>
      </c>
      <c r="L45" s="7"/>
      <c r="Q45" s="7"/>
    </row>
    <row r="46" spans="3:20">
      <c r="C46" s="9"/>
      <c r="D46" s="9"/>
      <c r="E46" s="9"/>
      <c r="H46" s="437"/>
      <c r="I46" s="438"/>
      <c r="J46" s="429"/>
      <c r="K46" s="5"/>
      <c r="Q46" s="7"/>
    </row>
    <row r="47" spans="3:20">
      <c r="Q47" s="7"/>
      <c r="R47" s="14"/>
      <c r="S47" s="14"/>
    </row>
    <row r="48" spans="3:20">
      <c r="C48" s="391" t="s">
        <v>3133</v>
      </c>
      <c r="D48" s="392"/>
      <c r="E48" s="396" t="s">
        <v>114</v>
      </c>
      <c r="I48" s="13"/>
      <c r="Q48" s="7"/>
      <c r="R48" s="15"/>
      <c r="S48" s="15"/>
      <c r="T48" s="15"/>
    </row>
    <row r="49" spans="1:23">
      <c r="C49" s="393"/>
      <c r="D49" s="394"/>
      <c r="E49" s="396"/>
      <c r="F49" s="5"/>
      <c r="G49" s="6"/>
      <c r="H49" s="5"/>
      <c r="I49" s="5"/>
      <c r="J49" s="5"/>
      <c r="K49" s="5"/>
      <c r="L49" s="6"/>
      <c r="M49" s="5"/>
      <c r="N49" s="5"/>
      <c r="O49" s="5"/>
      <c r="P49" s="5"/>
      <c r="R49" s="16"/>
      <c r="S49" s="16"/>
      <c r="T49" s="16"/>
    </row>
    <row r="50" spans="1:23">
      <c r="G50" s="7"/>
      <c r="L50" s="7"/>
      <c r="R50" s="14"/>
      <c r="S50" s="14"/>
    </row>
    <row r="51" spans="1:23">
      <c r="C51" s="391" t="s">
        <v>3134</v>
      </c>
      <c r="D51" s="392"/>
      <c r="E51" s="396" t="s">
        <v>114</v>
      </c>
      <c r="G51" s="7"/>
      <c r="L51" s="7"/>
      <c r="R51" s="15"/>
      <c r="S51" s="15"/>
      <c r="T51" s="15"/>
    </row>
    <row r="52" spans="1:23">
      <c r="C52" s="393"/>
      <c r="D52" s="394"/>
      <c r="E52" s="396"/>
      <c r="F52" s="5"/>
      <c r="L52" s="7"/>
      <c r="R52" s="16"/>
      <c r="S52" s="16"/>
      <c r="T52" s="16"/>
    </row>
    <row r="53" spans="1:23">
      <c r="C53" s="9"/>
      <c r="D53" s="9"/>
      <c r="E53" s="9"/>
      <c r="F53" s="8"/>
      <c r="G53" s="8"/>
      <c r="L53" s="7"/>
      <c r="R53" s="16"/>
      <c r="S53" s="16"/>
      <c r="T53" s="16"/>
    </row>
    <row r="54" spans="1:23">
      <c r="C54" s="9"/>
      <c r="D54" s="9"/>
      <c r="E54" s="9"/>
      <c r="F54" s="8"/>
      <c r="H54" s="435" t="s">
        <v>2760</v>
      </c>
      <c r="I54" s="436"/>
      <c r="J54" s="429" t="s">
        <v>114</v>
      </c>
      <c r="L54" s="7"/>
    </row>
    <row r="55" spans="1:23">
      <c r="C55" s="9"/>
      <c r="D55" s="9"/>
      <c r="E55" s="9"/>
      <c r="H55" s="437"/>
      <c r="I55" s="438"/>
      <c r="J55" s="429"/>
      <c r="K55" s="5"/>
    </row>
    <row r="56" spans="1:23">
      <c r="C56" s="9"/>
      <c r="D56" s="9"/>
      <c r="E56" s="9"/>
      <c r="F56" s="8"/>
      <c r="J56" s="8"/>
    </row>
    <row r="57" spans="1:23" ht="14.25" thickBot="1">
      <c r="C57" s="9"/>
      <c r="D57" s="9"/>
      <c r="E57" s="9"/>
      <c r="F57" s="8"/>
      <c r="I57" s="8"/>
      <c r="R57" s="10"/>
      <c r="S57" s="10"/>
      <c r="T57" s="10"/>
      <c r="U57" s="10"/>
      <c r="V57" s="10"/>
      <c r="W57" s="10"/>
    </row>
    <row r="58" spans="1:23">
      <c r="A58" s="11"/>
      <c r="B58" s="11"/>
      <c r="C58" s="12"/>
      <c r="D58" s="12"/>
      <c r="E58" s="12"/>
      <c r="F58" s="11"/>
      <c r="G58" s="11"/>
      <c r="H58" s="11"/>
      <c r="I58" s="11"/>
      <c r="J58" s="11"/>
      <c r="K58" s="11"/>
      <c r="L58" s="11"/>
      <c r="M58" s="11"/>
      <c r="N58" s="11"/>
      <c r="O58" s="11"/>
      <c r="P58" s="11"/>
      <c r="Q58" s="11"/>
    </row>
    <row r="59" spans="1:23">
      <c r="A59" s="100" t="s">
        <v>111</v>
      </c>
      <c r="B59" s="100"/>
      <c r="C59" s="101"/>
      <c r="D59" s="101"/>
      <c r="E59" s="101"/>
      <c r="F59" s="102"/>
      <c r="G59" s="100"/>
      <c r="H59" s="450" t="s">
        <v>119</v>
      </c>
      <c r="I59" s="446"/>
      <c r="J59" s="451" t="s">
        <v>114</v>
      </c>
      <c r="K59" s="100"/>
      <c r="L59" s="100"/>
      <c r="M59" s="449" t="s">
        <v>640</v>
      </c>
      <c r="N59" s="446"/>
      <c r="O59" s="451" t="s">
        <v>118</v>
      </c>
      <c r="P59" s="100"/>
      <c r="Q59" s="100"/>
      <c r="R59" s="100"/>
      <c r="S59" s="100"/>
      <c r="T59" s="100"/>
      <c r="U59" s="100"/>
      <c r="V59" s="100"/>
      <c r="W59" s="100"/>
    </row>
    <row r="60" spans="1:23">
      <c r="A60" s="103" t="s">
        <v>640</v>
      </c>
      <c r="B60" s="100"/>
      <c r="C60" s="101"/>
      <c r="D60" s="101"/>
      <c r="E60" s="101"/>
      <c r="F60" s="102"/>
      <c r="G60" s="100"/>
      <c r="H60" s="447"/>
      <c r="I60" s="448"/>
      <c r="J60" s="451"/>
      <c r="K60" s="104"/>
      <c r="L60" s="105"/>
      <c r="M60" s="447"/>
      <c r="N60" s="448"/>
      <c r="O60" s="451"/>
      <c r="P60" s="100"/>
      <c r="Q60" s="100"/>
      <c r="R60" s="100"/>
      <c r="S60" s="100"/>
      <c r="T60" s="100"/>
      <c r="U60" s="100"/>
      <c r="V60" s="100"/>
      <c r="W60" s="100"/>
    </row>
    <row r="61" spans="1:23">
      <c r="A61" s="100"/>
      <c r="B61" s="100"/>
      <c r="C61" s="100"/>
      <c r="D61" s="100"/>
      <c r="E61" s="100"/>
      <c r="F61" s="100"/>
      <c r="G61" s="100"/>
      <c r="H61" s="100"/>
      <c r="I61" s="102"/>
      <c r="J61" s="100"/>
      <c r="K61" s="100"/>
      <c r="L61" s="106"/>
      <c r="M61" s="100"/>
      <c r="N61" s="104"/>
      <c r="O61" s="100"/>
      <c r="P61" s="100"/>
      <c r="Q61" s="100"/>
      <c r="R61" s="100"/>
      <c r="S61" s="100"/>
      <c r="T61" s="100"/>
      <c r="U61" s="100"/>
      <c r="V61" s="100"/>
      <c r="W61" s="100"/>
    </row>
    <row r="62" spans="1:23">
      <c r="A62" s="100"/>
      <c r="B62" s="100"/>
      <c r="C62" s="417" t="s">
        <v>3127</v>
      </c>
      <c r="D62" s="446"/>
      <c r="E62" s="396" t="s">
        <v>114</v>
      </c>
      <c r="F62" s="100"/>
      <c r="G62" s="100"/>
      <c r="H62" s="100"/>
      <c r="I62" s="107"/>
      <c r="J62" s="100"/>
      <c r="K62" s="100"/>
      <c r="L62" s="106"/>
      <c r="M62" s="100"/>
      <c r="N62" s="102"/>
      <c r="O62" s="100"/>
      <c r="P62" s="100"/>
      <c r="Q62" s="100"/>
      <c r="R62" s="100"/>
      <c r="S62" s="100"/>
      <c r="T62" s="100"/>
      <c r="U62" s="100"/>
      <c r="V62" s="100"/>
      <c r="W62" s="100"/>
    </row>
    <row r="63" spans="1:23">
      <c r="A63" s="100"/>
      <c r="B63" s="100"/>
      <c r="C63" s="447"/>
      <c r="D63" s="448"/>
      <c r="E63" s="396"/>
      <c r="F63" s="104"/>
      <c r="G63" s="104"/>
      <c r="H63" s="104"/>
      <c r="I63" s="104"/>
      <c r="J63" s="104"/>
      <c r="K63" s="104"/>
      <c r="L63" s="106"/>
      <c r="M63" s="100"/>
      <c r="N63" s="100"/>
      <c r="O63" s="100"/>
      <c r="P63" s="100"/>
      <c r="Q63" s="100"/>
      <c r="R63" s="100"/>
      <c r="S63" s="100"/>
      <c r="T63" s="100"/>
      <c r="U63" s="100"/>
      <c r="V63" s="100"/>
      <c r="W63" s="100"/>
    </row>
    <row r="64" spans="1:23">
      <c r="A64" s="100"/>
      <c r="B64" s="100"/>
      <c r="C64" s="100"/>
      <c r="D64" s="100"/>
      <c r="E64" s="100"/>
      <c r="F64" s="100"/>
      <c r="G64" s="100"/>
      <c r="H64" s="100"/>
      <c r="I64" s="100"/>
      <c r="J64" s="100"/>
      <c r="K64" s="100"/>
      <c r="L64" s="106"/>
      <c r="M64" s="100"/>
      <c r="N64" s="100"/>
      <c r="O64" s="100"/>
      <c r="P64" s="100"/>
      <c r="Q64" s="100"/>
      <c r="R64" s="100"/>
      <c r="S64" s="100"/>
      <c r="T64" s="100"/>
      <c r="U64" s="100"/>
      <c r="V64" s="100"/>
      <c r="W64" s="100"/>
    </row>
    <row r="65" spans="1:23">
      <c r="A65" s="100"/>
      <c r="B65" s="100"/>
      <c r="C65" s="417" t="s">
        <v>3130</v>
      </c>
      <c r="D65" s="446"/>
      <c r="E65" s="396" t="s">
        <v>114</v>
      </c>
      <c r="F65" s="100"/>
      <c r="G65" s="100"/>
      <c r="H65" s="100"/>
      <c r="I65" s="100"/>
      <c r="J65" s="100"/>
      <c r="K65" s="100"/>
      <c r="L65" s="106"/>
      <c r="M65" s="100"/>
      <c r="N65" s="100"/>
      <c r="O65" s="100"/>
      <c r="P65" s="100"/>
      <c r="Q65" s="100"/>
      <c r="R65" s="100"/>
      <c r="S65" s="100"/>
      <c r="T65" s="100"/>
      <c r="U65" s="100"/>
      <c r="V65" s="100"/>
      <c r="W65" s="100"/>
    </row>
    <row r="66" spans="1:23">
      <c r="A66" s="100"/>
      <c r="B66" s="100"/>
      <c r="C66" s="447"/>
      <c r="D66" s="448"/>
      <c r="E66" s="396"/>
      <c r="F66" s="104"/>
      <c r="G66" s="104"/>
      <c r="H66" s="104"/>
      <c r="I66" s="104"/>
      <c r="J66" s="104"/>
      <c r="K66" s="104"/>
      <c r="L66" s="100"/>
      <c r="M66" s="100"/>
      <c r="N66" s="100"/>
      <c r="O66" s="100"/>
      <c r="P66" s="100"/>
      <c r="Q66" s="100"/>
      <c r="R66" s="100"/>
      <c r="S66" s="100"/>
      <c r="T66" s="100"/>
      <c r="U66" s="100"/>
      <c r="V66" s="100"/>
      <c r="W66" s="100"/>
    </row>
    <row r="67" spans="1:23" ht="14.25" thickBot="1">
      <c r="A67" s="100"/>
      <c r="B67" s="100"/>
      <c r="C67" s="101"/>
      <c r="D67" s="101"/>
      <c r="E67" s="101"/>
      <c r="F67" s="102"/>
      <c r="G67" s="102"/>
      <c r="H67" s="102"/>
      <c r="I67" s="102"/>
      <c r="J67" s="102"/>
      <c r="K67" s="102"/>
      <c r="L67" s="100"/>
      <c r="M67" s="100"/>
      <c r="N67" s="100"/>
      <c r="O67" s="100"/>
      <c r="P67" s="100"/>
      <c r="Q67" s="108"/>
      <c r="R67" s="108"/>
      <c r="S67" s="108"/>
      <c r="T67" s="108"/>
      <c r="U67" s="108"/>
      <c r="V67" s="108"/>
      <c r="W67" s="108"/>
    </row>
    <row r="68" spans="1:23">
      <c r="A68" s="11"/>
      <c r="B68" s="11"/>
      <c r="C68" s="12"/>
      <c r="D68" s="12"/>
      <c r="E68" s="12"/>
      <c r="F68" s="11"/>
      <c r="G68" s="11"/>
      <c r="H68" s="11"/>
      <c r="I68" s="11"/>
      <c r="J68" s="11"/>
      <c r="K68" s="11"/>
      <c r="L68" s="11"/>
      <c r="M68" s="11"/>
      <c r="N68" s="11"/>
      <c r="O68" s="11"/>
      <c r="P68" s="11"/>
    </row>
    <row r="69" spans="1:23">
      <c r="A69" s="4" t="s">
        <v>111</v>
      </c>
      <c r="C69" s="404" t="s">
        <v>3136</v>
      </c>
      <c r="D69" s="392"/>
      <c r="E69" s="396" t="s">
        <v>114</v>
      </c>
      <c r="I69" s="13"/>
      <c r="T69" s="404" t="s">
        <v>641</v>
      </c>
      <c r="U69" s="392"/>
      <c r="V69" s="396" t="s">
        <v>114</v>
      </c>
    </row>
    <row r="70" spans="1:23">
      <c r="A70" s="4" t="s">
        <v>120</v>
      </c>
      <c r="C70" s="393"/>
      <c r="D70" s="394"/>
      <c r="E70" s="396"/>
      <c r="F70" s="5"/>
      <c r="G70" s="5"/>
      <c r="H70" s="5"/>
      <c r="I70" s="5"/>
      <c r="J70" s="5"/>
      <c r="K70" s="5"/>
      <c r="L70" s="6"/>
      <c r="M70" s="5"/>
      <c r="N70" s="5"/>
      <c r="O70" s="5"/>
      <c r="P70" s="5"/>
      <c r="Q70" s="6"/>
      <c r="R70" s="5"/>
      <c r="S70" s="5"/>
      <c r="T70" s="393"/>
      <c r="U70" s="394"/>
      <c r="V70" s="396"/>
    </row>
    <row r="71" spans="1:23">
      <c r="L71" s="7"/>
      <c r="Q71" s="7"/>
      <c r="R71" s="14"/>
      <c r="S71" s="14"/>
    </row>
    <row r="72" spans="1:23">
      <c r="C72" s="404" t="s">
        <v>3137</v>
      </c>
      <c r="D72" s="392"/>
      <c r="E72" s="396" t="s">
        <v>114</v>
      </c>
      <c r="I72" s="13"/>
      <c r="L72" s="7"/>
      <c r="Q72" s="7"/>
      <c r="R72" s="15"/>
      <c r="S72" s="15"/>
      <c r="T72" s="15"/>
    </row>
    <row r="73" spans="1:23">
      <c r="C73" s="393"/>
      <c r="D73" s="394"/>
      <c r="E73" s="396"/>
      <c r="F73" s="5"/>
      <c r="G73" s="5"/>
      <c r="H73" s="5"/>
      <c r="I73" s="5"/>
      <c r="J73" s="5"/>
      <c r="K73" s="5"/>
      <c r="Q73" s="7"/>
      <c r="R73" s="16"/>
      <c r="S73" s="16"/>
      <c r="T73" s="16"/>
    </row>
    <row r="74" spans="1:23">
      <c r="C74" s="9"/>
      <c r="D74" s="9"/>
      <c r="E74" s="9"/>
      <c r="F74" s="8"/>
      <c r="G74" s="8"/>
      <c r="H74" s="8"/>
      <c r="I74" s="8"/>
      <c r="J74" s="8"/>
      <c r="K74" s="8"/>
      <c r="Q74" s="7"/>
      <c r="R74" s="16"/>
      <c r="S74" s="16"/>
      <c r="T74" s="16"/>
    </row>
    <row r="75" spans="1:23">
      <c r="C75" s="9"/>
      <c r="D75" s="9"/>
      <c r="E75" s="9"/>
      <c r="F75" s="8"/>
      <c r="J75" s="8"/>
      <c r="M75" s="435" t="s">
        <v>2760</v>
      </c>
      <c r="N75" s="436"/>
      <c r="O75" s="429" t="s">
        <v>114</v>
      </c>
      <c r="Q75" s="7"/>
    </row>
    <row r="76" spans="1:23">
      <c r="C76" s="9"/>
      <c r="D76" s="9"/>
      <c r="E76" s="9"/>
      <c r="F76" s="8"/>
      <c r="J76" s="8"/>
      <c r="M76" s="437"/>
      <c r="N76" s="438"/>
      <c r="O76" s="429"/>
      <c r="P76" s="5"/>
    </row>
    <row r="77" spans="1:23">
      <c r="C77" s="9"/>
      <c r="D77" s="9"/>
      <c r="E77" s="9"/>
      <c r="F77" s="8"/>
      <c r="J77" s="8"/>
      <c r="P77" s="8"/>
    </row>
    <row r="78" spans="1:23" ht="14.25" thickBot="1">
      <c r="C78" s="9"/>
      <c r="D78" s="9"/>
      <c r="E78" s="9"/>
      <c r="F78" s="8"/>
      <c r="I78" s="8"/>
      <c r="R78" s="10"/>
      <c r="S78" s="10"/>
      <c r="T78" s="10"/>
      <c r="U78" s="10"/>
      <c r="V78" s="10"/>
      <c r="W78" s="10"/>
    </row>
    <row r="79" spans="1:23">
      <c r="A79" s="11"/>
      <c r="B79" s="11"/>
      <c r="C79" s="12"/>
      <c r="D79" s="12"/>
      <c r="E79" s="12"/>
      <c r="F79" s="11"/>
      <c r="G79" s="11"/>
      <c r="H79" s="11"/>
      <c r="I79" s="11"/>
      <c r="J79" s="11"/>
      <c r="K79" s="11"/>
      <c r="L79" s="11"/>
      <c r="M79" s="11"/>
      <c r="N79" s="11"/>
      <c r="O79" s="11"/>
      <c r="P79" s="11"/>
      <c r="Q79" s="11"/>
    </row>
    <row r="80" spans="1:23">
      <c r="A80" s="4" t="s">
        <v>111</v>
      </c>
      <c r="C80" s="391" t="s">
        <v>2784</v>
      </c>
      <c r="D80" s="405"/>
      <c r="E80" s="396" t="s">
        <v>114</v>
      </c>
      <c r="I80" s="13"/>
      <c r="T80" s="404" t="s">
        <v>3191</v>
      </c>
      <c r="U80" s="392"/>
      <c r="V80" s="408" t="s">
        <v>114</v>
      </c>
    </row>
    <row r="81" spans="1:22">
      <c r="A81" s="81" t="s">
        <v>3190</v>
      </c>
      <c r="C81" s="406"/>
      <c r="D81" s="407"/>
      <c r="E81" s="396"/>
      <c r="F81" s="5"/>
      <c r="G81" s="5"/>
      <c r="H81" s="5"/>
      <c r="I81" s="5"/>
      <c r="J81" s="5"/>
      <c r="K81" s="5"/>
      <c r="L81" s="6"/>
      <c r="M81" s="5"/>
      <c r="N81" s="5"/>
      <c r="O81" s="5"/>
      <c r="P81" s="5"/>
      <c r="Q81" s="6"/>
      <c r="R81" s="5"/>
      <c r="S81" s="5"/>
      <c r="T81" s="393"/>
      <c r="U81" s="394"/>
      <c r="V81" s="409"/>
    </row>
    <row r="82" spans="1:22">
      <c r="L82" s="7"/>
      <c r="Q82" s="7"/>
      <c r="R82" s="16"/>
      <c r="S82" s="16"/>
      <c r="T82" s="16"/>
    </row>
    <row r="83" spans="1:22">
      <c r="H83" s="391" t="s">
        <v>2771</v>
      </c>
      <c r="I83" s="405"/>
      <c r="J83" s="396" t="s">
        <v>114</v>
      </c>
      <c r="L83" s="7"/>
      <c r="Q83" s="7"/>
      <c r="R83" s="16"/>
      <c r="S83" s="16"/>
      <c r="T83" s="16"/>
      <c r="U83" s="16"/>
      <c r="V83" s="16"/>
    </row>
    <row r="84" spans="1:22">
      <c r="H84" s="406"/>
      <c r="I84" s="407"/>
      <c r="J84" s="396"/>
      <c r="K84" s="6"/>
      <c r="L84" s="7"/>
      <c r="Q84" s="7"/>
      <c r="R84" s="16"/>
      <c r="S84" s="16"/>
      <c r="T84" s="16"/>
      <c r="U84" s="16"/>
      <c r="V84" s="16"/>
    </row>
    <row r="85" spans="1:22">
      <c r="L85" s="7"/>
      <c r="Q85" s="7"/>
      <c r="R85" s="16"/>
      <c r="S85" s="16"/>
      <c r="T85" s="16"/>
    </row>
    <row r="86" spans="1:22">
      <c r="C86" s="9"/>
      <c r="D86" s="9"/>
      <c r="E86" s="9"/>
      <c r="F86" s="9"/>
      <c r="G86" s="9"/>
      <c r="H86" s="435" t="s">
        <v>2760</v>
      </c>
      <c r="I86" s="441"/>
      <c r="J86" s="444" t="s">
        <v>114</v>
      </c>
      <c r="L86" s="7"/>
      <c r="Q86" s="7"/>
      <c r="R86" s="15"/>
      <c r="S86" s="15"/>
      <c r="T86" s="15"/>
    </row>
    <row r="87" spans="1:22">
      <c r="C87" s="9"/>
      <c r="D87" s="9"/>
      <c r="E87" s="9"/>
      <c r="F87" s="9"/>
      <c r="G87" s="9"/>
      <c r="H87" s="442"/>
      <c r="I87" s="443"/>
      <c r="J87" s="445"/>
      <c r="K87" s="5"/>
      <c r="Q87" s="7"/>
      <c r="R87" s="16"/>
      <c r="S87" s="16"/>
      <c r="T87" s="16"/>
    </row>
    <row r="88" spans="1:22">
      <c r="C88" s="9"/>
      <c r="D88" s="9"/>
      <c r="E88" s="9"/>
      <c r="F88" s="8"/>
      <c r="G88" s="8"/>
      <c r="H88" s="8"/>
      <c r="I88" s="8"/>
      <c r="J88" s="8"/>
      <c r="K88" s="8"/>
      <c r="Q88" s="7"/>
      <c r="R88" s="16"/>
      <c r="S88" s="16"/>
      <c r="T88" s="16"/>
    </row>
    <row r="89" spans="1:22" ht="13.5" customHeight="1">
      <c r="C89" s="391" t="s">
        <v>2785</v>
      </c>
      <c r="D89" s="405"/>
      <c r="E89" s="396" t="s">
        <v>114</v>
      </c>
      <c r="I89" s="13"/>
      <c r="Q89" s="7"/>
      <c r="R89" s="16"/>
      <c r="S89" s="16"/>
      <c r="T89" s="16"/>
    </row>
    <row r="90" spans="1:22">
      <c r="C90" s="406"/>
      <c r="D90" s="407"/>
      <c r="E90" s="396"/>
      <c r="F90" s="5"/>
      <c r="G90" s="5"/>
      <c r="H90" s="5"/>
      <c r="I90" s="5"/>
      <c r="J90" s="5"/>
      <c r="K90" s="5"/>
      <c r="L90" s="6"/>
      <c r="M90" s="5"/>
      <c r="N90" s="5"/>
      <c r="O90" s="5"/>
      <c r="P90" s="5"/>
      <c r="Q90" s="7"/>
      <c r="R90" s="16"/>
      <c r="S90" s="16"/>
      <c r="T90" s="16"/>
    </row>
    <row r="91" spans="1:22">
      <c r="L91" s="7"/>
      <c r="Q91" s="7"/>
      <c r="R91" s="16"/>
      <c r="S91" s="16"/>
      <c r="T91" s="16"/>
    </row>
    <row r="92" spans="1:22">
      <c r="H92" s="391" t="s">
        <v>2771</v>
      </c>
      <c r="I92" s="405"/>
      <c r="J92" s="396" t="s">
        <v>114</v>
      </c>
      <c r="L92" s="7"/>
      <c r="Q92" s="7"/>
      <c r="R92" s="16"/>
      <c r="S92" s="16"/>
      <c r="T92" s="16"/>
      <c r="U92" s="16"/>
      <c r="V92" s="16"/>
    </row>
    <row r="93" spans="1:22">
      <c r="H93" s="406"/>
      <c r="I93" s="407"/>
      <c r="J93" s="396"/>
      <c r="K93" s="6"/>
      <c r="L93" s="7"/>
      <c r="Q93" s="7"/>
      <c r="R93" s="16"/>
      <c r="S93" s="16"/>
      <c r="T93" s="16"/>
      <c r="U93" s="16"/>
      <c r="V93" s="16"/>
    </row>
    <row r="94" spans="1:22">
      <c r="L94" s="7"/>
      <c r="Q94" s="7"/>
      <c r="R94" s="16"/>
      <c r="S94" s="16"/>
      <c r="T94" s="16"/>
    </row>
    <row r="95" spans="1:22">
      <c r="C95" s="9"/>
      <c r="D95" s="9"/>
      <c r="E95" s="9"/>
      <c r="F95" s="9"/>
      <c r="G95" s="9"/>
      <c r="H95" s="435" t="s">
        <v>2760</v>
      </c>
      <c r="I95" s="441"/>
      <c r="J95" s="444" t="s">
        <v>114</v>
      </c>
      <c r="L95" s="7"/>
      <c r="Q95" s="7"/>
      <c r="R95" s="16"/>
      <c r="S95" s="16"/>
      <c r="T95" s="16"/>
    </row>
    <row r="96" spans="1:22">
      <c r="C96" s="9"/>
      <c r="D96" s="9"/>
      <c r="E96" s="9"/>
      <c r="F96" s="9"/>
      <c r="G96" s="9"/>
      <c r="H96" s="442"/>
      <c r="I96" s="443"/>
      <c r="J96" s="445"/>
      <c r="K96" s="5"/>
      <c r="Q96" s="7"/>
    </row>
    <row r="97" spans="1:23">
      <c r="C97" s="9"/>
      <c r="D97" s="9"/>
      <c r="E97" s="9"/>
      <c r="F97" s="8"/>
      <c r="J97" s="8"/>
      <c r="Q97" s="7"/>
    </row>
    <row r="98" spans="1:23" ht="13.5" customHeight="1">
      <c r="C98" s="391" t="s">
        <v>2786</v>
      </c>
      <c r="D98" s="405"/>
      <c r="E98" s="396" t="s">
        <v>114</v>
      </c>
      <c r="I98" s="13"/>
      <c r="Q98" s="7"/>
      <c r="R98" s="16"/>
      <c r="S98" s="16"/>
      <c r="T98" s="16"/>
    </row>
    <row r="99" spans="1:23">
      <c r="C99" s="406"/>
      <c r="D99" s="407"/>
      <c r="E99" s="396"/>
      <c r="F99" s="5"/>
      <c r="G99" s="5"/>
      <c r="H99" s="5"/>
      <c r="I99" s="5"/>
      <c r="J99" s="5"/>
      <c r="K99" s="5"/>
      <c r="L99" s="6"/>
      <c r="M99" s="5"/>
      <c r="N99" s="5"/>
      <c r="O99" s="5"/>
      <c r="P99" s="5"/>
      <c r="R99" s="16"/>
      <c r="S99" s="16"/>
      <c r="T99" s="16"/>
    </row>
    <row r="100" spans="1:23">
      <c r="L100" s="7"/>
      <c r="R100" s="16"/>
      <c r="S100" s="16"/>
      <c r="T100" s="16"/>
    </row>
    <row r="101" spans="1:23">
      <c r="H101" s="391" t="s">
        <v>2771</v>
      </c>
      <c r="I101" s="405"/>
      <c r="J101" s="396" t="s">
        <v>114</v>
      </c>
      <c r="L101" s="7"/>
      <c r="R101" s="16"/>
      <c r="S101" s="16"/>
      <c r="T101" s="16"/>
      <c r="U101" s="16"/>
      <c r="V101" s="16"/>
    </row>
    <row r="102" spans="1:23">
      <c r="H102" s="406"/>
      <c r="I102" s="407"/>
      <c r="J102" s="396"/>
      <c r="K102" s="6"/>
      <c r="L102" s="7"/>
      <c r="R102" s="16"/>
      <c r="S102" s="16"/>
      <c r="T102" s="16"/>
      <c r="U102" s="16"/>
      <c r="V102" s="16"/>
    </row>
    <row r="103" spans="1:23">
      <c r="L103" s="7"/>
      <c r="Q103" s="8"/>
      <c r="R103" s="16"/>
      <c r="S103" s="16"/>
      <c r="T103" s="16"/>
    </row>
    <row r="104" spans="1:23">
      <c r="C104" s="9"/>
      <c r="D104" s="9"/>
      <c r="E104" s="9"/>
      <c r="F104" s="9"/>
      <c r="G104" s="9"/>
      <c r="H104" s="435" t="s">
        <v>2760</v>
      </c>
      <c r="I104" s="441"/>
      <c r="J104" s="444" t="s">
        <v>114</v>
      </c>
      <c r="L104" s="7"/>
      <c r="Q104" s="8"/>
      <c r="R104" s="16"/>
      <c r="S104" s="16"/>
      <c r="T104" s="16"/>
    </row>
    <row r="105" spans="1:23">
      <c r="C105" s="9"/>
      <c r="D105" s="9"/>
      <c r="E105" s="9"/>
      <c r="F105" s="9"/>
      <c r="G105" s="9"/>
      <c r="H105" s="442"/>
      <c r="I105" s="443"/>
      <c r="J105" s="445"/>
      <c r="K105" s="5"/>
    </row>
    <row r="106" spans="1:23">
      <c r="C106" s="9"/>
      <c r="D106" s="9"/>
      <c r="E106" s="9"/>
      <c r="F106" s="8"/>
      <c r="J106" s="8"/>
    </row>
    <row r="107" spans="1:23" ht="14.25" thickBot="1">
      <c r="C107" s="9"/>
      <c r="D107" s="9"/>
      <c r="E107" s="9"/>
      <c r="F107" s="8"/>
      <c r="I107" s="8"/>
      <c r="R107" s="10"/>
      <c r="S107" s="10"/>
      <c r="T107" s="10"/>
      <c r="U107" s="10"/>
      <c r="V107" s="10"/>
      <c r="W107" s="10"/>
    </row>
    <row r="108" spans="1:23">
      <c r="A108" s="11"/>
      <c r="B108" s="11"/>
      <c r="C108" s="12"/>
      <c r="D108" s="12"/>
      <c r="E108" s="12"/>
      <c r="F108" s="11"/>
      <c r="G108" s="11"/>
      <c r="H108" s="11"/>
      <c r="I108" s="11"/>
      <c r="J108" s="11"/>
      <c r="K108" s="11"/>
      <c r="L108" s="11"/>
      <c r="M108" s="11"/>
      <c r="N108" s="11"/>
      <c r="O108" s="11"/>
      <c r="P108" s="11"/>
      <c r="Q108" s="11"/>
    </row>
    <row r="109" spans="1:23">
      <c r="A109" s="8"/>
      <c r="B109" s="8"/>
      <c r="C109" s="9"/>
      <c r="D109" s="9"/>
      <c r="E109" s="9"/>
      <c r="F109" s="8"/>
      <c r="G109" s="8"/>
      <c r="H109" s="8"/>
      <c r="I109" s="8"/>
      <c r="J109" s="8"/>
      <c r="K109" s="8"/>
      <c r="L109" s="8"/>
      <c r="M109" s="8"/>
      <c r="N109" s="8"/>
      <c r="O109" s="8"/>
      <c r="P109" s="8"/>
      <c r="Q109" s="8"/>
    </row>
    <row r="110" spans="1:23">
      <c r="A110" s="4" t="s">
        <v>643</v>
      </c>
      <c r="C110" s="9"/>
      <c r="D110" s="9"/>
      <c r="E110" s="9"/>
      <c r="F110" s="8"/>
      <c r="H110" s="439" t="s">
        <v>119</v>
      </c>
      <c r="I110" s="392"/>
      <c r="J110" s="396" t="s">
        <v>118</v>
      </c>
      <c r="M110" s="453" t="s">
        <v>2836</v>
      </c>
      <c r="N110" s="454"/>
      <c r="O110" s="396" t="s">
        <v>114</v>
      </c>
      <c r="T110" s="440" t="s">
        <v>121</v>
      </c>
      <c r="U110" s="422"/>
      <c r="V110" s="396" t="s">
        <v>118</v>
      </c>
    </row>
    <row r="111" spans="1:23">
      <c r="A111" s="81" t="s">
        <v>122</v>
      </c>
      <c r="H111" s="393"/>
      <c r="I111" s="394"/>
      <c r="J111" s="396"/>
      <c r="K111" s="6"/>
      <c r="L111" s="6"/>
      <c r="M111" s="455"/>
      <c r="N111" s="456"/>
      <c r="O111" s="396"/>
      <c r="P111" s="6"/>
      <c r="Q111" s="5"/>
      <c r="R111" s="17"/>
      <c r="S111" s="6"/>
      <c r="T111" s="423"/>
      <c r="U111" s="424"/>
      <c r="V111" s="396"/>
    </row>
    <row r="112" spans="1:23">
      <c r="L112" s="7"/>
      <c r="R112" s="18"/>
      <c r="S112" s="7"/>
    </row>
    <row r="113" spans="1:23">
      <c r="H113" s="391" t="s">
        <v>2771</v>
      </c>
      <c r="I113" s="405"/>
      <c r="J113" s="396" t="s">
        <v>114</v>
      </c>
      <c r="L113" s="7"/>
      <c r="R113" s="18"/>
      <c r="S113" s="19"/>
      <c r="T113" s="440" t="s">
        <v>124</v>
      </c>
      <c r="U113" s="422"/>
      <c r="V113" s="396" t="s">
        <v>114</v>
      </c>
    </row>
    <row r="114" spans="1:23">
      <c r="H114" s="406"/>
      <c r="I114" s="407"/>
      <c r="J114" s="396"/>
      <c r="K114" s="6"/>
      <c r="L114" s="7"/>
      <c r="R114" s="18"/>
      <c r="S114" s="7"/>
      <c r="T114" s="423"/>
      <c r="U114" s="424"/>
      <c r="V114" s="396"/>
    </row>
    <row r="115" spans="1:23">
      <c r="L115" s="7"/>
      <c r="S115" s="7"/>
    </row>
    <row r="116" spans="1:23">
      <c r="C116" s="439" t="s">
        <v>123</v>
      </c>
      <c r="D116" s="392"/>
      <c r="E116" s="396" t="s">
        <v>114</v>
      </c>
      <c r="L116" s="7"/>
      <c r="R116" s="18"/>
      <c r="S116" s="20"/>
      <c r="T116" s="439" t="s">
        <v>125</v>
      </c>
      <c r="U116" s="392"/>
      <c r="V116" s="396" t="s">
        <v>114</v>
      </c>
    </row>
    <row r="117" spans="1:23">
      <c r="C117" s="393"/>
      <c r="D117" s="394"/>
      <c r="E117" s="396"/>
      <c r="F117" s="6"/>
      <c r="G117" s="5"/>
      <c r="H117" s="5"/>
      <c r="I117" s="5"/>
      <c r="J117" s="5"/>
      <c r="K117" s="5"/>
      <c r="L117" s="7"/>
      <c r="T117" s="393"/>
      <c r="U117" s="394"/>
      <c r="V117" s="396"/>
    </row>
    <row r="118" spans="1:23">
      <c r="L118" s="7"/>
    </row>
    <row r="119" spans="1:23">
      <c r="C119" s="404" t="s">
        <v>645</v>
      </c>
      <c r="D119" s="392"/>
      <c r="E119" s="396" t="s">
        <v>114</v>
      </c>
      <c r="L119" s="7"/>
    </row>
    <row r="120" spans="1:23">
      <c r="C120" s="393"/>
      <c r="D120" s="394"/>
      <c r="E120" s="396"/>
      <c r="F120" s="6"/>
      <c r="G120" s="5"/>
      <c r="H120" s="5"/>
      <c r="I120" s="5"/>
      <c r="J120" s="5"/>
      <c r="K120" s="5"/>
    </row>
    <row r="121" spans="1:23">
      <c r="C121" s="9"/>
      <c r="D121" s="9"/>
      <c r="E121" s="9"/>
      <c r="F121" s="8"/>
      <c r="G121" s="8"/>
      <c r="H121" s="8"/>
      <c r="I121" s="8"/>
      <c r="J121" s="8"/>
      <c r="K121" s="8"/>
    </row>
    <row r="122" spans="1:23" ht="14.25" thickBot="1">
      <c r="C122" s="9"/>
      <c r="D122" s="9"/>
      <c r="E122" s="9"/>
      <c r="F122" s="8"/>
      <c r="G122" s="8"/>
      <c r="H122" s="8"/>
      <c r="I122" s="8"/>
      <c r="J122" s="8"/>
      <c r="K122" s="8"/>
      <c r="T122" s="10"/>
      <c r="U122" s="10"/>
      <c r="V122" s="10"/>
      <c r="W122" s="10"/>
    </row>
    <row r="123" spans="1:23">
      <c r="A123" s="11"/>
      <c r="B123" s="11"/>
      <c r="C123" s="12"/>
      <c r="D123" s="12"/>
      <c r="E123" s="12"/>
      <c r="F123" s="11"/>
      <c r="G123" s="11"/>
      <c r="H123" s="11"/>
      <c r="I123" s="11"/>
      <c r="J123" s="11"/>
      <c r="K123" s="11"/>
      <c r="L123" s="11"/>
      <c r="M123" s="11"/>
      <c r="N123" s="11"/>
      <c r="O123" s="11"/>
      <c r="P123" s="11"/>
      <c r="Q123" s="11"/>
      <c r="R123" s="11"/>
      <c r="S123" s="11"/>
    </row>
    <row r="124" spans="1:23">
      <c r="A124" s="81" t="s">
        <v>643</v>
      </c>
      <c r="C124" s="404" t="s">
        <v>3137</v>
      </c>
      <c r="D124" s="392"/>
      <c r="E124" s="396" t="s">
        <v>114</v>
      </c>
      <c r="I124" s="13"/>
      <c r="T124" s="439" t="s">
        <v>126</v>
      </c>
      <c r="U124" s="392"/>
      <c r="V124" s="396" t="s">
        <v>114</v>
      </c>
    </row>
    <row r="125" spans="1:23">
      <c r="A125" s="4" t="s">
        <v>126</v>
      </c>
      <c r="C125" s="393"/>
      <c r="D125" s="394"/>
      <c r="E125" s="396"/>
      <c r="F125" s="5"/>
      <c r="G125" s="5"/>
      <c r="H125" s="5"/>
      <c r="I125" s="5"/>
      <c r="J125" s="5"/>
      <c r="K125" s="5"/>
      <c r="L125" s="5"/>
      <c r="M125" s="5"/>
      <c r="N125" s="5"/>
      <c r="O125" s="5"/>
      <c r="P125" s="5"/>
      <c r="Q125" s="6"/>
      <c r="R125" s="17"/>
      <c r="S125" s="6"/>
      <c r="T125" s="393"/>
      <c r="U125" s="394"/>
      <c r="V125" s="396"/>
    </row>
    <row r="126" spans="1:23">
      <c r="Q126" s="7"/>
      <c r="S126" s="7"/>
    </row>
    <row r="127" spans="1:23">
      <c r="M127" s="435" t="s">
        <v>2760</v>
      </c>
      <c r="N127" s="436"/>
      <c r="O127" s="429" t="s">
        <v>114</v>
      </c>
      <c r="Q127" s="7"/>
      <c r="S127" s="7"/>
      <c r="T127" s="15"/>
    </row>
    <row r="128" spans="1:23">
      <c r="M128" s="437"/>
      <c r="N128" s="438"/>
      <c r="O128" s="429"/>
      <c r="P128" s="5"/>
      <c r="S128" s="7"/>
      <c r="T128" s="16"/>
    </row>
    <row r="129" spans="1:23">
      <c r="C129" s="9"/>
      <c r="D129" s="9"/>
      <c r="E129" s="9"/>
      <c r="F129" s="8"/>
      <c r="G129" s="8"/>
      <c r="H129" s="8"/>
      <c r="I129" s="8"/>
      <c r="J129" s="8"/>
      <c r="K129" s="8"/>
      <c r="S129" s="7"/>
      <c r="T129" s="16"/>
    </row>
    <row r="130" spans="1:23">
      <c r="C130" s="439" t="s">
        <v>127</v>
      </c>
      <c r="D130" s="392"/>
      <c r="E130" s="396" t="s">
        <v>114</v>
      </c>
      <c r="F130" s="20"/>
      <c r="G130" s="13"/>
      <c r="H130" s="13"/>
      <c r="I130" s="13"/>
      <c r="J130" s="13"/>
      <c r="K130" s="13"/>
      <c r="L130" s="13"/>
      <c r="M130" s="13"/>
      <c r="N130" s="13"/>
      <c r="O130" s="13"/>
      <c r="P130" s="13"/>
      <c r="Q130" s="13"/>
      <c r="S130" s="7"/>
    </row>
    <row r="131" spans="1:23">
      <c r="C131" s="393"/>
      <c r="D131" s="394"/>
      <c r="E131" s="396"/>
      <c r="R131" s="5"/>
      <c r="S131" s="7"/>
    </row>
    <row r="132" spans="1:23">
      <c r="S132" s="7"/>
    </row>
    <row r="133" spans="1:23">
      <c r="C133" s="404" t="s">
        <v>645</v>
      </c>
      <c r="D133" s="392"/>
      <c r="E133" s="396" t="s">
        <v>114</v>
      </c>
      <c r="F133" s="20"/>
      <c r="G133" s="13"/>
      <c r="H133" s="13"/>
      <c r="I133" s="13"/>
      <c r="J133" s="13"/>
      <c r="K133" s="13"/>
      <c r="L133" s="13"/>
      <c r="M133" s="13"/>
      <c r="N133" s="13"/>
      <c r="O133" s="13"/>
      <c r="P133" s="13"/>
      <c r="Q133" s="13"/>
      <c r="R133" s="21"/>
    </row>
    <row r="134" spans="1:23">
      <c r="C134" s="393"/>
      <c r="D134" s="394"/>
      <c r="E134" s="396"/>
    </row>
    <row r="135" spans="1:23">
      <c r="C135" s="9"/>
      <c r="D135" s="9"/>
      <c r="E135" s="9"/>
      <c r="F135" s="8"/>
      <c r="J135" s="8"/>
    </row>
    <row r="136" spans="1:23" ht="14.25" thickBot="1">
      <c r="C136" s="9"/>
      <c r="D136" s="9"/>
      <c r="E136" s="9"/>
      <c r="F136" s="8"/>
      <c r="I136" s="8"/>
      <c r="R136" s="10"/>
      <c r="S136" s="10"/>
      <c r="T136" s="10"/>
      <c r="U136" s="10"/>
      <c r="V136" s="10"/>
      <c r="W136" s="10"/>
    </row>
    <row r="137" spans="1:23">
      <c r="A137" s="11"/>
      <c r="B137" s="11"/>
      <c r="C137" s="12"/>
      <c r="D137" s="12"/>
      <c r="E137" s="12"/>
      <c r="F137" s="11"/>
      <c r="G137" s="11"/>
      <c r="H137" s="11"/>
      <c r="I137" s="11"/>
      <c r="J137" s="11"/>
      <c r="K137" s="11"/>
      <c r="L137" s="11"/>
      <c r="M137" s="11"/>
      <c r="N137" s="11"/>
      <c r="O137" s="11"/>
      <c r="P137" s="11"/>
      <c r="Q137" s="11"/>
    </row>
    <row r="138" spans="1:23">
      <c r="A138" s="81" t="s">
        <v>643</v>
      </c>
      <c r="H138" s="439" t="s">
        <v>115</v>
      </c>
      <c r="I138" s="392"/>
      <c r="J138" s="396" t="s">
        <v>114</v>
      </c>
      <c r="M138" s="458" t="s">
        <v>2829</v>
      </c>
      <c r="N138" s="459"/>
      <c r="O138" s="396" t="s">
        <v>114</v>
      </c>
      <c r="T138" s="439" t="s">
        <v>128</v>
      </c>
      <c r="U138" s="392"/>
      <c r="V138" s="396" t="s">
        <v>114</v>
      </c>
    </row>
    <row r="139" spans="1:23">
      <c r="A139" s="4" t="s">
        <v>129</v>
      </c>
      <c r="H139" s="393"/>
      <c r="I139" s="394"/>
      <c r="J139" s="396"/>
      <c r="K139" s="6"/>
      <c r="L139" s="6"/>
      <c r="M139" s="460"/>
      <c r="N139" s="461"/>
      <c r="O139" s="396"/>
      <c r="P139" s="6"/>
      <c r="Q139" s="5"/>
      <c r="R139" s="7"/>
      <c r="S139" s="6"/>
      <c r="T139" s="393"/>
      <c r="U139" s="394"/>
      <c r="V139" s="396"/>
    </row>
    <row r="140" spans="1:23">
      <c r="L140" s="7"/>
      <c r="R140" s="7"/>
      <c r="S140" s="7"/>
    </row>
    <row r="141" spans="1:23">
      <c r="C141" s="439" t="s">
        <v>130</v>
      </c>
      <c r="D141" s="392"/>
      <c r="E141" s="396" t="s">
        <v>114</v>
      </c>
      <c r="L141" s="7"/>
      <c r="R141" s="7"/>
      <c r="S141" s="7"/>
      <c r="T141" s="439" t="s">
        <v>131</v>
      </c>
      <c r="U141" s="392"/>
      <c r="V141" s="396" t="s">
        <v>114</v>
      </c>
    </row>
    <row r="142" spans="1:23">
      <c r="C142" s="393"/>
      <c r="D142" s="394"/>
      <c r="E142" s="396"/>
      <c r="F142" s="6"/>
      <c r="G142" s="5"/>
      <c r="H142" s="5"/>
      <c r="I142" s="5"/>
      <c r="J142" s="5"/>
      <c r="K142" s="5"/>
      <c r="L142" s="7"/>
      <c r="R142" s="7"/>
      <c r="S142" s="6"/>
      <c r="T142" s="393"/>
      <c r="U142" s="394"/>
      <c r="V142" s="396"/>
    </row>
    <row r="143" spans="1:23">
      <c r="L143" s="7"/>
      <c r="R143" s="7"/>
      <c r="S143" s="7"/>
    </row>
    <row r="144" spans="1:23">
      <c r="C144" s="404" t="s">
        <v>645</v>
      </c>
      <c r="D144" s="392"/>
      <c r="E144" s="396" t="s">
        <v>114</v>
      </c>
      <c r="F144" s="20"/>
      <c r="G144" s="13"/>
      <c r="L144" s="7"/>
      <c r="R144" s="7"/>
      <c r="S144" s="7"/>
      <c r="T144" s="439" t="s">
        <v>132</v>
      </c>
      <c r="U144" s="392"/>
      <c r="V144" s="396" t="s">
        <v>114</v>
      </c>
    </row>
    <row r="145" spans="1:23">
      <c r="C145" s="393"/>
      <c r="D145" s="394"/>
      <c r="E145" s="396"/>
      <c r="H145" s="5"/>
      <c r="I145" s="5"/>
      <c r="J145" s="5"/>
      <c r="K145" s="5"/>
      <c r="R145" s="7"/>
      <c r="S145" s="6"/>
      <c r="T145" s="393"/>
      <c r="U145" s="394"/>
      <c r="V145" s="396"/>
    </row>
    <row r="146" spans="1:23">
      <c r="R146" s="5"/>
      <c r="S146" s="7"/>
    </row>
    <row r="147" spans="1:23">
      <c r="S147" s="7"/>
      <c r="T147" s="452" t="s">
        <v>1410</v>
      </c>
      <c r="U147" s="422"/>
      <c r="V147" s="396" t="s">
        <v>114</v>
      </c>
    </row>
    <row r="148" spans="1:23">
      <c r="S148" s="6"/>
      <c r="T148" s="423"/>
      <c r="U148" s="424"/>
      <c r="V148" s="396"/>
    </row>
    <row r="149" spans="1:23">
      <c r="S149" s="7"/>
    </row>
    <row r="150" spans="1:23">
      <c r="S150" s="7"/>
      <c r="T150" s="452" t="s">
        <v>1411</v>
      </c>
      <c r="U150" s="422"/>
      <c r="V150" s="396" t="s">
        <v>114</v>
      </c>
    </row>
    <row r="151" spans="1:23">
      <c r="S151" s="6"/>
      <c r="T151" s="423"/>
      <c r="U151" s="424"/>
      <c r="V151" s="396"/>
    </row>
    <row r="152" spans="1:23">
      <c r="S152" s="7"/>
    </row>
    <row r="153" spans="1:23">
      <c r="S153" s="7"/>
      <c r="T153" s="439" t="s">
        <v>133</v>
      </c>
      <c r="U153" s="392"/>
      <c r="V153" s="396" t="s">
        <v>114</v>
      </c>
    </row>
    <row r="154" spans="1:23">
      <c r="S154" s="17"/>
      <c r="T154" s="393"/>
      <c r="U154" s="394"/>
      <c r="V154" s="396"/>
    </row>
    <row r="155" spans="1:23">
      <c r="T155" s="9"/>
      <c r="U155" s="9"/>
      <c r="V155" s="9"/>
    </row>
    <row r="156" spans="1:23" ht="14.25" thickBot="1">
      <c r="A156" s="10"/>
      <c r="B156" s="10"/>
      <c r="C156" s="10"/>
      <c r="D156" s="10"/>
      <c r="E156" s="10"/>
      <c r="F156" s="10"/>
      <c r="G156" s="10"/>
      <c r="H156" s="10"/>
      <c r="I156" s="10"/>
      <c r="J156" s="10"/>
      <c r="K156" s="10"/>
      <c r="L156" s="10"/>
      <c r="M156" s="10"/>
      <c r="N156" s="10"/>
      <c r="O156" s="10"/>
      <c r="P156" s="10"/>
      <c r="Q156" s="10"/>
      <c r="R156" s="10"/>
      <c r="S156" s="10"/>
      <c r="T156" s="22"/>
      <c r="U156" s="22"/>
      <c r="V156" s="22"/>
      <c r="W156" s="10"/>
    </row>
    <row r="157" spans="1:23">
      <c r="A157" s="11"/>
      <c r="B157" s="11"/>
      <c r="C157" s="12"/>
      <c r="D157" s="12"/>
      <c r="E157" s="12"/>
      <c r="F157" s="11"/>
      <c r="G157" s="11"/>
      <c r="H157" s="11"/>
      <c r="I157" s="11"/>
      <c r="J157" s="11"/>
      <c r="K157" s="11"/>
      <c r="L157" s="11"/>
      <c r="M157" s="11"/>
      <c r="N157" s="11"/>
      <c r="O157" s="11"/>
      <c r="P157" s="11"/>
      <c r="W157" s="11"/>
    </row>
    <row r="158" spans="1:23">
      <c r="A158" s="81" t="s">
        <v>643</v>
      </c>
      <c r="M158" s="439" t="s">
        <v>117</v>
      </c>
      <c r="N158" s="392"/>
      <c r="O158" s="396" t="s">
        <v>114</v>
      </c>
      <c r="T158" s="439" t="s">
        <v>134</v>
      </c>
      <c r="U158" s="392"/>
      <c r="V158" s="396" t="s">
        <v>114</v>
      </c>
    </row>
    <row r="159" spans="1:23">
      <c r="A159" s="4" t="s">
        <v>134</v>
      </c>
      <c r="M159" s="393"/>
      <c r="N159" s="394"/>
      <c r="O159" s="396"/>
      <c r="P159" s="6"/>
      <c r="Q159" s="6"/>
      <c r="R159" s="5"/>
      <c r="S159" s="17"/>
      <c r="T159" s="393"/>
      <c r="U159" s="394"/>
      <c r="V159" s="396"/>
    </row>
    <row r="160" spans="1:23">
      <c r="Q160" s="7"/>
    </row>
    <row r="161" spans="1:23">
      <c r="C161" s="439" t="s">
        <v>135</v>
      </c>
      <c r="D161" s="392"/>
      <c r="E161" s="396" t="s">
        <v>114</v>
      </c>
      <c r="Q161" s="7"/>
    </row>
    <row r="162" spans="1:23">
      <c r="C162" s="393"/>
      <c r="D162" s="394"/>
      <c r="E162" s="396"/>
      <c r="F162" s="6"/>
      <c r="G162" s="5"/>
      <c r="H162" s="5"/>
      <c r="I162" s="5"/>
      <c r="J162" s="5"/>
      <c r="K162" s="5"/>
      <c r="L162" s="5"/>
      <c r="M162" s="5"/>
      <c r="N162" s="5"/>
      <c r="O162" s="5"/>
      <c r="P162" s="5"/>
      <c r="Q162" s="7"/>
    </row>
    <row r="163" spans="1:23">
      <c r="Q163" s="7"/>
    </row>
    <row r="164" spans="1:23">
      <c r="C164" s="404" t="s">
        <v>645</v>
      </c>
      <c r="D164" s="392"/>
      <c r="E164" s="396" t="s">
        <v>114</v>
      </c>
      <c r="Q164" s="7"/>
    </row>
    <row r="165" spans="1:23">
      <c r="C165" s="393"/>
      <c r="D165" s="394"/>
      <c r="E165" s="396"/>
      <c r="F165" s="6"/>
      <c r="G165" s="5"/>
      <c r="H165" s="5"/>
      <c r="I165" s="5"/>
      <c r="J165" s="5"/>
      <c r="K165" s="5"/>
      <c r="L165" s="5"/>
      <c r="M165" s="5"/>
      <c r="N165" s="5"/>
      <c r="O165" s="5"/>
      <c r="P165" s="5"/>
    </row>
    <row r="167" spans="1:23" ht="14.25" thickBot="1">
      <c r="A167" s="10"/>
      <c r="B167" s="10"/>
      <c r="C167" s="10"/>
      <c r="D167" s="10"/>
      <c r="E167" s="10"/>
      <c r="F167" s="10"/>
      <c r="G167" s="10"/>
      <c r="H167" s="10"/>
      <c r="I167" s="10"/>
      <c r="J167" s="10"/>
      <c r="K167" s="10"/>
      <c r="L167" s="10"/>
      <c r="M167" s="10"/>
      <c r="N167" s="10"/>
      <c r="O167" s="10"/>
      <c r="P167" s="10"/>
      <c r="Q167" s="10"/>
      <c r="R167" s="10"/>
      <c r="S167" s="10"/>
      <c r="T167" s="10"/>
      <c r="U167" s="10"/>
      <c r="V167" s="10"/>
      <c r="W167" s="10"/>
    </row>
    <row r="168" spans="1:23" s="100" customFormat="1">
      <c r="A168" s="101"/>
      <c r="B168" s="101"/>
      <c r="C168" s="101"/>
      <c r="D168" s="101"/>
      <c r="E168" s="101"/>
      <c r="F168" s="101"/>
      <c r="G168" s="101"/>
      <c r="H168" s="101"/>
      <c r="I168" s="101"/>
      <c r="J168" s="101"/>
      <c r="K168" s="101"/>
      <c r="L168" s="101"/>
      <c r="M168" s="101"/>
      <c r="N168" s="101"/>
      <c r="O168" s="101"/>
      <c r="P168" s="101"/>
      <c r="Q168" s="101"/>
      <c r="R168" s="101"/>
      <c r="S168" s="101"/>
      <c r="T168" s="101"/>
      <c r="U168" s="101"/>
      <c r="V168" s="101"/>
    </row>
    <row r="169" spans="1:23" s="100" customFormat="1">
      <c r="A169" s="103" t="s">
        <v>643</v>
      </c>
      <c r="T169" s="101"/>
      <c r="U169" s="101"/>
      <c r="V169" s="101"/>
    </row>
    <row r="170" spans="1:23" s="100" customFormat="1">
      <c r="A170" s="103" t="s">
        <v>598</v>
      </c>
      <c r="T170" s="101"/>
      <c r="U170" s="101"/>
      <c r="V170" s="101"/>
    </row>
    <row r="171" spans="1:23" s="100" customFormat="1"/>
    <row r="172" spans="1:23" s="100" customFormat="1">
      <c r="C172" s="417" t="s">
        <v>599</v>
      </c>
      <c r="D172" s="446"/>
      <c r="E172" s="457" t="s">
        <v>524</v>
      </c>
      <c r="F172" s="102"/>
      <c r="G172" s="102"/>
      <c r="H172" s="102"/>
      <c r="I172" s="102"/>
      <c r="J172" s="102"/>
      <c r="M172" s="449" t="s">
        <v>598</v>
      </c>
      <c r="N172" s="446"/>
      <c r="O172" s="451" t="s">
        <v>114</v>
      </c>
    </row>
    <row r="173" spans="1:23" s="100" customFormat="1">
      <c r="C173" s="447"/>
      <c r="D173" s="448"/>
      <c r="E173" s="451"/>
      <c r="F173" s="104"/>
      <c r="G173" s="104"/>
      <c r="H173" s="104"/>
      <c r="I173" s="104"/>
      <c r="J173" s="104"/>
      <c r="K173" s="104"/>
      <c r="L173" s="105"/>
      <c r="M173" s="447"/>
      <c r="N173" s="448"/>
      <c r="O173" s="451"/>
    </row>
    <row r="174" spans="1:23" s="100" customFormat="1">
      <c r="C174" s="101"/>
      <c r="D174" s="101"/>
      <c r="E174" s="101"/>
      <c r="F174" s="102"/>
      <c r="G174" s="102"/>
      <c r="H174" s="102"/>
      <c r="I174" s="102"/>
      <c r="J174" s="102"/>
      <c r="L174" s="106"/>
      <c r="M174" s="102"/>
      <c r="N174" s="102"/>
      <c r="O174" s="102"/>
    </row>
    <row r="175" spans="1:23" s="100" customFormat="1">
      <c r="C175" s="417" t="s">
        <v>523</v>
      </c>
      <c r="D175" s="446"/>
      <c r="E175" s="457" t="s">
        <v>526</v>
      </c>
      <c r="F175" s="102"/>
      <c r="G175" s="102"/>
      <c r="H175" s="102"/>
      <c r="L175" s="106"/>
      <c r="M175" s="102"/>
      <c r="N175" s="102"/>
      <c r="O175" s="102"/>
    </row>
    <row r="176" spans="1:23" s="100" customFormat="1">
      <c r="C176" s="447"/>
      <c r="D176" s="448"/>
      <c r="E176" s="451"/>
      <c r="F176" s="104"/>
      <c r="G176" s="104"/>
      <c r="H176" s="104"/>
      <c r="I176" s="104"/>
      <c r="J176" s="104"/>
      <c r="K176" s="104"/>
      <c r="L176" s="102"/>
      <c r="M176" s="102"/>
      <c r="N176" s="102"/>
      <c r="O176" s="102"/>
    </row>
    <row r="177" spans="1:23" s="100" customFormat="1"/>
    <row r="178" spans="1:23" s="100" customFormat="1" ht="14.25" thickBo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row>
    <row r="179" spans="1:23">
      <c r="A179" s="11"/>
      <c r="B179" s="11"/>
      <c r="C179" s="12"/>
      <c r="D179" s="12"/>
      <c r="E179" s="12"/>
      <c r="F179" s="11"/>
      <c r="G179" s="11"/>
      <c r="H179" s="11"/>
      <c r="I179" s="11"/>
      <c r="J179" s="11"/>
      <c r="K179" s="11"/>
      <c r="L179" s="11"/>
      <c r="M179" s="11"/>
      <c r="N179" s="11"/>
      <c r="O179" s="11"/>
      <c r="P179" s="11"/>
      <c r="W179" s="11"/>
    </row>
    <row r="180" spans="1:23" ht="13.5" customHeight="1">
      <c r="A180" s="81" t="s">
        <v>643</v>
      </c>
      <c r="M180" s="391" t="s">
        <v>644</v>
      </c>
      <c r="N180" s="392"/>
      <c r="O180" s="396" t="s">
        <v>114</v>
      </c>
      <c r="T180" s="404" t="s">
        <v>136</v>
      </c>
      <c r="U180" s="392"/>
      <c r="V180" s="396" t="s">
        <v>114</v>
      </c>
    </row>
    <row r="181" spans="1:23">
      <c r="A181" s="81" t="s">
        <v>136</v>
      </c>
      <c r="M181" s="393"/>
      <c r="N181" s="394"/>
      <c r="O181" s="396"/>
      <c r="P181" s="5"/>
      <c r="Q181" s="6"/>
      <c r="R181" s="5"/>
      <c r="S181" s="17"/>
      <c r="T181" s="393"/>
      <c r="U181" s="394"/>
      <c r="V181" s="396"/>
    </row>
    <row r="182" spans="1:23">
      <c r="Q182" s="7"/>
    </row>
    <row r="183" spans="1:23" ht="13.5" customHeight="1">
      <c r="M183" s="404" t="s">
        <v>598</v>
      </c>
      <c r="N183" s="392"/>
      <c r="O183" s="396" t="s">
        <v>114</v>
      </c>
      <c r="Q183" s="7"/>
    </row>
    <row r="184" spans="1:23">
      <c r="M184" s="393"/>
      <c r="N184" s="394"/>
      <c r="O184" s="396"/>
      <c r="P184" s="5"/>
    </row>
    <row r="189" spans="1:23">
      <c r="M189" s="8"/>
      <c r="N189" s="8"/>
      <c r="O189" s="8"/>
      <c r="P189" s="8"/>
    </row>
    <row r="190" spans="1:23">
      <c r="M190" s="8"/>
      <c r="N190" s="8"/>
      <c r="O190" s="8"/>
      <c r="P190" s="8"/>
    </row>
    <row r="191" spans="1:23">
      <c r="M191" s="8"/>
      <c r="N191" s="8"/>
      <c r="O191" s="8"/>
      <c r="P191" s="8"/>
    </row>
    <row r="192" spans="1:23" ht="13.5" customHeight="1"/>
  </sheetData>
  <mergeCells count="142">
    <mergeCell ref="C119:D120"/>
    <mergeCell ref="E119:E120"/>
    <mergeCell ref="M110:N111"/>
    <mergeCell ref="O110:O111"/>
    <mergeCell ref="T180:U181"/>
    <mergeCell ref="C164:D165"/>
    <mergeCell ref="E164:E165"/>
    <mergeCell ref="O127:O128"/>
    <mergeCell ref="C175:D176"/>
    <mergeCell ref="E175:E176"/>
    <mergeCell ref="C172:D173"/>
    <mergeCell ref="E172:E173"/>
    <mergeCell ref="C133:D134"/>
    <mergeCell ref="E133:E134"/>
    <mergeCell ref="M138:N139"/>
    <mergeCell ref="O138:O139"/>
    <mergeCell ref="C116:D117"/>
    <mergeCell ref="E116:E117"/>
    <mergeCell ref="T116:U117"/>
    <mergeCell ref="V180:V181"/>
    <mergeCell ref="M183:N184"/>
    <mergeCell ref="O183:O184"/>
    <mergeCell ref="O172:O173"/>
    <mergeCell ref="H110:I111"/>
    <mergeCell ref="J110:J111"/>
    <mergeCell ref="M158:N159"/>
    <mergeCell ref="O158:O159"/>
    <mergeCell ref="M180:N181"/>
    <mergeCell ref="O180:O181"/>
    <mergeCell ref="T141:U142"/>
    <mergeCell ref="V141:V142"/>
    <mergeCell ref="T144:U145"/>
    <mergeCell ref="V144:V145"/>
    <mergeCell ref="T138:U139"/>
    <mergeCell ref="V138:V139"/>
    <mergeCell ref="T158:U159"/>
    <mergeCell ref="V158:V159"/>
    <mergeCell ref="T147:U148"/>
    <mergeCell ref="V147:V148"/>
    <mergeCell ref="T150:U151"/>
    <mergeCell ref="V150:V151"/>
    <mergeCell ref="T153:U154"/>
    <mergeCell ref="M127:N128"/>
    <mergeCell ref="V153:V154"/>
    <mergeCell ref="M172:N173"/>
    <mergeCell ref="C144:D145"/>
    <mergeCell ref="E144:E145"/>
    <mergeCell ref="C161:D162"/>
    <mergeCell ref="E161:E162"/>
    <mergeCell ref="M19:N20"/>
    <mergeCell ref="O19:O20"/>
    <mergeCell ref="C141:D142"/>
    <mergeCell ref="E141:E142"/>
    <mergeCell ref="H59:I60"/>
    <mergeCell ref="J59:J60"/>
    <mergeCell ref="M59:N60"/>
    <mergeCell ref="O59:O60"/>
    <mergeCell ref="C23:D24"/>
    <mergeCell ref="E23:E24"/>
    <mergeCell ref="C69:D70"/>
    <mergeCell ref="E69:E70"/>
    <mergeCell ref="C124:D125"/>
    <mergeCell ref="E124:E125"/>
    <mergeCell ref="C130:D131"/>
    <mergeCell ref="E130:E131"/>
    <mergeCell ref="H138:I139"/>
    <mergeCell ref="J138:J139"/>
    <mergeCell ref="H33:I34"/>
    <mergeCell ref="J33:J34"/>
    <mergeCell ref="C13:D14"/>
    <mergeCell ref="E13:E14"/>
    <mergeCell ref="T13:U14"/>
    <mergeCell ref="V13:V14"/>
    <mergeCell ref="C16:D17"/>
    <mergeCell ref="E16:E17"/>
    <mergeCell ref="C3:D4"/>
    <mergeCell ref="E3:E4"/>
    <mergeCell ref="C6:D7"/>
    <mergeCell ref="E6:E7"/>
    <mergeCell ref="T3:U4"/>
    <mergeCell ref="V3:V4"/>
    <mergeCell ref="M9:N10"/>
    <mergeCell ref="O9:O10"/>
    <mergeCell ref="T23:U24"/>
    <mergeCell ref="V23:V24"/>
    <mergeCell ref="E26:E27"/>
    <mergeCell ref="C29:D31"/>
    <mergeCell ref="E29:E31"/>
    <mergeCell ref="C26:D27"/>
    <mergeCell ref="C39:D40"/>
    <mergeCell ref="E36:E37"/>
    <mergeCell ref="C51:D52"/>
    <mergeCell ref="E51:E52"/>
    <mergeCell ref="C36:D37"/>
    <mergeCell ref="E39:E40"/>
    <mergeCell ref="C42:D43"/>
    <mergeCell ref="E42:E43"/>
    <mergeCell ref="C48:D49"/>
    <mergeCell ref="E48:E49"/>
    <mergeCell ref="H101:I102"/>
    <mergeCell ref="J101:J102"/>
    <mergeCell ref="H86:I87"/>
    <mergeCell ref="J86:J87"/>
    <mergeCell ref="V80:V81"/>
    <mergeCell ref="H95:I96"/>
    <mergeCell ref="J95:J96"/>
    <mergeCell ref="C62:D63"/>
    <mergeCell ref="E62:E63"/>
    <mergeCell ref="C65:D66"/>
    <mergeCell ref="E65:E66"/>
    <mergeCell ref="C80:D81"/>
    <mergeCell ref="E80:E81"/>
    <mergeCell ref="C98:D99"/>
    <mergeCell ref="E98:E99"/>
    <mergeCell ref="C72:D73"/>
    <mergeCell ref="E72:E73"/>
    <mergeCell ref="E89:E90"/>
    <mergeCell ref="C89:D90"/>
    <mergeCell ref="H45:I46"/>
    <mergeCell ref="J45:J46"/>
    <mergeCell ref="T124:U125"/>
    <mergeCell ref="V124:V125"/>
    <mergeCell ref="T113:U114"/>
    <mergeCell ref="V113:V114"/>
    <mergeCell ref="T69:U70"/>
    <mergeCell ref="V69:V70"/>
    <mergeCell ref="M75:N76"/>
    <mergeCell ref="O75:O76"/>
    <mergeCell ref="T110:U111"/>
    <mergeCell ref="V110:V111"/>
    <mergeCell ref="H113:I114"/>
    <mergeCell ref="J113:J114"/>
    <mergeCell ref="H54:I55"/>
    <mergeCell ref="J54:J55"/>
    <mergeCell ref="V116:V117"/>
    <mergeCell ref="T80:U81"/>
    <mergeCell ref="H104:I105"/>
    <mergeCell ref="J104:J105"/>
    <mergeCell ref="H83:I84"/>
    <mergeCell ref="J83:J84"/>
    <mergeCell ref="H92:I93"/>
    <mergeCell ref="J92:J93"/>
  </mergeCells>
  <phoneticPr fontId="15"/>
  <pageMargins left="0.70866141732283472" right="0.70866141732283472" top="0.74803149606299213" bottom="0.74803149606299213" header="0.31496062992125984" footer="0.31496062992125984"/>
  <pageSetup paperSize="9" scale="5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W235"/>
  <sheetViews>
    <sheetView showGridLines="0" zoomScale="85" zoomScaleNormal="85" workbookViewId="0"/>
  </sheetViews>
  <sheetFormatPr defaultColWidth="9" defaultRowHeight="13.5"/>
  <cols>
    <col min="1" max="2" width="9" style="4"/>
    <col min="3" max="4" width="10.25" style="4" customWidth="1"/>
    <col min="5" max="5" width="7.75" style="4" customWidth="1"/>
    <col min="6" max="7" width="3.625" style="4" customWidth="1"/>
    <col min="8" max="9" width="10.25" style="4" customWidth="1"/>
    <col min="10" max="10" width="7.75" style="4" customWidth="1"/>
    <col min="11" max="12" width="3.625" style="4" customWidth="1"/>
    <col min="13" max="14" width="10.25" style="4" customWidth="1"/>
    <col min="15" max="15" width="7.75" style="4" customWidth="1"/>
    <col min="16" max="19" width="3.625" style="4" customWidth="1"/>
    <col min="20" max="16384" width="9" style="4"/>
  </cols>
  <sheetData>
    <row r="3" spans="1:23">
      <c r="A3" s="81" t="s">
        <v>1632</v>
      </c>
    </row>
    <row r="4" spans="1:23">
      <c r="A4" s="81" t="s">
        <v>1631</v>
      </c>
    </row>
    <row r="5" spans="1:23">
      <c r="C5" s="391" t="s">
        <v>522</v>
      </c>
      <c r="D5" s="392"/>
      <c r="E5" s="395" t="s">
        <v>525</v>
      </c>
      <c r="F5" s="8"/>
      <c r="G5" s="8"/>
      <c r="M5" s="404" t="s">
        <v>1618</v>
      </c>
      <c r="N5" s="392"/>
      <c r="O5" s="396" t="s">
        <v>114</v>
      </c>
      <c r="Q5" s="81" t="s">
        <v>2789</v>
      </c>
    </row>
    <row r="6" spans="1:23">
      <c r="C6" s="393"/>
      <c r="D6" s="394"/>
      <c r="E6" s="396"/>
      <c r="F6" s="5"/>
      <c r="G6" s="5"/>
      <c r="H6" s="5"/>
      <c r="I6" s="5"/>
      <c r="J6" s="5"/>
      <c r="K6" s="5"/>
      <c r="L6" s="5"/>
      <c r="M6" s="393"/>
      <c r="N6" s="394"/>
      <c r="O6" s="396"/>
      <c r="Q6" s="4" t="s">
        <v>2790</v>
      </c>
    </row>
    <row r="8" spans="1:23" ht="14.25" thickBot="1">
      <c r="C8" s="9"/>
      <c r="D8" s="9"/>
      <c r="E8" s="9"/>
      <c r="F8" s="8"/>
      <c r="I8" s="8"/>
      <c r="R8" s="10"/>
      <c r="S8" s="10"/>
      <c r="T8" s="10"/>
      <c r="U8" s="10"/>
      <c r="V8" s="10"/>
      <c r="W8" s="10"/>
    </row>
    <row r="9" spans="1:23" s="263" customFormat="1" ht="14.25" hidden="1" thickBot="1">
      <c r="A9" s="261"/>
      <c r="B9" s="261"/>
      <c r="C9" s="262"/>
      <c r="D9" s="262"/>
      <c r="E9" s="262"/>
      <c r="F9" s="261"/>
      <c r="G9" s="261"/>
      <c r="H9" s="261"/>
      <c r="I9" s="261"/>
      <c r="J9" s="261"/>
      <c r="K9" s="261"/>
      <c r="L9" s="261"/>
      <c r="M9" s="261"/>
      <c r="N9" s="261"/>
      <c r="O9" s="261"/>
      <c r="P9" s="261"/>
      <c r="Q9" s="261"/>
    </row>
    <row r="10" spans="1:23" s="263" customFormat="1" ht="14.25" hidden="1" thickBot="1">
      <c r="A10" s="264" t="s">
        <v>1632</v>
      </c>
    </row>
    <row r="11" spans="1:23" s="263" customFormat="1" ht="14.25" hidden="1" thickBot="1">
      <c r="A11" s="264" t="s">
        <v>1633</v>
      </c>
    </row>
    <row r="12" spans="1:23" s="263" customFormat="1" ht="14.25" hidden="1" thickBot="1">
      <c r="H12" s="479" t="s">
        <v>1618</v>
      </c>
      <c r="I12" s="473"/>
      <c r="J12" s="477" t="s">
        <v>114</v>
      </c>
      <c r="M12" s="479" t="s">
        <v>1634</v>
      </c>
      <c r="N12" s="473"/>
      <c r="O12" s="476" t="s">
        <v>1635</v>
      </c>
    </row>
    <row r="13" spans="1:23" s="263" customFormat="1" ht="14.25" hidden="1" thickBot="1">
      <c r="H13" s="474"/>
      <c r="I13" s="475"/>
      <c r="J13" s="477"/>
      <c r="K13" s="265"/>
      <c r="L13" s="266"/>
      <c r="M13" s="474"/>
      <c r="N13" s="475"/>
      <c r="O13" s="477"/>
    </row>
    <row r="14" spans="1:23" s="263" customFormat="1" ht="14.25" hidden="1" thickBot="1">
      <c r="C14" s="267"/>
      <c r="D14" s="267"/>
      <c r="E14" s="267"/>
      <c r="F14" s="268"/>
      <c r="G14" s="268"/>
      <c r="H14" s="268"/>
      <c r="I14" s="268"/>
      <c r="J14" s="268"/>
      <c r="L14" s="269"/>
      <c r="M14" s="268"/>
      <c r="N14" s="268"/>
      <c r="O14" s="268"/>
    </row>
    <row r="15" spans="1:23" s="263" customFormat="1" ht="14.25" hidden="1" thickBot="1">
      <c r="C15" s="472" t="s">
        <v>1636</v>
      </c>
      <c r="D15" s="473"/>
      <c r="E15" s="476" t="s">
        <v>1637</v>
      </c>
      <c r="F15" s="268"/>
      <c r="G15" s="268"/>
      <c r="H15" s="268"/>
      <c r="L15" s="269"/>
      <c r="M15" s="268"/>
      <c r="N15" s="268"/>
      <c r="O15" s="268"/>
    </row>
    <row r="16" spans="1:23" s="263" customFormat="1" ht="14.25" hidden="1" thickBot="1">
      <c r="C16" s="474"/>
      <c r="D16" s="475"/>
      <c r="E16" s="477"/>
      <c r="F16" s="265"/>
      <c r="G16" s="265"/>
      <c r="H16" s="265"/>
      <c r="I16" s="265"/>
      <c r="J16" s="265"/>
      <c r="K16" s="265"/>
      <c r="L16" s="268"/>
      <c r="M16" s="268"/>
      <c r="N16" s="268"/>
      <c r="O16" s="268"/>
    </row>
    <row r="17" spans="1:23" s="263" customFormat="1" ht="14.25" hidden="1" thickBot="1"/>
    <row r="18" spans="1:23" s="263" customFormat="1" ht="14.25" hidden="1" thickBot="1">
      <c r="C18" s="267"/>
      <c r="D18" s="267"/>
      <c r="E18" s="267"/>
      <c r="F18" s="268"/>
      <c r="I18" s="268"/>
      <c r="R18" s="270"/>
      <c r="S18" s="270"/>
      <c r="T18" s="270"/>
      <c r="U18" s="270"/>
      <c r="V18" s="270"/>
      <c r="W18" s="270"/>
    </row>
    <row r="19" spans="1:23" s="263" customFormat="1" ht="14.25" hidden="1" thickBot="1">
      <c r="A19" s="261"/>
      <c r="B19" s="261"/>
      <c r="C19" s="262"/>
      <c r="D19" s="262"/>
      <c r="E19" s="262"/>
      <c r="F19" s="261"/>
      <c r="G19" s="261"/>
      <c r="H19" s="261"/>
      <c r="I19" s="261"/>
      <c r="J19" s="261"/>
      <c r="K19" s="261"/>
      <c r="L19" s="261"/>
      <c r="M19" s="261"/>
      <c r="N19" s="261"/>
      <c r="O19" s="261"/>
      <c r="P19" s="261"/>
      <c r="Q19" s="261"/>
    </row>
    <row r="20" spans="1:23" s="263" customFormat="1" ht="14.25" hidden="1" thickBot="1">
      <c r="A20" s="264" t="s">
        <v>1632</v>
      </c>
    </row>
    <row r="21" spans="1:23" s="263" customFormat="1" ht="14.25" hidden="1" thickBot="1">
      <c r="A21" s="264" t="s">
        <v>1638</v>
      </c>
    </row>
    <row r="22" spans="1:23" s="263" customFormat="1" ht="14.25" hidden="1" thickBot="1">
      <c r="H22" s="479" t="s">
        <v>1618</v>
      </c>
      <c r="I22" s="473"/>
      <c r="J22" s="477" t="s">
        <v>114</v>
      </c>
      <c r="M22" s="479" t="s">
        <v>1639</v>
      </c>
      <c r="N22" s="473"/>
      <c r="O22" s="476" t="s">
        <v>1635</v>
      </c>
    </row>
    <row r="23" spans="1:23" s="263" customFormat="1" ht="14.25" hidden="1" thickBot="1">
      <c r="H23" s="474"/>
      <c r="I23" s="475"/>
      <c r="J23" s="477"/>
      <c r="K23" s="265"/>
      <c r="L23" s="266"/>
      <c r="M23" s="474"/>
      <c r="N23" s="475"/>
      <c r="O23" s="477"/>
    </row>
    <row r="24" spans="1:23" s="263" customFormat="1" ht="14.25" hidden="1" thickBot="1">
      <c r="C24" s="267"/>
      <c r="D24" s="267"/>
      <c r="E24" s="267"/>
      <c r="F24" s="268"/>
      <c r="G24" s="268"/>
      <c r="H24" s="268"/>
      <c r="I24" s="268"/>
      <c r="J24" s="268"/>
      <c r="L24" s="269"/>
      <c r="M24" s="268"/>
      <c r="N24" s="268"/>
      <c r="O24" s="268"/>
    </row>
    <row r="25" spans="1:23" s="263" customFormat="1" ht="14.25" hidden="1" thickBot="1">
      <c r="C25" s="472" t="s">
        <v>1611</v>
      </c>
      <c r="D25" s="473"/>
      <c r="E25" s="476" t="s">
        <v>1640</v>
      </c>
      <c r="F25" s="268"/>
      <c r="G25" s="268"/>
      <c r="H25" s="268"/>
      <c r="L25" s="269"/>
      <c r="M25" s="268"/>
      <c r="N25" s="268"/>
      <c r="O25" s="268"/>
    </row>
    <row r="26" spans="1:23" s="263" customFormat="1" ht="14.25" hidden="1" thickBot="1">
      <c r="C26" s="474"/>
      <c r="D26" s="475"/>
      <c r="E26" s="477"/>
      <c r="F26" s="265"/>
      <c r="G26" s="265"/>
      <c r="H26" s="265"/>
      <c r="I26" s="265"/>
      <c r="J26" s="265"/>
      <c r="K26" s="265"/>
      <c r="L26" s="269"/>
      <c r="M26" s="268"/>
      <c r="N26" s="268"/>
      <c r="O26" s="268"/>
    </row>
    <row r="27" spans="1:23" s="263" customFormat="1" ht="14.25" hidden="1" thickBot="1">
      <c r="L27" s="269"/>
    </row>
    <row r="28" spans="1:23" s="263" customFormat="1" ht="14.25" hidden="1" thickBot="1">
      <c r="C28" s="472" t="s">
        <v>1641</v>
      </c>
      <c r="D28" s="473"/>
      <c r="E28" s="476" t="s">
        <v>1640</v>
      </c>
      <c r="F28" s="268"/>
      <c r="G28" s="268"/>
      <c r="H28" s="268"/>
      <c r="L28" s="269"/>
      <c r="M28" s="268"/>
      <c r="N28" s="268"/>
      <c r="O28" s="268"/>
    </row>
    <row r="29" spans="1:23" s="263" customFormat="1" ht="14.25" hidden="1" thickBot="1">
      <c r="C29" s="474"/>
      <c r="D29" s="475"/>
      <c r="E29" s="477"/>
      <c r="F29" s="265"/>
      <c r="G29" s="265"/>
      <c r="H29" s="265"/>
      <c r="I29" s="265"/>
      <c r="J29" s="265"/>
      <c r="K29" s="265"/>
      <c r="L29" s="269"/>
      <c r="M29" s="268"/>
      <c r="N29" s="268"/>
      <c r="O29" s="268"/>
    </row>
    <row r="30" spans="1:23" s="263" customFormat="1" ht="14.25" hidden="1" thickBot="1">
      <c r="L30" s="269"/>
    </row>
    <row r="31" spans="1:23" s="263" customFormat="1" ht="13.5" hidden="1" customHeight="1">
      <c r="C31" s="478" t="s">
        <v>112</v>
      </c>
      <c r="D31" s="473"/>
      <c r="E31" s="476" t="s">
        <v>1640</v>
      </c>
      <c r="F31" s="268"/>
      <c r="G31" s="268"/>
      <c r="H31" s="268"/>
      <c r="L31" s="269"/>
      <c r="M31" s="268"/>
      <c r="N31" s="268"/>
      <c r="O31" s="268"/>
    </row>
    <row r="32" spans="1:23" s="263" customFormat="1" ht="14.25" hidden="1" thickBot="1">
      <c r="C32" s="474"/>
      <c r="D32" s="475"/>
      <c r="E32" s="477"/>
      <c r="F32" s="265"/>
      <c r="G32" s="265"/>
      <c r="H32" s="265"/>
      <c r="I32" s="265"/>
      <c r="J32" s="265"/>
      <c r="K32" s="265"/>
      <c r="L32" s="268"/>
      <c r="M32" s="268"/>
      <c r="N32" s="268"/>
      <c r="O32" s="268"/>
    </row>
    <row r="33" spans="1:23" s="263" customFormat="1" ht="14.25" hidden="1" thickBot="1"/>
    <row r="34" spans="1:23" s="263" customFormat="1" ht="14.25" hidden="1" thickBot="1">
      <c r="C34" s="267"/>
      <c r="D34" s="267"/>
      <c r="E34" s="267"/>
      <c r="F34" s="268"/>
      <c r="I34" s="268"/>
      <c r="R34" s="270"/>
      <c r="S34" s="270"/>
      <c r="T34" s="270"/>
      <c r="U34" s="270"/>
      <c r="V34" s="270"/>
      <c r="W34" s="270"/>
    </row>
    <row r="35" spans="1:23" s="263" customFormat="1" ht="14.25" hidden="1" thickBot="1">
      <c r="A35" s="261"/>
      <c r="B35" s="261"/>
      <c r="C35" s="262"/>
      <c r="D35" s="262"/>
      <c r="E35" s="262"/>
      <c r="F35" s="261"/>
      <c r="G35" s="261"/>
      <c r="H35" s="261"/>
      <c r="I35" s="261"/>
      <c r="J35" s="261"/>
      <c r="K35" s="261"/>
      <c r="L35" s="261"/>
      <c r="M35" s="261"/>
      <c r="N35" s="261"/>
      <c r="O35" s="261"/>
      <c r="P35" s="261"/>
      <c r="Q35" s="261"/>
    </row>
    <row r="36" spans="1:23" s="263" customFormat="1" ht="14.25" hidden="1" thickBot="1">
      <c r="A36" s="264" t="s">
        <v>1632</v>
      </c>
    </row>
    <row r="37" spans="1:23" s="263" customFormat="1" ht="14.25" hidden="1" thickBot="1">
      <c r="A37" s="264" t="s">
        <v>1642</v>
      </c>
    </row>
    <row r="38" spans="1:23" s="263" customFormat="1" ht="14.25" hidden="1" thickBot="1">
      <c r="H38" s="479" t="s">
        <v>1618</v>
      </c>
      <c r="I38" s="473"/>
      <c r="J38" s="477" t="s">
        <v>114</v>
      </c>
      <c r="M38" s="479" t="s">
        <v>1643</v>
      </c>
      <c r="N38" s="473"/>
      <c r="O38" s="476" t="s">
        <v>1635</v>
      </c>
    </row>
    <row r="39" spans="1:23" s="263" customFormat="1" ht="14.25" hidden="1" thickBot="1">
      <c r="H39" s="474"/>
      <c r="I39" s="475"/>
      <c r="J39" s="477"/>
      <c r="K39" s="265"/>
      <c r="L39" s="266"/>
      <c r="M39" s="474"/>
      <c r="N39" s="475"/>
      <c r="O39" s="477"/>
    </row>
    <row r="40" spans="1:23" s="263" customFormat="1" ht="14.25" hidden="1" thickBot="1">
      <c r="C40" s="267"/>
      <c r="D40" s="267"/>
      <c r="E40" s="267"/>
      <c r="F40" s="268"/>
      <c r="G40" s="268"/>
      <c r="H40" s="268"/>
      <c r="I40" s="268"/>
      <c r="J40" s="268"/>
      <c r="L40" s="269"/>
      <c r="M40" s="268"/>
      <c r="N40" s="268"/>
      <c r="O40" s="268"/>
    </row>
    <row r="41" spans="1:23" s="263" customFormat="1" ht="14.25" hidden="1" thickBot="1">
      <c r="L41" s="269"/>
    </row>
    <row r="42" spans="1:23" s="263" customFormat="1" ht="13.5" hidden="1" customHeight="1">
      <c r="C42" s="480" t="s">
        <v>1644</v>
      </c>
      <c r="D42" s="481"/>
      <c r="E42" s="476" t="s">
        <v>1637</v>
      </c>
      <c r="F42" s="268"/>
      <c r="G42" s="268"/>
      <c r="H42" s="268"/>
      <c r="L42" s="269"/>
      <c r="M42" s="268"/>
      <c r="N42" s="268"/>
      <c r="O42" s="268"/>
    </row>
    <row r="43" spans="1:23" s="263" customFormat="1" ht="14.25" hidden="1" thickBot="1">
      <c r="C43" s="482"/>
      <c r="D43" s="483"/>
      <c r="E43" s="477"/>
      <c r="F43" s="265"/>
      <c r="G43" s="265"/>
      <c r="H43" s="265"/>
      <c r="I43" s="265"/>
      <c r="J43" s="265"/>
      <c r="K43" s="265"/>
      <c r="L43" s="268"/>
      <c r="M43" s="268"/>
      <c r="N43" s="268"/>
      <c r="O43" s="268"/>
    </row>
    <row r="44" spans="1:23" s="263" customFormat="1" ht="14.25" hidden="1" thickBot="1"/>
    <row r="45" spans="1:23" s="263" customFormat="1" ht="14.25" hidden="1" thickBot="1">
      <c r="C45" s="267"/>
      <c r="D45" s="267"/>
      <c r="E45" s="267"/>
      <c r="F45" s="268"/>
      <c r="I45" s="268"/>
      <c r="R45" s="270"/>
      <c r="S45" s="270"/>
      <c r="T45" s="270"/>
      <c r="U45" s="270"/>
      <c r="V45" s="270"/>
      <c r="W45" s="270"/>
    </row>
    <row r="46" spans="1:23" s="263" customFormat="1" ht="14.25" hidden="1" thickBot="1">
      <c r="A46" s="261"/>
      <c r="B46" s="261"/>
      <c r="C46" s="262"/>
      <c r="D46" s="262"/>
      <c r="E46" s="262"/>
      <c r="F46" s="261"/>
      <c r="G46" s="261"/>
      <c r="H46" s="261"/>
      <c r="I46" s="261"/>
      <c r="J46" s="261"/>
      <c r="K46" s="261"/>
      <c r="L46" s="261"/>
      <c r="M46" s="261"/>
      <c r="N46" s="261"/>
      <c r="O46" s="261"/>
      <c r="P46" s="261"/>
      <c r="Q46" s="261"/>
    </row>
    <row r="47" spans="1:23" s="263" customFormat="1" ht="14.25" hidden="1" thickBot="1">
      <c r="A47" s="264" t="s">
        <v>1632</v>
      </c>
    </row>
    <row r="48" spans="1:23" s="263" customFormat="1" ht="14.25" hidden="1" thickBot="1">
      <c r="A48" s="264" t="s">
        <v>1645</v>
      </c>
    </row>
    <row r="49" spans="1:23" s="263" customFormat="1" ht="14.25" hidden="1" thickBot="1">
      <c r="H49" s="479" t="s">
        <v>1618</v>
      </c>
      <c r="I49" s="473"/>
      <c r="J49" s="477" t="s">
        <v>114</v>
      </c>
      <c r="M49" s="472" t="s">
        <v>1646</v>
      </c>
      <c r="N49" s="473"/>
      <c r="O49" s="476" t="s">
        <v>1635</v>
      </c>
    </row>
    <row r="50" spans="1:23" s="263" customFormat="1" ht="14.25" hidden="1" thickBot="1">
      <c r="H50" s="474"/>
      <c r="I50" s="475"/>
      <c r="J50" s="477"/>
      <c r="K50" s="265"/>
      <c r="L50" s="266"/>
      <c r="M50" s="474"/>
      <c r="N50" s="475"/>
      <c r="O50" s="477"/>
    </row>
    <row r="51" spans="1:23" s="263" customFormat="1" ht="14.25" hidden="1" thickBot="1">
      <c r="C51" s="267"/>
      <c r="D51" s="267"/>
      <c r="E51" s="267"/>
      <c r="F51" s="268"/>
      <c r="G51" s="268"/>
      <c r="H51" s="268"/>
      <c r="I51" s="268"/>
      <c r="J51" s="268"/>
      <c r="L51" s="269"/>
      <c r="M51" s="268"/>
      <c r="N51" s="268"/>
      <c r="O51" s="268"/>
    </row>
    <row r="52" spans="1:23" s="263" customFormat="1" ht="14.25" hidden="1" thickBot="1">
      <c r="L52" s="269"/>
    </row>
    <row r="53" spans="1:23" s="263" customFormat="1" ht="13.5" hidden="1" customHeight="1">
      <c r="C53" s="480" t="s">
        <v>1647</v>
      </c>
      <c r="D53" s="481"/>
      <c r="E53" s="476" t="s">
        <v>1637</v>
      </c>
      <c r="F53" s="268"/>
      <c r="G53" s="268"/>
      <c r="H53" s="268"/>
      <c r="L53" s="269"/>
      <c r="M53" s="268"/>
      <c r="N53" s="268"/>
      <c r="O53" s="268"/>
    </row>
    <row r="54" spans="1:23" s="263" customFormat="1" ht="14.25" hidden="1" thickBot="1">
      <c r="C54" s="482"/>
      <c r="D54" s="483"/>
      <c r="E54" s="477"/>
      <c r="F54" s="265"/>
      <c r="G54" s="265"/>
      <c r="H54" s="265"/>
      <c r="I54" s="265"/>
      <c r="J54" s="265"/>
      <c r="K54" s="265"/>
      <c r="L54" s="268"/>
      <c r="M54" s="268"/>
      <c r="N54" s="268"/>
      <c r="O54" s="268"/>
    </row>
    <row r="55" spans="1:23" s="263" customFormat="1" ht="14.25" hidden="1" thickBot="1"/>
    <row r="56" spans="1:23" s="263" customFormat="1" ht="14.25" hidden="1" thickBot="1">
      <c r="C56" s="267"/>
      <c r="D56" s="267"/>
      <c r="E56" s="267"/>
      <c r="F56" s="268"/>
      <c r="I56" s="268"/>
      <c r="R56" s="270"/>
      <c r="S56" s="270"/>
      <c r="T56" s="270"/>
      <c r="U56" s="270"/>
      <c r="V56" s="270"/>
      <c r="W56" s="270"/>
    </row>
    <row r="57" spans="1:23" s="263" customFormat="1" ht="14.25" hidden="1" thickBot="1">
      <c r="A57" s="261"/>
      <c r="B57" s="261"/>
      <c r="C57" s="262"/>
      <c r="D57" s="262"/>
      <c r="E57" s="262"/>
      <c r="F57" s="261"/>
      <c r="G57" s="261"/>
      <c r="H57" s="261"/>
      <c r="I57" s="261"/>
      <c r="J57" s="261"/>
      <c r="K57" s="261"/>
      <c r="L57" s="261"/>
      <c r="M57" s="261"/>
      <c r="N57" s="261"/>
      <c r="O57" s="261"/>
      <c r="P57" s="261"/>
      <c r="Q57" s="261"/>
    </row>
    <row r="58" spans="1:23" s="263" customFormat="1" ht="14.25" hidden="1" thickBot="1">
      <c r="A58" s="264" t="s">
        <v>1632</v>
      </c>
    </row>
    <row r="59" spans="1:23" s="263" customFormat="1" ht="14.25" hidden="1" thickBot="1">
      <c r="A59" s="264" t="s">
        <v>1648</v>
      </c>
    </row>
    <row r="60" spans="1:23" s="263" customFormat="1" ht="14.25" hidden="1" thickBot="1">
      <c r="H60" s="479" t="s">
        <v>1618</v>
      </c>
      <c r="I60" s="473"/>
      <c r="J60" s="477" t="s">
        <v>114</v>
      </c>
      <c r="M60" s="472" t="s">
        <v>1649</v>
      </c>
      <c r="N60" s="473"/>
      <c r="O60" s="476" t="s">
        <v>1635</v>
      </c>
    </row>
    <row r="61" spans="1:23" s="263" customFormat="1" ht="14.25" hidden="1" thickBot="1">
      <c r="H61" s="474"/>
      <c r="I61" s="475"/>
      <c r="J61" s="477"/>
      <c r="K61" s="265"/>
      <c r="L61" s="266"/>
      <c r="M61" s="474"/>
      <c r="N61" s="475"/>
      <c r="O61" s="477"/>
    </row>
    <row r="62" spans="1:23" s="263" customFormat="1" ht="14.25" hidden="1" thickBot="1">
      <c r="C62" s="267"/>
      <c r="D62" s="267"/>
      <c r="E62" s="267"/>
      <c r="F62" s="268"/>
      <c r="G62" s="268"/>
      <c r="H62" s="268"/>
      <c r="I62" s="268"/>
      <c r="J62" s="268"/>
      <c r="L62" s="269"/>
      <c r="M62" s="268"/>
      <c r="N62" s="268"/>
      <c r="O62" s="268"/>
    </row>
    <row r="63" spans="1:23" s="263" customFormat="1" ht="14.25" hidden="1" thickBot="1">
      <c r="L63" s="269"/>
    </row>
    <row r="64" spans="1:23" s="263" customFormat="1" ht="13.5" hidden="1" customHeight="1">
      <c r="C64" s="480" t="s">
        <v>1650</v>
      </c>
      <c r="D64" s="481"/>
      <c r="E64" s="476" t="s">
        <v>1637</v>
      </c>
      <c r="F64" s="268"/>
      <c r="G64" s="268"/>
      <c r="H64" s="268"/>
      <c r="L64" s="269"/>
      <c r="M64" s="268"/>
      <c r="N64" s="268"/>
      <c r="O64" s="268"/>
    </row>
    <row r="65" spans="1:23" s="263" customFormat="1" ht="14.25" hidden="1" thickBot="1">
      <c r="C65" s="482"/>
      <c r="D65" s="483"/>
      <c r="E65" s="477"/>
      <c r="F65" s="265"/>
      <c r="G65" s="265"/>
      <c r="H65" s="265"/>
      <c r="I65" s="265"/>
      <c r="J65" s="265"/>
      <c r="K65" s="265"/>
      <c r="L65" s="268"/>
      <c r="M65" s="268"/>
      <c r="N65" s="268"/>
      <c r="O65" s="268"/>
    </row>
    <row r="66" spans="1:23" s="263" customFormat="1" ht="14.25" hidden="1" thickBot="1"/>
    <row r="67" spans="1:23" s="263" customFormat="1" ht="14.25" hidden="1" thickBot="1">
      <c r="C67" s="267"/>
      <c r="D67" s="267"/>
      <c r="E67" s="267"/>
      <c r="F67" s="268"/>
      <c r="I67" s="268"/>
      <c r="R67" s="270"/>
      <c r="S67" s="270"/>
      <c r="T67" s="270"/>
      <c r="U67" s="270"/>
      <c r="V67" s="270"/>
      <c r="W67" s="270"/>
    </row>
    <row r="68" spans="1:23" s="263" customFormat="1" ht="14.25" hidden="1" thickBot="1">
      <c r="A68" s="261"/>
      <c r="B68" s="261"/>
      <c r="C68" s="262"/>
      <c r="D68" s="262"/>
      <c r="E68" s="262"/>
      <c r="F68" s="261"/>
      <c r="G68" s="261"/>
      <c r="H68" s="261"/>
      <c r="I68" s="261"/>
      <c r="J68" s="261"/>
      <c r="K68" s="261"/>
      <c r="L68" s="261"/>
      <c r="M68" s="261"/>
      <c r="N68" s="261"/>
      <c r="O68" s="261"/>
      <c r="P68" s="261"/>
      <c r="Q68" s="261"/>
    </row>
    <row r="69" spans="1:23" s="263" customFormat="1" ht="14.25" hidden="1" thickBot="1">
      <c r="A69" s="264" t="s">
        <v>1632</v>
      </c>
    </row>
    <row r="70" spans="1:23" s="263" customFormat="1" ht="14.25" hidden="1" thickBot="1">
      <c r="A70" s="264" t="s">
        <v>1651</v>
      </c>
    </row>
    <row r="71" spans="1:23" s="263" customFormat="1" ht="14.25" hidden="1" thickBot="1">
      <c r="H71" s="479" t="s">
        <v>1618</v>
      </c>
      <c r="I71" s="473"/>
      <c r="J71" s="477" t="s">
        <v>114</v>
      </c>
      <c r="M71" s="472" t="s">
        <v>1653</v>
      </c>
      <c r="N71" s="473"/>
      <c r="O71" s="476" t="s">
        <v>1635</v>
      </c>
    </row>
    <row r="72" spans="1:23" s="263" customFormat="1" ht="14.25" hidden="1" thickBot="1">
      <c r="H72" s="474"/>
      <c r="I72" s="475"/>
      <c r="J72" s="477"/>
      <c r="K72" s="265"/>
      <c r="L72" s="266"/>
      <c r="M72" s="474"/>
      <c r="N72" s="475"/>
      <c r="O72" s="477"/>
    </row>
    <row r="73" spans="1:23" s="263" customFormat="1" ht="14.25" hidden="1" thickBot="1">
      <c r="C73" s="267"/>
      <c r="D73" s="267"/>
      <c r="E73" s="267"/>
      <c r="F73" s="268"/>
      <c r="G73" s="268"/>
      <c r="H73" s="268"/>
      <c r="I73" s="268"/>
      <c r="J73" s="268"/>
      <c r="L73" s="269"/>
      <c r="M73" s="268"/>
      <c r="N73" s="268"/>
      <c r="O73" s="268"/>
    </row>
    <row r="74" spans="1:23" s="263" customFormat="1" ht="14.25" hidden="1" thickBot="1">
      <c r="L74" s="269"/>
    </row>
    <row r="75" spans="1:23" s="263" customFormat="1" ht="13.5" hidden="1" customHeight="1">
      <c r="C75" s="480" t="s">
        <v>1652</v>
      </c>
      <c r="D75" s="481"/>
      <c r="E75" s="476" t="s">
        <v>1637</v>
      </c>
      <c r="F75" s="268"/>
      <c r="G75" s="268"/>
      <c r="H75" s="268"/>
      <c r="L75" s="269"/>
      <c r="M75" s="268"/>
      <c r="N75" s="268"/>
      <c r="O75" s="268"/>
    </row>
    <row r="76" spans="1:23" s="263" customFormat="1" ht="14.25" hidden="1" thickBot="1">
      <c r="C76" s="482"/>
      <c r="D76" s="483"/>
      <c r="E76" s="477"/>
      <c r="F76" s="265"/>
      <c r="G76" s="265"/>
      <c r="H76" s="265"/>
      <c r="I76" s="265"/>
      <c r="J76" s="265"/>
      <c r="K76" s="265"/>
      <c r="L76" s="268"/>
      <c r="M76" s="268"/>
      <c r="N76" s="268"/>
      <c r="O76" s="268"/>
    </row>
    <row r="77" spans="1:23" s="263" customFormat="1" ht="14.25" hidden="1" thickBot="1"/>
    <row r="78" spans="1:23" s="263" customFormat="1" ht="14.25" hidden="1" thickBot="1">
      <c r="C78" s="267"/>
      <c r="D78" s="267"/>
      <c r="E78" s="267"/>
      <c r="F78" s="268"/>
      <c r="I78" s="268"/>
      <c r="R78" s="270"/>
      <c r="S78" s="270"/>
      <c r="T78" s="270"/>
      <c r="U78" s="270"/>
      <c r="V78" s="270"/>
      <c r="W78" s="270"/>
    </row>
    <row r="79" spans="1:23">
      <c r="A79" s="11"/>
      <c r="B79" s="11"/>
      <c r="C79" s="12"/>
      <c r="D79" s="12"/>
      <c r="E79" s="12"/>
      <c r="F79" s="11"/>
      <c r="G79" s="11"/>
      <c r="H79" s="11"/>
      <c r="I79" s="11"/>
      <c r="J79" s="11"/>
      <c r="K79" s="11"/>
      <c r="L79" s="11"/>
      <c r="M79" s="11"/>
      <c r="N79" s="11"/>
      <c r="O79" s="11"/>
      <c r="P79" s="11"/>
      <c r="Q79" s="11"/>
    </row>
    <row r="80" spans="1:23">
      <c r="A80" s="81" t="s">
        <v>1843</v>
      </c>
    </row>
    <row r="81" spans="1:23">
      <c r="A81" s="81" t="s">
        <v>1848</v>
      </c>
    </row>
    <row r="82" spans="1:23">
      <c r="C82" s="271"/>
      <c r="D82" s="271"/>
      <c r="E82" s="271"/>
      <c r="F82" s="271"/>
      <c r="G82" s="271"/>
      <c r="H82" s="462" t="s">
        <v>1618</v>
      </c>
      <c r="I82" s="463"/>
      <c r="J82" s="466" t="s">
        <v>114</v>
      </c>
      <c r="K82" s="271"/>
      <c r="L82" s="271"/>
      <c r="M82" s="391" t="s">
        <v>1798</v>
      </c>
      <c r="N82" s="405"/>
      <c r="O82" s="396" t="s">
        <v>114</v>
      </c>
    </row>
    <row r="83" spans="1:23">
      <c r="C83" s="271"/>
      <c r="D83" s="271"/>
      <c r="E83" s="271"/>
      <c r="F83" s="271"/>
      <c r="G83" s="271"/>
      <c r="H83" s="464"/>
      <c r="I83" s="465"/>
      <c r="J83" s="466"/>
      <c r="K83" s="272"/>
      <c r="L83" s="273"/>
      <c r="M83" s="406"/>
      <c r="N83" s="407"/>
      <c r="O83" s="396"/>
    </row>
    <row r="84" spans="1:23">
      <c r="F84" s="271"/>
      <c r="G84" s="271"/>
      <c r="H84" s="271"/>
      <c r="I84" s="271"/>
      <c r="J84" s="271"/>
      <c r="K84" s="271"/>
      <c r="L84" s="274"/>
      <c r="M84" s="271"/>
      <c r="N84" s="271"/>
      <c r="O84" s="271"/>
      <c r="P84" s="271"/>
    </row>
    <row r="85" spans="1:23" ht="13.5" customHeight="1">
      <c r="C85" s="271"/>
      <c r="D85" s="271"/>
      <c r="E85" s="271"/>
      <c r="F85" s="271"/>
      <c r="G85" s="271"/>
      <c r="H85" s="391" t="s">
        <v>1775</v>
      </c>
      <c r="I85" s="405"/>
      <c r="J85" s="466" t="s">
        <v>114</v>
      </c>
      <c r="K85" s="271"/>
      <c r="L85" s="274"/>
      <c r="M85" s="275"/>
      <c r="N85" s="275"/>
      <c r="O85" s="275"/>
      <c r="P85" s="271"/>
    </row>
    <row r="86" spans="1:23">
      <c r="C86" s="271"/>
      <c r="D86" s="271"/>
      <c r="E86" s="271"/>
      <c r="F86" s="271"/>
      <c r="G86" s="271"/>
      <c r="H86" s="406"/>
      <c r="I86" s="407"/>
      <c r="J86" s="466"/>
      <c r="K86" s="5"/>
      <c r="L86" s="274"/>
      <c r="M86" s="275"/>
      <c r="N86" s="275"/>
      <c r="O86" s="275"/>
      <c r="P86" s="271"/>
    </row>
    <row r="87" spans="1:23">
      <c r="F87" s="271"/>
      <c r="G87" s="271"/>
      <c r="H87" s="271"/>
      <c r="I87" s="271"/>
      <c r="J87" s="271"/>
      <c r="K87" s="271"/>
      <c r="L87" s="274"/>
      <c r="M87" s="271"/>
      <c r="N87" s="271"/>
      <c r="O87" s="271"/>
      <c r="P87" s="271"/>
    </row>
    <row r="88" spans="1:23" ht="13.5" customHeight="1">
      <c r="C88" s="391" t="s">
        <v>1849</v>
      </c>
      <c r="D88" s="392"/>
      <c r="E88" s="395" t="s">
        <v>1845</v>
      </c>
      <c r="F88" s="275"/>
      <c r="G88" s="275"/>
      <c r="H88" s="275"/>
      <c r="I88" s="271"/>
      <c r="J88" s="271"/>
      <c r="K88" s="271"/>
      <c r="L88" s="274"/>
      <c r="M88" s="275"/>
      <c r="N88" s="275"/>
      <c r="O88" s="275"/>
      <c r="P88" s="271"/>
    </row>
    <row r="89" spans="1:23">
      <c r="C89" s="393"/>
      <c r="D89" s="394"/>
      <c r="E89" s="396"/>
      <c r="F89" s="272"/>
      <c r="G89" s="272"/>
      <c r="H89" s="272"/>
      <c r="I89" s="272"/>
      <c r="J89" s="272"/>
      <c r="K89" s="272"/>
      <c r="L89" s="275"/>
      <c r="M89" s="275"/>
      <c r="N89" s="275"/>
      <c r="O89" s="275"/>
      <c r="P89" s="271"/>
    </row>
    <row r="90" spans="1:23">
      <c r="C90" s="9"/>
      <c r="D90" s="9"/>
      <c r="E90" s="9"/>
      <c r="F90" s="275"/>
      <c r="G90" s="275"/>
      <c r="H90" s="275"/>
      <c r="I90" s="275"/>
      <c r="J90" s="275"/>
      <c r="K90" s="275"/>
      <c r="L90" s="275"/>
      <c r="M90" s="275"/>
      <c r="N90" s="275"/>
      <c r="O90" s="275"/>
      <c r="P90" s="271"/>
    </row>
    <row r="91" spans="1:23" ht="14.25" thickBot="1">
      <c r="C91" s="9"/>
      <c r="D91" s="9"/>
      <c r="E91" s="9"/>
      <c r="F91" s="8"/>
      <c r="I91" s="8"/>
      <c r="R91" s="10"/>
      <c r="S91" s="10"/>
      <c r="T91" s="10"/>
      <c r="U91" s="10"/>
      <c r="V91" s="10"/>
      <c r="W91" s="10"/>
    </row>
    <row r="92" spans="1:23">
      <c r="A92" s="11"/>
      <c r="B92" s="11"/>
      <c r="C92" s="12"/>
      <c r="D92" s="12"/>
      <c r="E92" s="12"/>
      <c r="F92" s="11"/>
      <c r="G92" s="11"/>
      <c r="H92" s="11"/>
      <c r="I92" s="11"/>
      <c r="J92" s="11"/>
      <c r="K92" s="11"/>
      <c r="L92" s="11"/>
      <c r="M92" s="11"/>
      <c r="N92" s="11"/>
      <c r="O92" s="11"/>
      <c r="P92" s="11"/>
      <c r="Q92" s="11"/>
    </row>
    <row r="93" spans="1:23">
      <c r="A93" s="81" t="s">
        <v>1843</v>
      </c>
    </row>
    <row r="94" spans="1:23">
      <c r="A94" s="81" t="s">
        <v>1847</v>
      </c>
    </row>
    <row r="95" spans="1:23">
      <c r="C95" s="271"/>
      <c r="D95" s="271"/>
      <c r="E95" s="271"/>
      <c r="F95" s="271"/>
      <c r="G95" s="271"/>
      <c r="H95" s="462" t="s">
        <v>1618</v>
      </c>
      <c r="I95" s="463"/>
      <c r="J95" s="466" t="s">
        <v>114</v>
      </c>
      <c r="K95" s="271"/>
      <c r="L95" s="271"/>
      <c r="M95" s="391" t="s">
        <v>1844</v>
      </c>
      <c r="N95" s="405"/>
      <c r="O95" s="396" t="s">
        <v>114</v>
      </c>
    </row>
    <row r="96" spans="1:23">
      <c r="C96" s="271"/>
      <c r="D96" s="271"/>
      <c r="E96" s="271"/>
      <c r="F96" s="271"/>
      <c r="G96" s="271"/>
      <c r="H96" s="464"/>
      <c r="I96" s="465"/>
      <c r="J96" s="466"/>
      <c r="K96" s="272"/>
      <c r="L96" s="273"/>
      <c r="M96" s="406"/>
      <c r="N96" s="407"/>
      <c r="O96" s="396"/>
    </row>
    <row r="97" spans="1:23">
      <c r="F97" s="271"/>
      <c r="G97" s="271"/>
      <c r="H97" s="271"/>
      <c r="I97" s="271"/>
      <c r="J97" s="271"/>
      <c r="K97" s="271"/>
      <c r="L97" s="274"/>
      <c r="M97" s="271"/>
      <c r="N97" s="271"/>
      <c r="O97" s="271"/>
      <c r="P97" s="271"/>
    </row>
    <row r="98" spans="1:23" ht="13.5" customHeight="1">
      <c r="C98" s="271"/>
      <c r="D98" s="271"/>
      <c r="E98" s="271"/>
      <c r="F98" s="271"/>
      <c r="G98" s="271"/>
      <c r="H98" s="391" t="s">
        <v>1775</v>
      </c>
      <c r="I98" s="405"/>
      <c r="J98" s="466" t="s">
        <v>114</v>
      </c>
      <c r="K98" s="271"/>
      <c r="L98" s="274"/>
      <c r="M98" s="275"/>
      <c r="N98" s="275"/>
      <c r="O98" s="275"/>
      <c r="P98" s="271"/>
    </row>
    <row r="99" spans="1:23">
      <c r="C99" s="271"/>
      <c r="D99" s="271"/>
      <c r="E99" s="271"/>
      <c r="F99" s="271"/>
      <c r="G99" s="271"/>
      <c r="H99" s="406"/>
      <c r="I99" s="407"/>
      <c r="J99" s="466"/>
      <c r="K99" s="5"/>
      <c r="L99" s="274"/>
      <c r="M99" s="275"/>
      <c r="N99" s="275"/>
      <c r="O99" s="275"/>
      <c r="P99" s="271"/>
    </row>
    <row r="100" spans="1:23">
      <c r="F100" s="271"/>
      <c r="G100" s="271"/>
      <c r="H100" s="271"/>
      <c r="I100" s="271"/>
      <c r="J100" s="271"/>
      <c r="K100" s="271"/>
      <c r="L100" s="274"/>
      <c r="M100" s="271"/>
      <c r="N100" s="271"/>
      <c r="O100" s="271"/>
      <c r="P100" s="271"/>
    </row>
    <row r="101" spans="1:23" ht="13.5" customHeight="1">
      <c r="C101" s="391" t="s">
        <v>1846</v>
      </c>
      <c r="D101" s="392"/>
      <c r="E101" s="395" t="s">
        <v>1845</v>
      </c>
      <c r="F101" s="275"/>
      <c r="G101" s="275"/>
      <c r="H101" s="275"/>
      <c r="I101" s="271"/>
      <c r="J101" s="271"/>
      <c r="K101" s="271"/>
      <c r="L101" s="274"/>
      <c r="M101" s="275"/>
      <c r="N101" s="275"/>
      <c r="O101" s="275"/>
      <c r="P101" s="271"/>
    </row>
    <row r="102" spans="1:23">
      <c r="C102" s="393"/>
      <c r="D102" s="394"/>
      <c r="E102" s="396"/>
      <c r="F102" s="272"/>
      <c r="G102" s="272"/>
      <c r="H102" s="272"/>
      <c r="I102" s="272"/>
      <c r="J102" s="272"/>
      <c r="K102" s="272"/>
      <c r="L102" s="275"/>
      <c r="M102" s="275"/>
      <c r="N102" s="275"/>
      <c r="O102" s="275"/>
      <c r="P102" s="271"/>
    </row>
    <row r="103" spans="1:23">
      <c r="C103" s="9"/>
      <c r="D103" s="9"/>
      <c r="E103" s="9"/>
      <c r="F103" s="275"/>
      <c r="G103" s="275"/>
      <c r="H103" s="275"/>
      <c r="I103" s="275"/>
      <c r="J103" s="275"/>
      <c r="K103" s="275"/>
      <c r="L103" s="275"/>
      <c r="M103" s="275"/>
      <c r="N103" s="275"/>
      <c r="O103" s="275"/>
      <c r="P103" s="271"/>
    </row>
    <row r="104" spans="1:23" ht="14.25" thickBot="1">
      <c r="C104" s="9"/>
      <c r="D104" s="9"/>
      <c r="E104" s="9"/>
      <c r="F104" s="8"/>
      <c r="I104" s="8"/>
      <c r="R104" s="10"/>
      <c r="S104" s="10"/>
      <c r="T104" s="10"/>
      <c r="U104" s="10"/>
      <c r="V104" s="10"/>
      <c r="W104" s="10"/>
    </row>
    <row r="105" spans="1:23">
      <c r="A105" s="11"/>
      <c r="B105" s="11"/>
      <c r="C105" s="12"/>
      <c r="D105" s="12"/>
      <c r="E105" s="12"/>
      <c r="F105" s="11"/>
      <c r="G105" s="11"/>
      <c r="H105" s="11"/>
      <c r="I105" s="11"/>
      <c r="J105" s="11"/>
      <c r="K105" s="11"/>
      <c r="L105" s="11"/>
      <c r="M105" s="11"/>
      <c r="N105" s="11"/>
      <c r="O105" s="11"/>
      <c r="P105" s="11"/>
      <c r="Q105" s="11"/>
    </row>
    <row r="106" spans="1:23">
      <c r="A106" s="81" t="s">
        <v>1843</v>
      </c>
    </row>
    <row r="107" spans="1:23">
      <c r="A107" s="81" t="s">
        <v>1850</v>
      </c>
    </row>
    <row r="108" spans="1:23">
      <c r="C108" s="271"/>
      <c r="D108" s="271"/>
      <c r="E108" s="271"/>
      <c r="F108" s="271"/>
      <c r="G108" s="271"/>
      <c r="H108" s="462" t="s">
        <v>1618</v>
      </c>
      <c r="I108" s="463"/>
      <c r="J108" s="466" t="s">
        <v>114</v>
      </c>
      <c r="K108" s="271"/>
      <c r="L108" s="271"/>
      <c r="M108" s="391" t="s">
        <v>1852</v>
      </c>
      <c r="N108" s="405"/>
      <c r="O108" s="396" t="s">
        <v>114</v>
      </c>
    </row>
    <row r="109" spans="1:23">
      <c r="C109" s="271"/>
      <c r="D109" s="271"/>
      <c r="E109" s="271"/>
      <c r="F109" s="271"/>
      <c r="G109" s="271"/>
      <c r="H109" s="464"/>
      <c r="I109" s="465"/>
      <c r="J109" s="466"/>
      <c r="K109" s="272"/>
      <c r="L109" s="273"/>
      <c r="M109" s="406"/>
      <c r="N109" s="407"/>
      <c r="O109" s="396"/>
    </row>
    <row r="110" spans="1:23">
      <c r="F110" s="271"/>
      <c r="G110" s="271"/>
      <c r="H110" s="271"/>
      <c r="I110" s="271"/>
      <c r="J110" s="271"/>
      <c r="K110" s="271"/>
      <c r="L110" s="274"/>
      <c r="M110" s="271"/>
      <c r="N110" s="271"/>
      <c r="O110" s="271"/>
      <c r="P110" s="271"/>
    </row>
    <row r="111" spans="1:23" ht="13.5" customHeight="1">
      <c r="C111" s="271"/>
      <c r="D111" s="271"/>
      <c r="E111" s="271"/>
      <c r="F111" s="271"/>
      <c r="G111" s="271"/>
      <c r="H111" s="391" t="s">
        <v>1775</v>
      </c>
      <c r="I111" s="405"/>
      <c r="J111" s="466" t="s">
        <v>114</v>
      </c>
      <c r="K111" s="271"/>
      <c r="L111" s="274"/>
      <c r="M111" s="275"/>
      <c r="N111" s="275"/>
      <c r="O111" s="275"/>
      <c r="P111" s="271"/>
    </row>
    <row r="112" spans="1:23">
      <c r="C112" s="271"/>
      <c r="D112" s="271"/>
      <c r="E112" s="271"/>
      <c r="F112" s="271"/>
      <c r="G112" s="271"/>
      <c r="H112" s="406"/>
      <c r="I112" s="407"/>
      <c r="J112" s="466"/>
      <c r="K112" s="5"/>
      <c r="L112" s="274"/>
      <c r="M112" s="275"/>
      <c r="N112" s="275"/>
      <c r="O112" s="275"/>
      <c r="P112" s="271"/>
    </row>
    <row r="113" spans="1:23">
      <c r="F113" s="271"/>
      <c r="G113" s="271"/>
      <c r="H113" s="271"/>
      <c r="I113" s="271"/>
      <c r="J113" s="271"/>
      <c r="K113" s="271"/>
      <c r="L113" s="274"/>
      <c r="M113" s="271"/>
      <c r="N113" s="271"/>
      <c r="O113" s="271"/>
      <c r="P113" s="271"/>
    </row>
    <row r="114" spans="1:23" ht="13.5" customHeight="1">
      <c r="C114" s="391" t="s">
        <v>1851</v>
      </c>
      <c r="D114" s="392"/>
      <c r="E114" s="395" t="s">
        <v>1845</v>
      </c>
      <c r="F114" s="275"/>
      <c r="G114" s="275"/>
      <c r="H114" s="275"/>
      <c r="I114" s="271"/>
      <c r="J114" s="271"/>
      <c r="K114" s="271"/>
      <c r="L114" s="274"/>
      <c r="M114" s="275"/>
      <c r="N114" s="275"/>
      <c r="O114" s="275"/>
      <c r="P114" s="271"/>
    </row>
    <row r="115" spans="1:23">
      <c r="C115" s="393"/>
      <c r="D115" s="394"/>
      <c r="E115" s="396"/>
      <c r="F115" s="272"/>
      <c r="G115" s="272"/>
      <c r="H115" s="272"/>
      <c r="I115" s="272"/>
      <c r="J115" s="272"/>
      <c r="K115" s="272"/>
      <c r="L115" s="275"/>
      <c r="M115" s="275"/>
      <c r="N115" s="275"/>
      <c r="O115" s="275"/>
      <c r="P115" s="271"/>
    </row>
    <row r="116" spans="1:23">
      <c r="C116" s="9"/>
      <c r="D116" s="9"/>
      <c r="E116" s="9"/>
      <c r="F116" s="275"/>
      <c r="G116" s="275"/>
      <c r="H116" s="275"/>
      <c r="I116" s="275"/>
      <c r="J116" s="275"/>
      <c r="K116" s="275"/>
      <c r="L116" s="275"/>
      <c r="M116" s="275"/>
      <c r="N116" s="275"/>
      <c r="O116" s="275"/>
      <c r="P116" s="271"/>
    </row>
    <row r="117" spans="1:23" ht="14.25" thickBot="1">
      <c r="C117" s="9"/>
      <c r="D117" s="9"/>
      <c r="E117" s="9"/>
      <c r="F117" s="8"/>
      <c r="I117" s="8"/>
      <c r="R117" s="10"/>
      <c r="S117" s="10"/>
      <c r="T117" s="10"/>
      <c r="U117" s="10"/>
      <c r="V117" s="10"/>
      <c r="W117" s="10"/>
    </row>
    <row r="118" spans="1:23">
      <c r="A118" s="11"/>
      <c r="B118" s="11"/>
      <c r="C118" s="12"/>
      <c r="D118" s="12"/>
      <c r="E118" s="12"/>
      <c r="F118" s="11"/>
      <c r="G118" s="11"/>
      <c r="H118" s="11"/>
      <c r="I118" s="11"/>
      <c r="J118" s="11"/>
      <c r="K118" s="11"/>
      <c r="L118" s="11"/>
      <c r="M118" s="11"/>
      <c r="N118" s="11"/>
      <c r="O118" s="11"/>
      <c r="P118" s="11"/>
      <c r="Q118" s="11"/>
    </row>
    <row r="119" spans="1:23">
      <c r="A119" s="81" t="s">
        <v>1843</v>
      </c>
    </row>
    <row r="120" spans="1:23">
      <c r="A120" s="81" t="s">
        <v>1853</v>
      </c>
    </row>
    <row r="121" spans="1:23">
      <c r="C121" s="271"/>
      <c r="D121" s="271"/>
      <c r="E121" s="271"/>
      <c r="F121" s="271"/>
      <c r="G121" s="271"/>
      <c r="H121" s="462" t="s">
        <v>1618</v>
      </c>
      <c r="I121" s="463"/>
      <c r="J121" s="466" t="s">
        <v>114</v>
      </c>
      <c r="K121" s="271"/>
      <c r="L121" s="271"/>
      <c r="M121" s="391" t="s">
        <v>1812</v>
      </c>
      <c r="N121" s="405"/>
      <c r="O121" s="396" t="s">
        <v>114</v>
      </c>
    </row>
    <row r="122" spans="1:23">
      <c r="C122" s="271"/>
      <c r="D122" s="271"/>
      <c r="E122" s="271"/>
      <c r="F122" s="271"/>
      <c r="G122" s="271"/>
      <c r="H122" s="464"/>
      <c r="I122" s="465"/>
      <c r="J122" s="466"/>
      <c r="K122" s="272"/>
      <c r="L122" s="273"/>
      <c r="M122" s="406"/>
      <c r="N122" s="407"/>
      <c r="O122" s="396"/>
    </row>
    <row r="123" spans="1:23">
      <c r="F123" s="271"/>
      <c r="G123" s="271"/>
      <c r="H123" s="271"/>
      <c r="I123" s="271"/>
      <c r="J123" s="271"/>
      <c r="K123" s="271"/>
      <c r="L123" s="274"/>
      <c r="M123" s="271"/>
      <c r="N123" s="271"/>
      <c r="O123" s="271"/>
      <c r="P123" s="271"/>
    </row>
    <row r="124" spans="1:23" ht="13.5" customHeight="1">
      <c r="C124" s="271"/>
      <c r="D124" s="271"/>
      <c r="E124" s="271"/>
      <c r="F124" s="271"/>
      <c r="G124" s="271"/>
      <c r="H124" s="391" t="s">
        <v>1775</v>
      </c>
      <c r="I124" s="405"/>
      <c r="J124" s="466" t="s">
        <v>114</v>
      </c>
      <c r="K124" s="271"/>
      <c r="L124" s="274"/>
      <c r="M124" s="275"/>
      <c r="N124" s="275"/>
      <c r="O124" s="275"/>
      <c r="P124" s="271"/>
    </row>
    <row r="125" spans="1:23">
      <c r="C125" s="271"/>
      <c r="D125" s="271"/>
      <c r="E125" s="271"/>
      <c r="F125" s="271"/>
      <c r="G125" s="271"/>
      <c r="H125" s="406"/>
      <c r="I125" s="407"/>
      <c r="J125" s="466"/>
      <c r="K125" s="5"/>
      <c r="L125" s="274"/>
      <c r="M125" s="275"/>
      <c r="N125" s="275"/>
      <c r="O125" s="275"/>
      <c r="P125" s="271"/>
    </row>
    <row r="126" spans="1:23">
      <c r="F126" s="271"/>
      <c r="G126" s="271"/>
      <c r="H126" s="271"/>
      <c r="I126" s="271"/>
      <c r="J126" s="271"/>
      <c r="K126" s="271"/>
      <c r="L126" s="274"/>
      <c r="M126" s="271"/>
      <c r="N126" s="271"/>
      <c r="O126" s="271"/>
      <c r="P126" s="271"/>
    </row>
    <row r="127" spans="1:23" ht="13.5" customHeight="1">
      <c r="C127" s="391" t="s">
        <v>1854</v>
      </c>
      <c r="D127" s="392"/>
      <c r="E127" s="395" t="s">
        <v>1845</v>
      </c>
      <c r="F127" s="275"/>
      <c r="G127" s="275"/>
      <c r="H127" s="275"/>
      <c r="I127" s="271"/>
      <c r="J127" s="271"/>
      <c r="K127" s="271"/>
      <c r="L127" s="274"/>
      <c r="M127" s="275"/>
      <c r="N127" s="275"/>
      <c r="O127" s="275"/>
      <c r="P127" s="271"/>
    </row>
    <row r="128" spans="1:23">
      <c r="C128" s="393"/>
      <c r="D128" s="394"/>
      <c r="E128" s="396"/>
      <c r="F128" s="272"/>
      <c r="G128" s="272"/>
      <c r="H128" s="272"/>
      <c r="I128" s="272"/>
      <c r="J128" s="272"/>
      <c r="K128" s="272"/>
      <c r="L128" s="275"/>
      <c r="M128" s="275"/>
      <c r="N128" s="275"/>
      <c r="O128" s="275"/>
      <c r="P128" s="271"/>
    </row>
    <row r="129" spans="1:23">
      <c r="C129" s="9"/>
      <c r="D129" s="9"/>
      <c r="E129" s="9"/>
      <c r="F129" s="275"/>
      <c r="G129" s="275"/>
      <c r="H129" s="275"/>
      <c r="I129" s="275"/>
      <c r="J129" s="275"/>
      <c r="K129" s="275"/>
      <c r="L129" s="275"/>
      <c r="M129" s="275"/>
      <c r="N129" s="275"/>
      <c r="O129" s="275"/>
      <c r="P129" s="271"/>
    </row>
    <row r="130" spans="1:23" ht="14.25" thickBot="1">
      <c r="C130" s="9"/>
      <c r="D130" s="9"/>
      <c r="E130" s="9"/>
      <c r="F130" s="8"/>
      <c r="I130" s="8"/>
      <c r="R130" s="10"/>
      <c r="S130" s="10"/>
      <c r="T130" s="10"/>
      <c r="U130" s="10"/>
      <c r="V130" s="10"/>
      <c r="W130" s="10"/>
    </row>
    <row r="131" spans="1:23">
      <c r="A131" s="11"/>
      <c r="B131" s="11"/>
      <c r="C131" s="12"/>
      <c r="D131" s="12"/>
      <c r="E131" s="12"/>
      <c r="F131" s="11"/>
      <c r="G131" s="11"/>
      <c r="H131" s="11"/>
      <c r="I131" s="11"/>
      <c r="J131" s="11"/>
      <c r="K131" s="11"/>
      <c r="L131" s="11"/>
      <c r="M131" s="11"/>
      <c r="N131" s="11"/>
      <c r="O131" s="11"/>
      <c r="P131" s="11"/>
      <c r="Q131" s="11"/>
    </row>
    <row r="132" spans="1:23">
      <c r="A132" s="81" t="s">
        <v>1843</v>
      </c>
    </row>
    <row r="133" spans="1:23">
      <c r="A133" s="81" t="s">
        <v>1855</v>
      </c>
    </row>
    <row r="134" spans="1:23">
      <c r="C134" s="467" t="s">
        <v>1644</v>
      </c>
      <c r="D134" s="468"/>
      <c r="E134" s="471" t="s">
        <v>1375</v>
      </c>
      <c r="F134" s="275"/>
      <c r="G134" s="275"/>
      <c r="H134" s="275"/>
      <c r="I134" s="271"/>
      <c r="J134" s="271"/>
      <c r="K134" s="271"/>
      <c r="L134" s="271"/>
      <c r="M134" s="391" t="s">
        <v>1805</v>
      </c>
      <c r="N134" s="405"/>
      <c r="O134" s="396" t="s">
        <v>114</v>
      </c>
    </row>
    <row r="135" spans="1:23">
      <c r="C135" s="469"/>
      <c r="D135" s="470"/>
      <c r="E135" s="466"/>
      <c r="F135" s="272"/>
      <c r="G135" s="272"/>
      <c r="H135" s="272"/>
      <c r="I135" s="272"/>
      <c r="J135" s="272"/>
      <c r="K135" s="272"/>
      <c r="L135" s="272"/>
      <c r="M135" s="406"/>
      <c r="N135" s="407"/>
      <c r="O135" s="396"/>
    </row>
    <row r="136" spans="1:23">
      <c r="C136" s="9"/>
      <c r="D136" s="9"/>
      <c r="E136" s="9"/>
      <c r="F136" s="275"/>
      <c r="G136" s="275"/>
      <c r="H136" s="275"/>
      <c r="I136" s="275"/>
      <c r="J136" s="275"/>
      <c r="K136" s="275"/>
      <c r="L136" s="275"/>
      <c r="M136" s="275"/>
      <c r="N136" s="275"/>
      <c r="O136" s="275"/>
      <c r="P136" s="271"/>
    </row>
    <row r="137" spans="1:23" ht="14.25" thickBot="1">
      <c r="C137" s="9"/>
      <c r="D137" s="9"/>
      <c r="E137" s="9"/>
      <c r="F137" s="8"/>
      <c r="I137" s="8"/>
      <c r="R137" s="10"/>
      <c r="S137" s="10"/>
      <c r="T137" s="10"/>
      <c r="U137" s="10"/>
      <c r="V137" s="10"/>
      <c r="W137" s="10"/>
    </row>
    <row r="138" spans="1:23">
      <c r="A138" s="11"/>
      <c r="B138" s="11"/>
      <c r="C138" s="12"/>
      <c r="D138" s="12"/>
      <c r="E138" s="12"/>
      <c r="F138" s="11"/>
      <c r="G138" s="11"/>
      <c r="H138" s="11"/>
      <c r="I138" s="11"/>
      <c r="J138" s="11"/>
      <c r="K138" s="11"/>
      <c r="L138" s="11"/>
      <c r="M138" s="11"/>
      <c r="N138" s="11"/>
      <c r="O138" s="11"/>
      <c r="P138" s="11"/>
      <c r="Q138" s="11"/>
    </row>
    <row r="139" spans="1:23">
      <c r="A139" s="81" t="s">
        <v>1843</v>
      </c>
    </row>
    <row r="140" spans="1:23">
      <c r="A140" s="81" t="s">
        <v>1856</v>
      </c>
    </row>
    <row r="141" spans="1:23">
      <c r="C141" s="467" t="s">
        <v>1647</v>
      </c>
      <c r="D141" s="468"/>
      <c r="E141" s="471" t="s">
        <v>1375</v>
      </c>
      <c r="F141" s="275"/>
      <c r="G141" s="275"/>
      <c r="H141" s="275"/>
      <c r="I141" s="271"/>
      <c r="J141" s="271"/>
      <c r="K141" s="271"/>
      <c r="L141" s="271"/>
      <c r="M141" s="391" t="s">
        <v>1801</v>
      </c>
      <c r="N141" s="405"/>
      <c r="O141" s="396" t="s">
        <v>114</v>
      </c>
    </row>
    <row r="142" spans="1:23">
      <c r="C142" s="469"/>
      <c r="D142" s="470"/>
      <c r="E142" s="466"/>
      <c r="F142" s="272"/>
      <c r="G142" s="272"/>
      <c r="H142" s="272"/>
      <c r="I142" s="272"/>
      <c r="J142" s="272"/>
      <c r="K142" s="272"/>
      <c r="L142" s="272"/>
      <c r="M142" s="406"/>
      <c r="N142" s="407"/>
      <c r="O142" s="396"/>
    </row>
    <row r="143" spans="1:23">
      <c r="C143" s="9"/>
      <c r="D143" s="9"/>
      <c r="E143" s="9"/>
      <c r="F143" s="275"/>
      <c r="G143" s="275"/>
      <c r="H143" s="275"/>
      <c r="I143" s="275"/>
      <c r="J143" s="275"/>
      <c r="K143" s="275"/>
      <c r="L143" s="275"/>
      <c r="M143" s="275"/>
      <c r="N143" s="275"/>
      <c r="O143" s="275"/>
      <c r="P143" s="271"/>
    </row>
    <row r="144" spans="1:23" ht="14.25" thickBot="1">
      <c r="C144" s="9"/>
      <c r="D144" s="9"/>
      <c r="E144" s="9"/>
      <c r="F144" s="8"/>
      <c r="I144" s="8"/>
      <c r="R144" s="10"/>
      <c r="S144" s="10"/>
      <c r="T144" s="10"/>
      <c r="U144" s="10"/>
      <c r="V144" s="10"/>
      <c r="W144" s="10"/>
    </row>
    <row r="145" spans="1:23">
      <c r="A145" s="11"/>
      <c r="B145" s="11"/>
      <c r="C145" s="12"/>
      <c r="D145" s="12"/>
      <c r="E145" s="12"/>
      <c r="F145" s="11"/>
      <c r="G145" s="11"/>
      <c r="H145" s="11"/>
      <c r="I145" s="11"/>
      <c r="J145" s="11"/>
      <c r="K145" s="11"/>
      <c r="L145" s="11"/>
      <c r="M145" s="11"/>
      <c r="N145" s="11"/>
      <c r="O145" s="11"/>
      <c r="P145" s="11"/>
      <c r="Q145" s="11"/>
    </row>
    <row r="146" spans="1:23">
      <c r="A146" s="81" t="s">
        <v>1843</v>
      </c>
    </row>
    <row r="147" spans="1:23">
      <c r="A147" s="81" t="s">
        <v>1858</v>
      </c>
    </row>
    <row r="148" spans="1:23">
      <c r="C148" s="467" t="s">
        <v>1650</v>
      </c>
      <c r="D148" s="468"/>
      <c r="E148" s="471" t="s">
        <v>1375</v>
      </c>
      <c r="F148" s="275"/>
      <c r="G148" s="275"/>
      <c r="H148" s="275"/>
      <c r="I148" s="271"/>
      <c r="J148" s="271"/>
      <c r="K148" s="271"/>
      <c r="L148" s="271"/>
      <c r="M148" s="391" t="s">
        <v>1857</v>
      </c>
      <c r="N148" s="405"/>
      <c r="O148" s="396" t="s">
        <v>114</v>
      </c>
    </row>
    <row r="149" spans="1:23">
      <c r="C149" s="469"/>
      <c r="D149" s="470"/>
      <c r="E149" s="466"/>
      <c r="F149" s="272"/>
      <c r="G149" s="272"/>
      <c r="H149" s="272"/>
      <c r="I149" s="272"/>
      <c r="J149" s="272"/>
      <c r="K149" s="272"/>
      <c r="L149" s="272"/>
      <c r="M149" s="406"/>
      <c r="N149" s="407"/>
      <c r="O149" s="396"/>
    </row>
    <row r="150" spans="1:23">
      <c r="C150" s="9"/>
      <c r="D150" s="9"/>
      <c r="E150" s="9"/>
      <c r="F150" s="275"/>
      <c r="G150" s="275"/>
      <c r="H150" s="275"/>
      <c r="I150" s="275"/>
      <c r="J150" s="275"/>
      <c r="K150" s="275"/>
      <c r="L150" s="275"/>
      <c r="M150" s="275"/>
      <c r="N150" s="275"/>
      <c r="O150" s="275"/>
      <c r="P150" s="271"/>
    </row>
    <row r="151" spans="1:23" ht="14.25" thickBot="1">
      <c r="C151" s="9"/>
      <c r="D151" s="9"/>
      <c r="E151" s="9"/>
      <c r="F151" s="8"/>
      <c r="I151" s="8"/>
      <c r="R151" s="10"/>
      <c r="S151" s="10"/>
      <c r="T151" s="10"/>
      <c r="U151" s="10"/>
      <c r="V151" s="10"/>
      <c r="W151" s="10"/>
    </row>
    <row r="152" spans="1:23">
      <c r="A152" s="11"/>
      <c r="B152" s="11"/>
      <c r="C152" s="12"/>
      <c r="D152" s="12"/>
      <c r="E152" s="12"/>
      <c r="F152" s="11"/>
      <c r="G152" s="11"/>
      <c r="H152" s="11"/>
      <c r="I152" s="11"/>
      <c r="J152" s="11"/>
      <c r="K152" s="11"/>
      <c r="L152" s="11"/>
      <c r="M152" s="11"/>
      <c r="N152" s="11"/>
      <c r="O152" s="11"/>
      <c r="P152" s="11"/>
      <c r="Q152" s="11"/>
    </row>
    <row r="153" spans="1:23">
      <c r="A153" s="81" t="s">
        <v>1843</v>
      </c>
    </row>
    <row r="154" spans="1:23">
      <c r="A154" s="81" t="s">
        <v>1859</v>
      </c>
    </row>
    <row r="155" spans="1:23">
      <c r="C155" s="467" t="s">
        <v>1652</v>
      </c>
      <c r="D155" s="468"/>
      <c r="E155" s="471" t="s">
        <v>1375</v>
      </c>
      <c r="F155" s="275"/>
      <c r="G155" s="275"/>
      <c r="H155" s="275"/>
      <c r="I155" s="271"/>
      <c r="J155" s="271"/>
      <c r="K155" s="271"/>
      <c r="L155" s="271"/>
      <c r="M155" s="391" t="s">
        <v>1814</v>
      </c>
      <c r="N155" s="405"/>
      <c r="O155" s="396" t="s">
        <v>114</v>
      </c>
    </row>
    <row r="156" spans="1:23">
      <c r="C156" s="469"/>
      <c r="D156" s="470"/>
      <c r="E156" s="466"/>
      <c r="F156" s="272"/>
      <c r="G156" s="272"/>
      <c r="H156" s="272"/>
      <c r="I156" s="272"/>
      <c r="J156" s="272"/>
      <c r="K156" s="272"/>
      <c r="L156" s="272"/>
      <c r="M156" s="406"/>
      <c r="N156" s="407"/>
      <c r="O156" s="396"/>
    </row>
    <row r="157" spans="1:23">
      <c r="C157" s="9"/>
      <c r="D157" s="9"/>
      <c r="E157" s="9"/>
      <c r="F157" s="275"/>
      <c r="G157" s="275"/>
      <c r="H157" s="275"/>
      <c r="I157" s="275"/>
      <c r="J157" s="275"/>
      <c r="K157" s="275"/>
      <c r="L157" s="275"/>
      <c r="M157" s="275"/>
      <c r="N157" s="275"/>
      <c r="O157" s="275"/>
      <c r="P157" s="271"/>
    </row>
    <row r="158" spans="1:23" ht="14.25" thickBot="1">
      <c r="C158" s="9"/>
      <c r="D158" s="9"/>
      <c r="E158" s="9"/>
      <c r="F158" s="8"/>
      <c r="I158" s="8"/>
      <c r="R158" s="10"/>
      <c r="S158" s="10"/>
      <c r="T158" s="10"/>
      <c r="U158" s="10"/>
      <c r="V158" s="10"/>
      <c r="W158" s="10"/>
    </row>
    <row r="159" spans="1:23">
      <c r="A159" s="11"/>
      <c r="B159" s="11"/>
      <c r="C159" s="12"/>
      <c r="D159" s="12"/>
      <c r="E159" s="12"/>
      <c r="F159" s="11"/>
      <c r="G159" s="11"/>
      <c r="H159" s="11"/>
      <c r="I159" s="11"/>
      <c r="J159" s="11"/>
      <c r="K159" s="11"/>
      <c r="L159" s="11"/>
      <c r="M159" s="11"/>
      <c r="N159" s="11"/>
      <c r="O159" s="11"/>
      <c r="P159" s="11"/>
      <c r="Q159" s="11"/>
    </row>
    <row r="160" spans="1:23">
      <c r="A160" s="81" t="s">
        <v>1843</v>
      </c>
    </row>
    <row r="161" spans="1:15">
      <c r="A161" s="81" t="s">
        <v>1861</v>
      </c>
    </row>
    <row r="162" spans="1:15">
      <c r="H162" s="391" t="s">
        <v>1798</v>
      </c>
      <c r="I162" s="405"/>
      <c r="J162" s="396" t="s">
        <v>114</v>
      </c>
      <c r="M162" s="391" t="s">
        <v>1827</v>
      </c>
      <c r="N162" s="405"/>
      <c r="O162" s="396" t="s">
        <v>114</v>
      </c>
    </row>
    <row r="163" spans="1:15">
      <c r="H163" s="406"/>
      <c r="I163" s="407"/>
      <c r="J163" s="396"/>
      <c r="K163" s="17"/>
      <c r="L163" s="5"/>
      <c r="M163" s="406"/>
      <c r="N163" s="407"/>
      <c r="O163" s="396"/>
    </row>
    <row r="164" spans="1:15">
      <c r="K164" s="18"/>
      <c r="L164" s="8"/>
    </row>
    <row r="165" spans="1:15" ht="13.5" customHeight="1">
      <c r="H165" s="391" t="s">
        <v>1805</v>
      </c>
      <c r="I165" s="405"/>
      <c r="J165" s="396" t="s">
        <v>114</v>
      </c>
      <c r="K165" s="18"/>
    </row>
    <row r="166" spans="1:15">
      <c r="H166" s="406"/>
      <c r="I166" s="407"/>
      <c r="J166" s="396"/>
      <c r="K166" s="17"/>
    </row>
    <row r="167" spans="1:15">
      <c r="H167" s="9"/>
      <c r="I167" s="9"/>
      <c r="J167" s="9"/>
      <c r="K167" s="18"/>
      <c r="L167" s="8"/>
      <c r="M167" s="9"/>
      <c r="N167" s="9"/>
      <c r="O167" s="9"/>
    </row>
    <row r="168" spans="1:15" ht="13.5" customHeight="1">
      <c r="H168" s="391" t="s">
        <v>1844</v>
      </c>
      <c r="I168" s="405"/>
      <c r="J168" s="396" t="s">
        <v>114</v>
      </c>
      <c r="K168" s="18"/>
    </row>
    <row r="169" spans="1:15">
      <c r="H169" s="406"/>
      <c r="I169" s="407"/>
      <c r="J169" s="396"/>
      <c r="K169" s="17"/>
    </row>
    <row r="170" spans="1:15">
      <c r="K170" s="18"/>
    </row>
    <row r="171" spans="1:15" ht="13.5" customHeight="1">
      <c r="H171" s="391" t="s">
        <v>1801</v>
      </c>
      <c r="I171" s="405"/>
      <c r="J171" s="396" t="s">
        <v>114</v>
      </c>
      <c r="K171" s="18"/>
    </row>
    <row r="172" spans="1:15">
      <c r="H172" s="406"/>
      <c r="I172" s="407"/>
      <c r="J172" s="396"/>
      <c r="K172" s="17"/>
    </row>
    <row r="173" spans="1:15">
      <c r="H173" s="9"/>
      <c r="I173" s="9"/>
      <c r="J173" s="9"/>
      <c r="K173" s="18"/>
      <c r="M173" s="9"/>
      <c r="N173" s="9"/>
      <c r="O173" s="9"/>
    </row>
    <row r="174" spans="1:15" ht="13.5" customHeight="1">
      <c r="H174" s="391" t="s">
        <v>1852</v>
      </c>
      <c r="I174" s="405"/>
      <c r="J174" s="396" t="s">
        <v>114</v>
      </c>
      <c r="K174" s="18"/>
    </row>
    <row r="175" spans="1:15">
      <c r="H175" s="406"/>
      <c r="I175" s="407"/>
      <c r="J175" s="396"/>
      <c r="K175" s="17"/>
    </row>
    <row r="176" spans="1:15">
      <c r="K176" s="18"/>
    </row>
    <row r="177" spans="1:23" ht="13.5" customHeight="1">
      <c r="H177" s="391" t="s">
        <v>1857</v>
      </c>
      <c r="I177" s="405"/>
      <c r="J177" s="396" t="s">
        <v>114</v>
      </c>
      <c r="K177" s="18"/>
    </row>
    <row r="178" spans="1:23">
      <c r="H178" s="406"/>
      <c r="I178" s="407"/>
      <c r="J178" s="396"/>
      <c r="K178" s="17"/>
    </row>
    <row r="179" spans="1:23">
      <c r="H179" s="9"/>
      <c r="I179" s="9"/>
      <c r="J179" s="9"/>
      <c r="K179" s="18"/>
      <c r="M179" s="9"/>
      <c r="N179" s="9"/>
      <c r="O179" s="9"/>
    </row>
    <row r="180" spans="1:23" ht="13.5" customHeight="1">
      <c r="H180" s="391" t="s">
        <v>1812</v>
      </c>
      <c r="I180" s="405"/>
      <c r="J180" s="396" t="s">
        <v>114</v>
      </c>
      <c r="K180" s="18"/>
    </row>
    <row r="181" spans="1:23">
      <c r="H181" s="406"/>
      <c r="I181" s="407"/>
      <c r="J181" s="396"/>
      <c r="K181" s="17"/>
    </row>
    <row r="182" spans="1:23">
      <c r="K182" s="18"/>
    </row>
    <row r="183" spans="1:23" ht="13.5" customHeight="1">
      <c r="H183" s="391" t="s">
        <v>1814</v>
      </c>
      <c r="I183" s="405"/>
      <c r="J183" s="396" t="s">
        <v>114</v>
      </c>
      <c r="K183" s="21"/>
    </row>
    <row r="184" spans="1:23">
      <c r="H184" s="406"/>
      <c r="I184" s="407"/>
      <c r="J184" s="396"/>
      <c r="K184" s="5"/>
    </row>
    <row r="185" spans="1:23">
      <c r="C185" s="9"/>
      <c r="D185" s="9"/>
      <c r="E185" s="9"/>
      <c r="F185" s="8"/>
      <c r="M185" s="9"/>
      <c r="N185" s="9"/>
      <c r="O185" s="9"/>
    </row>
    <row r="186" spans="1:23" ht="14.25" thickBot="1">
      <c r="C186" s="9"/>
      <c r="D186" s="9"/>
      <c r="E186" s="9"/>
      <c r="F186" s="8"/>
      <c r="I186" s="8"/>
      <c r="R186" s="10"/>
      <c r="S186" s="10"/>
      <c r="T186" s="10"/>
      <c r="U186" s="10"/>
      <c r="V186" s="10"/>
      <c r="W186" s="10"/>
    </row>
    <row r="187" spans="1:23">
      <c r="A187" s="11"/>
      <c r="B187" s="11"/>
      <c r="C187" s="12"/>
      <c r="D187" s="12"/>
      <c r="E187" s="12"/>
      <c r="F187" s="11"/>
      <c r="G187" s="11"/>
      <c r="H187" s="11"/>
      <c r="I187" s="11"/>
      <c r="J187" s="11"/>
      <c r="K187" s="11"/>
      <c r="L187" s="11"/>
      <c r="M187" s="11"/>
      <c r="N187" s="11"/>
      <c r="O187" s="11"/>
      <c r="P187" s="11"/>
      <c r="Q187" s="11"/>
    </row>
    <row r="188" spans="1:23">
      <c r="A188" s="81" t="s">
        <v>1843</v>
      </c>
    </row>
    <row r="189" spans="1:23">
      <c r="A189" s="81" t="s">
        <v>1862</v>
      </c>
    </row>
    <row r="190" spans="1:23" ht="13.5" customHeight="1">
      <c r="H190" s="391" t="s">
        <v>1798</v>
      </c>
      <c r="I190" s="405"/>
      <c r="J190" s="396" t="s">
        <v>114</v>
      </c>
      <c r="M190" s="391" t="s">
        <v>1860</v>
      </c>
      <c r="N190" s="405"/>
      <c r="O190" s="396" t="s">
        <v>114</v>
      </c>
    </row>
    <row r="191" spans="1:23">
      <c r="H191" s="406"/>
      <c r="I191" s="407"/>
      <c r="J191" s="396"/>
      <c r="K191" s="17"/>
      <c r="L191" s="5"/>
      <c r="M191" s="406"/>
      <c r="N191" s="407"/>
      <c r="O191" s="396"/>
    </row>
    <row r="192" spans="1:23">
      <c r="K192" s="18"/>
      <c r="L192" s="8"/>
    </row>
    <row r="193" spans="8:15" ht="13.5" customHeight="1">
      <c r="H193" s="391" t="s">
        <v>1805</v>
      </c>
      <c r="I193" s="405"/>
      <c r="J193" s="396" t="s">
        <v>114</v>
      </c>
      <c r="K193" s="18"/>
    </row>
    <row r="194" spans="8:15">
      <c r="H194" s="406"/>
      <c r="I194" s="407"/>
      <c r="J194" s="396"/>
      <c r="K194" s="17"/>
    </row>
    <row r="195" spans="8:15">
      <c r="H195" s="9"/>
      <c r="I195" s="9"/>
      <c r="J195" s="9"/>
      <c r="K195" s="18"/>
      <c r="L195" s="8"/>
      <c r="M195" s="9"/>
      <c r="N195" s="9"/>
      <c r="O195" s="9"/>
    </row>
    <row r="196" spans="8:15" ht="13.5" customHeight="1">
      <c r="H196" s="391" t="s">
        <v>1844</v>
      </c>
      <c r="I196" s="405"/>
      <c r="J196" s="396" t="s">
        <v>114</v>
      </c>
      <c r="K196" s="18"/>
    </row>
    <row r="197" spans="8:15">
      <c r="H197" s="406"/>
      <c r="I197" s="407"/>
      <c r="J197" s="396"/>
      <c r="K197" s="17"/>
    </row>
    <row r="198" spans="8:15">
      <c r="K198" s="18"/>
    </row>
    <row r="199" spans="8:15" ht="13.5" customHeight="1">
      <c r="H199" s="391" t="s">
        <v>1801</v>
      </c>
      <c r="I199" s="405"/>
      <c r="J199" s="396" t="s">
        <v>114</v>
      </c>
      <c r="K199" s="18"/>
    </row>
    <row r="200" spans="8:15">
      <c r="H200" s="406"/>
      <c r="I200" s="407"/>
      <c r="J200" s="396"/>
      <c r="K200" s="17"/>
    </row>
    <row r="201" spans="8:15">
      <c r="H201" s="9"/>
      <c r="I201" s="9"/>
      <c r="J201" s="9"/>
      <c r="K201" s="18"/>
      <c r="M201" s="9"/>
      <c r="N201" s="9"/>
      <c r="O201" s="9"/>
    </row>
    <row r="202" spans="8:15" ht="13.5" customHeight="1">
      <c r="H202" s="391" t="s">
        <v>1852</v>
      </c>
      <c r="I202" s="405"/>
      <c r="J202" s="396" t="s">
        <v>114</v>
      </c>
      <c r="K202" s="18"/>
    </row>
    <row r="203" spans="8:15">
      <c r="H203" s="406"/>
      <c r="I203" s="407"/>
      <c r="J203" s="396"/>
      <c r="K203" s="17"/>
    </row>
    <row r="204" spans="8:15">
      <c r="K204" s="18"/>
    </row>
    <row r="205" spans="8:15" ht="13.5" customHeight="1">
      <c r="H205" s="391" t="s">
        <v>1857</v>
      </c>
      <c r="I205" s="405"/>
      <c r="J205" s="396" t="s">
        <v>114</v>
      </c>
      <c r="K205" s="18"/>
    </row>
    <row r="206" spans="8:15">
      <c r="H206" s="406"/>
      <c r="I206" s="407"/>
      <c r="J206" s="396"/>
      <c r="K206" s="17"/>
    </row>
    <row r="207" spans="8:15">
      <c r="H207" s="9"/>
      <c r="I207" s="9"/>
      <c r="J207" s="9"/>
      <c r="K207" s="18"/>
      <c r="M207" s="9"/>
      <c r="N207" s="9"/>
      <c r="O207" s="9"/>
    </row>
    <row r="208" spans="8:15" ht="13.5" customHeight="1">
      <c r="H208" s="391" t="s">
        <v>1812</v>
      </c>
      <c r="I208" s="405"/>
      <c r="J208" s="396" t="s">
        <v>114</v>
      </c>
      <c r="K208" s="18"/>
    </row>
    <row r="209" spans="1:23">
      <c r="H209" s="406"/>
      <c r="I209" s="407"/>
      <c r="J209" s="396"/>
      <c r="K209" s="17"/>
    </row>
    <row r="210" spans="1:23">
      <c r="K210" s="18"/>
    </row>
    <row r="211" spans="1:23" ht="13.5" customHeight="1">
      <c r="H211" s="391" t="s">
        <v>1814</v>
      </c>
      <c r="I211" s="405"/>
      <c r="J211" s="396" t="s">
        <v>114</v>
      </c>
      <c r="K211" s="21"/>
    </row>
    <row r="212" spans="1:23">
      <c r="H212" s="406"/>
      <c r="I212" s="407"/>
      <c r="J212" s="396"/>
      <c r="K212" s="5"/>
    </row>
    <row r="213" spans="1:23">
      <c r="C213" s="9"/>
      <c r="D213" s="9"/>
      <c r="E213" s="9"/>
      <c r="F213" s="8"/>
      <c r="M213" s="9"/>
      <c r="N213" s="9"/>
      <c r="O213" s="9"/>
    </row>
    <row r="214" spans="1:23" ht="14.25" thickBot="1">
      <c r="C214" s="9"/>
      <c r="D214" s="9"/>
      <c r="E214" s="9"/>
      <c r="F214" s="8"/>
      <c r="I214" s="8"/>
      <c r="R214" s="10"/>
      <c r="S214" s="10"/>
      <c r="T214" s="10"/>
      <c r="U214" s="10"/>
      <c r="V214" s="10"/>
      <c r="W214" s="10"/>
    </row>
    <row r="215" spans="1:23">
      <c r="A215" s="11"/>
      <c r="B215" s="11"/>
      <c r="C215" s="12"/>
      <c r="D215" s="12"/>
      <c r="E215" s="12"/>
      <c r="F215" s="11"/>
      <c r="G215" s="11"/>
      <c r="H215" s="11"/>
      <c r="I215" s="11"/>
      <c r="J215" s="11"/>
      <c r="K215" s="11"/>
      <c r="L215" s="11"/>
      <c r="M215" s="11"/>
      <c r="N215" s="11"/>
      <c r="O215" s="11"/>
      <c r="P215" s="11"/>
      <c r="Q215" s="11"/>
    </row>
    <row r="216" spans="1:23">
      <c r="A216" s="81" t="s">
        <v>1863</v>
      </c>
    </row>
    <row r="217" spans="1:23">
      <c r="A217" s="81" t="s">
        <v>1864</v>
      </c>
    </row>
    <row r="218" spans="1:23">
      <c r="C218" s="271"/>
      <c r="D218" s="271"/>
      <c r="E218" s="271"/>
      <c r="F218" s="271"/>
      <c r="G218" s="271"/>
      <c r="H218" s="462" t="s">
        <v>1618</v>
      </c>
      <c r="I218" s="463"/>
      <c r="J218" s="466" t="s">
        <v>114</v>
      </c>
      <c r="K218" s="271"/>
      <c r="L218" s="271"/>
      <c r="M218" s="391" t="s">
        <v>1866</v>
      </c>
      <c r="N218" s="405"/>
      <c r="O218" s="395" t="s">
        <v>1865</v>
      </c>
    </row>
    <row r="219" spans="1:23">
      <c r="C219" s="271"/>
      <c r="D219" s="271"/>
      <c r="E219" s="271"/>
      <c r="F219" s="271"/>
      <c r="G219" s="271"/>
      <c r="H219" s="464"/>
      <c r="I219" s="465"/>
      <c r="J219" s="466"/>
      <c r="K219" s="272"/>
      <c r="L219" s="273"/>
      <c r="M219" s="406"/>
      <c r="N219" s="407"/>
      <c r="O219" s="396"/>
    </row>
    <row r="220" spans="1:23">
      <c r="F220" s="271"/>
      <c r="G220" s="271"/>
      <c r="H220" s="271"/>
      <c r="I220" s="271"/>
      <c r="J220" s="271"/>
      <c r="K220" s="271"/>
      <c r="L220" s="274"/>
      <c r="M220" s="271"/>
      <c r="N220" s="271"/>
      <c r="O220" s="271"/>
      <c r="P220" s="271"/>
    </row>
    <row r="221" spans="1:23" ht="13.5" customHeight="1">
      <c r="C221" s="271"/>
      <c r="D221" s="271"/>
      <c r="E221" s="271"/>
      <c r="F221" s="271"/>
      <c r="G221" s="271"/>
      <c r="H221" s="391" t="s">
        <v>1775</v>
      </c>
      <c r="I221" s="405"/>
      <c r="J221" s="466" t="s">
        <v>114</v>
      </c>
      <c r="L221" s="7"/>
      <c r="M221" s="275"/>
      <c r="N221" s="275"/>
      <c r="O221" s="275"/>
      <c r="P221" s="271"/>
    </row>
    <row r="222" spans="1:23">
      <c r="C222" s="271"/>
      <c r="D222" s="271"/>
      <c r="E222" s="271"/>
      <c r="F222" s="271"/>
      <c r="G222" s="271"/>
      <c r="H222" s="406"/>
      <c r="I222" s="407"/>
      <c r="J222" s="466"/>
      <c r="K222" s="5"/>
      <c r="M222" s="275"/>
      <c r="N222" s="275"/>
      <c r="O222" s="275"/>
      <c r="P222" s="271"/>
    </row>
    <row r="223" spans="1:23">
      <c r="C223" s="9"/>
      <c r="D223" s="9"/>
      <c r="E223" s="9"/>
      <c r="F223" s="8"/>
      <c r="I223" s="8"/>
    </row>
    <row r="224" spans="1:23" ht="14.25" thickBot="1">
      <c r="C224" s="9"/>
      <c r="D224" s="9"/>
      <c r="E224" s="9"/>
      <c r="F224" s="8"/>
      <c r="I224" s="8"/>
      <c r="R224" s="10"/>
      <c r="S224" s="10"/>
      <c r="T224" s="10"/>
      <c r="U224" s="10"/>
      <c r="V224" s="10"/>
      <c r="W224" s="10"/>
    </row>
    <row r="225" spans="1:23">
      <c r="A225" s="11"/>
      <c r="B225" s="11"/>
      <c r="C225" s="12"/>
      <c r="D225" s="12"/>
      <c r="E225" s="12"/>
      <c r="F225" s="11"/>
      <c r="G225" s="11"/>
      <c r="H225" s="11"/>
      <c r="I225" s="11"/>
      <c r="J225" s="11"/>
      <c r="K225" s="11"/>
      <c r="L225" s="11"/>
      <c r="M225" s="11"/>
      <c r="N225" s="11"/>
      <c r="O225" s="11"/>
      <c r="P225" s="11"/>
      <c r="Q225" s="11"/>
    </row>
    <row r="226" spans="1:23">
      <c r="A226" s="81" t="s">
        <v>1654</v>
      </c>
    </row>
    <row r="227" spans="1:23">
      <c r="A227" s="81" t="s">
        <v>1655</v>
      </c>
    </row>
    <row r="228" spans="1:23">
      <c r="C228" s="439" t="s">
        <v>112</v>
      </c>
      <c r="D228" s="392"/>
      <c r="E228" s="396" t="s">
        <v>113</v>
      </c>
      <c r="M228" s="404" t="s">
        <v>1656</v>
      </c>
      <c r="N228" s="392"/>
      <c r="O228" s="396" t="s">
        <v>114</v>
      </c>
    </row>
    <row r="229" spans="1:23">
      <c r="C229" s="393"/>
      <c r="D229" s="394"/>
      <c r="E229" s="396"/>
      <c r="F229" s="5"/>
      <c r="G229" s="6"/>
      <c r="H229" s="5"/>
      <c r="I229" s="5"/>
      <c r="J229" s="5"/>
      <c r="K229" s="5"/>
      <c r="L229" s="6"/>
      <c r="M229" s="393"/>
      <c r="N229" s="394"/>
      <c r="O229" s="396"/>
    </row>
    <row r="230" spans="1:23">
      <c r="G230" s="7"/>
      <c r="L230" s="7"/>
    </row>
    <row r="231" spans="1:23" ht="13.5" customHeight="1">
      <c r="C231" s="391" t="s">
        <v>522</v>
      </c>
      <c r="D231" s="392"/>
      <c r="E231" s="395" t="s">
        <v>525</v>
      </c>
      <c r="G231" s="7"/>
      <c r="L231" s="20"/>
      <c r="M231" s="404" t="s">
        <v>1657</v>
      </c>
      <c r="N231" s="392"/>
      <c r="O231" s="396" t="s">
        <v>114</v>
      </c>
    </row>
    <row r="232" spans="1:23">
      <c r="C232" s="393"/>
      <c r="D232" s="394"/>
      <c r="E232" s="396"/>
      <c r="F232" s="5"/>
      <c r="M232" s="393"/>
      <c r="N232" s="394"/>
      <c r="O232" s="396"/>
    </row>
    <row r="233" spans="1:23">
      <c r="C233" s="9"/>
      <c r="D233" s="9"/>
      <c r="E233" s="9"/>
      <c r="F233" s="8"/>
      <c r="M233" s="9"/>
      <c r="N233" s="9"/>
      <c r="O233" s="9"/>
    </row>
    <row r="234" spans="1:23" ht="14.25" thickBot="1">
      <c r="C234" s="9"/>
      <c r="D234" s="9"/>
      <c r="E234" s="9"/>
      <c r="F234" s="8"/>
      <c r="I234" s="8"/>
      <c r="R234" s="10"/>
      <c r="S234" s="10"/>
      <c r="T234" s="10"/>
      <c r="U234" s="10"/>
      <c r="V234" s="10"/>
      <c r="W234" s="10"/>
    </row>
    <row r="235" spans="1:23">
      <c r="A235" s="11"/>
      <c r="B235" s="11"/>
      <c r="C235" s="12"/>
      <c r="D235" s="12"/>
      <c r="E235" s="12"/>
      <c r="F235" s="11"/>
      <c r="G235" s="11"/>
      <c r="H235" s="11"/>
      <c r="I235" s="11"/>
      <c r="J235" s="11"/>
      <c r="K235" s="11"/>
      <c r="L235" s="11"/>
      <c r="M235" s="11"/>
      <c r="N235" s="11"/>
      <c r="O235" s="11"/>
      <c r="P235" s="11"/>
      <c r="Q235" s="11"/>
    </row>
  </sheetData>
  <mergeCells count="142">
    <mergeCell ref="C75:D76"/>
    <mergeCell ref="E75:E76"/>
    <mergeCell ref="H60:I61"/>
    <mergeCell ref="J60:J61"/>
    <mergeCell ref="M60:N61"/>
    <mergeCell ref="C64:D65"/>
    <mergeCell ref="E64:E65"/>
    <mergeCell ref="M49:N50"/>
    <mergeCell ref="O49:O50"/>
    <mergeCell ref="C53:D54"/>
    <mergeCell ref="E53:E54"/>
    <mergeCell ref="H71:I72"/>
    <mergeCell ref="J71:J72"/>
    <mergeCell ref="M71:N72"/>
    <mergeCell ref="O71:O72"/>
    <mergeCell ref="O60:O61"/>
    <mergeCell ref="C5:D6"/>
    <mergeCell ref="E5:E6"/>
    <mergeCell ref="M5:N6"/>
    <mergeCell ref="O5:O6"/>
    <mergeCell ref="H12:I13"/>
    <mergeCell ref="J12:J13"/>
    <mergeCell ref="M12:N13"/>
    <mergeCell ref="O12:O13"/>
    <mergeCell ref="H22:I23"/>
    <mergeCell ref="J22:J23"/>
    <mergeCell ref="M22:N23"/>
    <mergeCell ref="O22:O23"/>
    <mergeCell ref="C228:D229"/>
    <mergeCell ref="E228:E229"/>
    <mergeCell ref="M228:N229"/>
    <mergeCell ref="O228:O229"/>
    <mergeCell ref="C231:D232"/>
    <mergeCell ref="E231:E232"/>
    <mergeCell ref="M231:N232"/>
    <mergeCell ref="O231:O232"/>
    <mergeCell ref="C15:D16"/>
    <mergeCell ref="E15:E16"/>
    <mergeCell ref="C25:D26"/>
    <mergeCell ref="E25:E26"/>
    <mergeCell ref="O38:O39"/>
    <mergeCell ref="C28:D29"/>
    <mergeCell ref="E28:E29"/>
    <mergeCell ref="C31:D32"/>
    <mergeCell ref="E31:E32"/>
    <mergeCell ref="H38:I39"/>
    <mergeCell ref="C42:D43"/>
    <mergeCell ref="E42:E43"/>
    <mergeCell ref="H49:I50"/>
    <mergeCell ref="J38:J39"/>
    <mergeCell ref="M38:N39"/>
    <mergeCell ref="J49:J50"/>
    <mergeCell ref="H82:I83"/>
    <mergeCell ref="J82:J83"/>
    <mergeCell ref="H85:I86"/>
    <mergeCell ref="J85:J86"/>
    <mergeCell ref="C88:D89"/>
    <mergeCell ref="E88:E89"/>
    <mergeCell ref="M95:N96"/>
    <mergeCell ref="O95:O96"/>
    <mergeCell ref="H95:I96"/>
    <mergeCell ref="J95:J96"/>
    <mergeCell ref="M82:N83"/>
    <mergeCell ref="O82:O83"/>
    <mergeCell ref="H108:I109"/>
    <mergeCell ref="J108:J109"/>
    <mergeCell ref="M108:N109"/>
    <mergeCell ref="O108:O109"/>
    <mergeCell ref="H111:I112"/>
    <mergeCell ref="J111:J112"/>
    <mergeCell ref="C101:D102"/>
    <mergeCell ref="E101:E102"/>
    <mergeCell ref="H98:I99"/>
    <mergeCell ref="J98:J99"/>
    <mergeCell ref="O121:O122"/>
    <mergeCell ref="H124:I125"/>
    <mergeCell ref="J124:J125"/>
    <mergeCell ref="C127:D128"/>
    <mergeCell ref="E127:E128"/>
    <mergeCell ref="C114:D115"/>
    <mergeCell ref="E114:E115"/>
    <mergeCell ref="H121:I122"/>
    <mergeCell ref="J121:J122"/>
    <mergeCell ref="M121:N122"/>
    <mergeCell ref="H171:I172"/>
    <mergeCell ref="J171:J172"/>
    <mergeCell ref="M148:N149"/>
    <mergeCell ref="O148:O149"/>
    <mergeCell ref="O162:O163"/>
    <mergeCell ref="O141:O142"/>
    <mergeCell ref="M141:N142"/>
    <mergeCell ref="M134:N135"/>
    <mergeCell ref="O134:O135"/>
    <mergeCell ref="H168:I169"/>
    <mergeCell ref="J168:J169"/>
    <mergeCell ref="H162:I163"/>
    <mergeCell ref="J162:J163"/>
    <mergeCell ref="M162:N163"/>
    <mergeCell ref="H165:I166"/>
    <mergeCell ref="J165:J166"/>
    <mergeCell ref="C148:D149"/>
    <mergeCell ref="E148:E149"/>
    <mergeCell ref="C141:D142"/>
    <mergeCell ref="E141:E142"/>
    <mergeCell ref="C134:D135"/>
    <mergeCell ref="E134:E135"/>
    <mergeCell ref="O155:O156"/>
    <mergeCell ref="C155:D156"/>
    <mergeCell ref="E155:E156"/>
    <mergeCell ref="M155:N156"/>
    <mergeCell ref="H180:I181"/>
    <mergeCell ref="J180:J181"/>
    <mergeCell ref="H183:I184"/>
    <mergeCell ref="J183:J184"/>
    <mergeCell ref="H190:I191"/>
    <mergeCell ref="J190:J191"/>
    <mergeCell ref="H174:I175"/>
    <mergeCell ref="J174:J175"/>
    <mergeCell ref="H177:I178"/>
    <mergeCell ref="J177:J178"/>
    <mergeCell ref="H196:I197"/>
    <mergeCell ref="J196:J197"/>
    <mergeCell ref="H199:I200"/>
    <mergeCell ref="J199:J200"/>
    <mergeCell ref="H202:I203"/>
    <mergeCell ref="J202:J203"/>
    <mergeCell ref="M190:N191"/>
    <mergeCell ref="O190:O191"/>
    <mergeCell ref="H193:I194"/>
    <mergeCell ref="J193:J194"/>
    <mergeCell ref="H218:I219"/>
    <mergeCell ref="J218:J219"/>
    <mergeCell ref="M218:N219"/>
    <mergeCell ref="O218:O219"/>
    <mergeCell ref="H221:I222"/>
    <mergeCell ref="J221:J222"/>
    <mergeCell ref="H205:I206"/>
    <mergeCell ref="J205:J206"/>
    <mergeCell ref="H208:I209"/>
    <mergeCell ref="J208:J209"/>
    <mergeCell ref="H211:I212"/>
    <mergeCell ref="J211:J212"/>
  </mergeCells>
  <phoneticPr fontId="1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U187"/>
  <sheetViews>
    <sheetView showGridLines="0" zoomScaleNormal="100" workbookViewId="0">
      <pane xSplit="29" ySplit="5" topLeftCell="AD165" activePane="bottomRight" state="frozenSplit"/>
      <selection activeCell="D57" sqref="D57"/>
      <selection pane="topRight" activeCell="D57" sqref="D57"/>
      <selection pane="bottomLeft" activeCell="D57" sqref="D57"/>
      <selection pane="bottomRight" activeCell="R174" sqref="R174:AC174"/>
    </sheetView>
  </sheetViews>
  <sheetFormatPr defaultColWidth="2.625" defaultRowHeight="13.5"/>
  <cols>
    <col min="1" max="1" width="2.625" style="94" customWidth="1"/>
    <col min="2" max="22" width="2.625" style="94"/>
    <col min="23" max="23" width="2.625" style="94" customWidth="1"/>
    <col min="24" max="16384" width="2.625" style="94"/>
  </cols>
  <sheetData>
    <row r="1" spans="1:73" ht="13.5" customHeight="1">
      <c r="B1" s="539" t="s">
        <v>619</v>
      </c>
      <c r="C1" s="539"/>
      <c r="D1" s="539"/>
      <c r="E1" s="539"/>
      <c r="F1" s="539"/>
      <c r="G1" s="539"/>
      <c r="H1" s="539"/>
      <c r="I1" s="539"/>
      <c r="J1" s="539"/>
      <c r="K1" s="539"/>
      <c r="L1" s="539"/>
      <c r="M1" s="540" t="s">
        <v>138</v>
      </c>
      <c r="N1" s="541"/>
      <c r="O1" s="541"/>
      <c r="P1" s="541"/>
      <c r="Q1" s="541"/>
      <c r="R1" s="541"/>
      <c r="S1" s="541"/>
      <c r="T1" s="541"/>
      <c r="U1" s="541"/>
      <c r="V1" s="541"/>
      <c r="W1" s="541"/>
      <c r="X1" s="541"/>
      <c r="Y1" s="541"/>
      <c r="Z1" s="541"/>
      <c r="AA1" s="541"/>
      <c r="AB1" s="541"/>
      <c r="AC1" s="541"/>
      <c r="AD1" s="542"/>
      <c r="AE1" s="543"/>
      <c r="AF1" s="543"/>
      <c r="AG1" s="543"/>
      <c r="AH1" s="543"/>
      <c r="AI1" s="543"/>
      <c r="AJ1" s="543"/>
      <c r="AK1" s="543"/>
      <c r="AL1" s="543"/>
      <c r="AM1" s="543"/>
      <c r="AN1" s="543"/>
      <c r="AO1" s="543"/>
      <c r="AP1" s="543"/>
      <c r="AQ1" s="543" t="s">
        <v>620</v>
      </c>
      <c r="AR1" s="543"/>
      <c r="AS1" s="543"/>
      <c r="AT1" s="543"/>
      <c r="AU1" s="543"/>
      <c r="AV1" s="543"/>
      <c r="AW1" s="543" t="s">
        <v>621</v>
      </c>
      <c r="AX1" s="543"/>
      <c r="AY1" s="543"/>
      <c r="AZ1" s="543"/>
      <c r="BA1" s="543"/>
      <c r="BB1" s="543"/>
      <c r="BC1" s="543" t="s">
        <v>622</v>
      </c>
      <c r="BD1" s="543"/>
      <c r="BE1" s="543"/>
      <c r="BF1" s="543"/>
      <c r="BG1" s="543"/>
      <c r="BH1" s="543"/>
      <c r="BI1" s="543" t="s">
        <v>623</v>
      </c>
      <c r="BJ1" s="543"/>
      <c r="BK1" s="543"/>
      <c r="BL1" s="543"/>
      <c r="BM1" s="543"/>
      <c r="BN1" s="543"/>
    </row>
    <row r="2" spans="1:73">
      <c r="B2" s="539"/>
      <c r="C2" s="539"/>
      <c r="D2" s="539"/>
      <c r="E2" s="539"/>
      <c r="F2" s="539"/>
      <c r="G2" s="539"/>
      <c r="H2" s="539"/>
      <c r="I2" s="539"/>
      <c r="J2" s="539"/>
      <c r="K2" s="539"/>
      <c r="L2" s="539"/>
      <c r="M2" s="567" t="s">
        <v>141</v>
      </c>
      <c r="N2" s="568"/>
      <c r="O2" s="568"/>
      <c r="P2" s="568"/>
      <c r="Q2" s="568"/>
      <c r="R2" s="568"/>
      <c r="S2" s="568"/>
      <c r="T2" s="568"/>
      <c r="U2" s="568"/>
      <c r="V2" s="568"/>
      <c r="W2" s="568"/>
      <c r="X2" s="568"/>
      <c r="Y2" s="568"/>
      <c r="Z2" s="568"/>
      <c r="AA2" s="568"/>
      <c r="AB2" s="568"/>
      <c r="AC2" s="568"/>
      <c r="AD2" s="569"/>
      <c r="AE2" s="570"/>
      <c r="AF2" s="570"/>
      <c r="AG2" s="570"/>
      <c r="AH2" s="570"/>
      <c r="AI2" s="570"/>
      <c r="AJ2" s="570"/>
      <c r="AK2" s="570"/>
      <c r="AL2" s="570"/>
      <c r="AM2" s="570"/>
      <c r="AN2" s="570"/>
      <c r="AO2" s="570"/>
      <c r="AP2" s="570"/>
      <c r="AQ2" s="571"/>
      <c r="AR2" s="570"/>
      <c r="AS2" s="570"/>
      <c r="AT2" s="570"/>
      <c r="AU2" s="570"/>
      <c r="AV2" s="570"/>
      <c r="AW2" s="572"/>
      <c r="AX2" s="573"/>
      <c r="AY2" s="573"/>
      <c r="AZ2" s="573"/>
      <c r="BA2" s="573"/>
      <c r="BB2" s="574"/>
      <c r="BC2" s="571"/>
      <c r="BD2" s="570"/>
      <c r="BE2" s="570"/>
      <c r="BF2" s="570"/>
      <c r="BG2" s="570"/>
      <c r="BH2" s="570"/>
      <c r="BI2" s="571"/>
      <c r="BJ2" s="570"/>
      <c r="BK2" s="570"/>
      <c r="BL2" s="570"/>
      <c r="BM2" s="570"/>
      <c r="BN2" s="570"/>
    </row>
    <row r="3" spans="1:73" ht="14.25" thickBot="1">
      <c r="B3" s="95"/>
      <c r="C3" s="95"/>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row>
    <row r="4" spans="1:73" ht="21.75" customHeight="1">
      <c r="B4" s="560" t="s">
        <v>275</v>
      </c>
      <c r="C4" s="561"/>
      <c r="D4" s="561"/>
      <c r="E4" s="561"/>
      <c r="F4" s="544" t="s">
        <v>144</v>
      </c>
      <c r="G4" s="545"/>
      <c r="H4" s="545"/>
      <c r="I4" s="545"/>
      <c r="J4" s="545"/>
      <c r="K4" s="545"/>
      <c r="L4" s="546"/>
      <c r="M4" s="550" t="s">
        <v>624</v>
      </c>
      <c r="N4" s="551"/>
      <c r="O4" s="551"/>
      <c r="P4" s="551"/>
      <c r="Q4" s="586"/>
      <c r="R4" s="550" t="s">
        <v>625</v>
      </c>
      <c r="S4" s="551"/>
      <c r="T4" s="551"/>
      <c r="U4" s="551"/>
      <c r="V4" s="551"/>
      <c r="W4" s="551"/>
      <c r="X4" s="551"/>
      <c r="Y4" s="551"/>
      <c r="Z4" s="551"/>
      <c r="AA4" s="551"/>
      <c r="AB4" s="551"/>
      <c r="AC4" s="586"/>
      <c r="AD4" s="550" t="s">
        <v>276</v>
      </c>
      <c r="AE4" s="551"/>
      <c r="AF4" s="551"/>
      <c r="AG4" s="551"/>
      <c r="AH4" s="551"/>
      <c r="AI4" s="551"/>
      <c r="AJ4" s="551"/>
      <c r="AK4" s="586"/>
      <c r="AL4" s="544" t="s">
        <v>626</v>
      </c>
      <c r="AM4" s="545"/>
      <c r="AN4" s="545"/>
      <c r="AO4" s="545"/>
      <c r="AP4" s="546"/>
      <c r="AQ4" s="544" t="s">
        <v>149</v>
      </c>
      <c r="AR4" s="545"/>
      <c r="AS4" s="545"/>
      <c r="AT4" s="545"/>
      <c r="AU4" s="545"/>
      <c r="AV4" s="545"/>
      <c r="AW4" s="545"/>
      <c r="AX4" s="545"/>
      <c r="AY4" s="545"/>
      <c r="AZ4" s="545"/>
      <c r="BA4" s="545"/>
      <c r="BB4" s="545"/>
      <c r="BC4" s="545"/>
      <c r="BD4" s="545"/>
      <c r="BE4" s="545"/>
      <c r="BF4" s="545"/>
      <c r="BG4" s="545"/>
      <c r="BH4" s="545"/>
      <c r="BI4" s="545"/>
      <c r="BJ4" s="545"/>
      <c r="BK4" s="545"/>
      <c r="BL4" s="545"/>
      <c r="BM4" s="545"/>
      <c r="BN4" s="546"/>
      <c r="BO4" s="550" t="s">
        <v>627</v>
      </c>
      <c r="BP4" s="551"/>
      <c r="BQ4" s="551"/>
      <c r="BR4" s="551"/>
      <c r="BS4" s="552"/>
    </row>
    <row r="5" spans="1:73" ht="42" customHeight="1" thickBot="1">
      <c r="B5" s="562"/>
      <c r="C5" s="563"/>
      <c r="D5" s="563"/>
      <c r="E5" s="563"/>
      <c r="F5" s="564"/>
      <c r="G5" s="565"/>
      <c r="H5" s="565"/>
      <c r="I5" s="565"/>
      <c r="J5" s="565"/>
      <c r="K5" s="565"/>
      <c r="L5" s="566"/>
      <c r="M5" s="587"/>
      <c r="N5" s="588"/>
      <c r="O5" s="588"/>
      <c r="P5" s="588"/>
      <c r="Q5" s="589"/>
      <c r="R5" s="587"/>
      <c r="S5" s="588"/>
      <c r="T5" s="588"/>
      <c r="U5" s="588"/>
      <c r="V5" s="588"/>
      <c r="W5" s="588"/>
      <c r="X5" s="588"/>
      <c r="Y5" s="588"/>
      <c r="Z5" s="588"/>
      <c r="AA5" s="588"/>
      <c r="AB5" s="588"/>
      <c r="AC5" s="589"/>
      <c r="AD5" s="553"/>
      <c r="AE5" s="554"/>
      <c r="AF5" s="554"/>
      <c r="AG5" s="554"/>
      <c r="AH5" s="554"/>
      <c r="AI5" s="554"/>
      <c r="AJ5" s="554"/>
      <c r="AK5" s="590"/>
      <c r="AL5" s="547"/>
      <c r="AM5" s="548"/>
      <c r="AN5" s="548"/>
      <c r="AO5" s="548"/>
      <c r="AP5" s="549"/>
      <c r="AQ5" s="547"/>
      <c r="AR5" s="548"/>
      <c r="AS5" s="548"/>
      <c r="AT5" s="548"/>
      <c r="AU5" s="548"/>
      <c r="AV5" s="548"/>
      <c r="AW5" s="548"/>
      <c r="AX5" s="548"/>
      <c r="AY5" s="548"/>
      <c r="AZ5" s="548"/>
      <c r="BA5" s="548"/>
      <c r="BB5" s="548"/>
      <c r="BC5" s="548"/>
      <c r="BD5" s="548"/>
      <c r="BE5" s="548"/>
      <c r="BF5" s="548"/>
      <c r="BG5" s="548"/>
      <c r="BH5" s="548"/>
      <c r="BI5" s="548"/>
      <c r="BJ5" s="548"/>
      <c r="BK5" s="548"/>
      <c r="BL5" s="548"/>
      <c r="BM5" s="548"/>
      <c r="BN5" s="549"/>
      <c r="BO5" s="553"/>
      <c r="BP5" s="554"/>
      <c r="BQ5" s="554"/>
      <c r="BR5" s="554"/>
      <c r="BS5" s="555"/>
    </row>
    <row r="6" spans="1:73" ht="27" customHeight="1" thickTop="1">
      <c r="A6" s="94" t="str">
        <f>R6</f>
        <v>利用可能患者データ</v>
      </c>
      <c r="B6" s="556" t="s">
        <v>634</v>
      </c>
      <c r="C6" s="557"/>
      <c r="D6" s="557"/>
      <c r="E6" s="558"/>
      <c r="F6" s="559" t="s">
        <v>633</v>
      </c>
      <c r="G6" s="557"/>
      <c r="H6" s="557"/>
      <c r="I6" s="557"/>
      <c r="J6" s="557"/>
      <c r="K6" s="557"/>
      <c r="L6" s="558"/>
      <c r="M6" s="575" t="str">
        <f>"ENT_"&amp;RIGHT(B6,2)&amp;"_"&amp;TEXT(ROW(M6)-ROW(M$6)+1,"00")</f>
        <v>ENT_A1_01</v>
      </c>
      <c r="N6" s="576"/>
      <c r="O6" s="576"/>
      <c r="P6" s="576"/>
      <c r="Q6" s="577"/>
      <c r="R6" s="578" t="s">
        <v>3202</v>
      </c>
      <c r="S6" s="579"/>
      <c r="T6" s="579"/>
      <c r="U6" s="579"/>
      <c r="V6" s="579"/>
      <c r="W6" s="579"/>
      <c r="X6" s="579"/>
      <c r="Y6" s="579"/>
      <c r="Z6" s="579"/>
      <c r="AA6" s="579"/>
      <c r="AB6" s="579"/>
      <c r="AC6" s="580"/>
      <c r="AD6" s="581" t="str">
        <f ca="1">INDIRECT(R6&amp;"!D8")</f>
        <v>mart_available_patient</v>
      </c>
      <c r="AE6" s="582"/>
      <c r="AF6" s="582"/>
      <c r="AG6" s="582"/>
      <c r="AH6" s="582"/>
      <c r="AI6" s="582"/>
      <c r="AJ6" s="582"/>
      <c r="AK6" s="582"/>
      <c r="AL6" s="583" t="s">
        <v>1616</v>
      </c>
      <c r="AM6" s="584"/>
      <c r="AN6" s="584"/>
      <c r="AO6" s="584"/>
      <c r="AP6" s="584"/>
      <c r="AQ6" s="581" t="str">
        <f t="shared" ref="AQ6:AQ20" si="0">F6 &amp; "の" &amp; R6 &amp; "を定義する。"</f>
        <v>データマートの利用可能患者データを定義する。</v>
      </c>
      <c r="AR6" s="582"/>
      <c r="AS6" s="582"/>
      <c r="AT6" s="582"/>
      <c r="AU6" s="582"/>
      <c r="AV6" s="582"/>
      <c r="AW6" s="582"/>
      <c r="AX6" s="582"/>
      <c r="AY6" s="582"/>
      <c r="AZ6" s="582"/>
      <c r="BA6" s="582"/>
      <c r="BB6" s="582"/>
      <c r="BC6" s="582"/>
      <c r="BD6" s="582"/>
      <c r="BE6" s="582"/>
      <c r="BF6" s="582"/>
      <c r="BG6" s="582"/>
      <c r="BH6" s="582"/>
      <c r="BI6" s="582"/>
      <c r="BJ6" s="582"/>
      <c r="BK6" s="582"/>
      <c r="BL6" s="582"/>
      <c r="BM6" s="582"/>
      <c r="BN6" s="582"/>
      <c r="BO6" s="583" t="s">
        <v>630</v>
      </c>
      <c r="BP6" s="584"/>
      <c r="BQ6" s="584"/>
      <c r="BR6" s="584"/>
      <c r="BS6" s="585"/>
      <c r="BU6" s="94" t="str">
        <f ca="1">"select count(*) from milscm4."&amp;AD6&amp;";"</f>
        <v>select count(*) from milscm4.mart_available_patient;</v>
      </c>
    </row>
    <row r="7" spans="1:73" ht="27" customHeight="1">
      <c r="A7" s="94" t="str">
        <f t="shared" ref="A7:A81" si="1">R7</f>
        <v>処方データ</v>
      </c>
      <c r="B7" s="525" t="s">
        <v>631</v>
      </c>
      <c r="C7" s="488"/>
      <c r="D7" s="488"/>
      <c r="E7" s="489"/>
      <c r="F7" s="526" t="s">
        <v>632</v>
      </c>
      <c r="G7" s="527"/>
      <c r="H7" s="527"/>
      <c r="I7" s="527"/>
      <c r="J7" s="527"/>
      <c r="K7" s="527"/>
      <c r="L7" s="528"/>
      <c r="M7" s="490" t="str">
        <f>"ENT_"&amp;RIGHT(B7,2)&amp;"_"&amp;TEXT(ROW(M7)-ROW(M$6)+1,"00")</f>
        <v>ENT_A1_02</v>
      </c>
      <c r="N7" s="491"/>
      <c r="O7" s="491"/>
      <c r="P7" s="491"/>
      <c r="Q7" s="492"/>
      <c r="R7" s="512" t="s">
        <v>646</v>
      </c>
      <c r="S7" s="513"/>
      <c r="T7" s="513"/>
      <c r="U7" s="513"/>
      <c r="V7" s="513"/>
      <c r="W7" s="513"/>
      <c r="X7" s="513"/>
      <c r="Y7" s="513"/>
      <c r="Z7" s="513"/>
      <c r="AA7" s="513"/>
      <c r="AB7" s="513"/>
      <c r="AC7" s="514"/>
      <c r="AD7" s="496" t="str">
        <f ca="1">INDIRECT(R7&amp;"!D8")</f>
        <v>mart_shohou</v>
      </c>
      <c r="AE7" s="497"/>
      <c r="AF7" s="497"/>
      <c r="AG7" s="497"/>
      <c r="AH7" s="497"/>
      <c r="AI7" s="497"/>
      <c r="AJ7" s="497"/>
      <c r="AK7" s="497"/>
      <c r="AL7" s="523" t="s">
        <v>1616</v>
      </c>
      <c r="AM7" s="524"/>
      <c r="AN7" s="524"/>
      <c r="AO7" s="524"/>
      <c r="AP7" s="524"/>
      <c r="AQ7" s="496" t="str">
        <f t="shared" si="0"/>
        <v>データマートの処方データを定義する。</v>
      </c>
      <c r="AR7" s="497"/>
      <c r="AS7" s="497"/>
      <c r="AT7" s="497"/>
      <c r="AU7" s="497"/>
      <c r="AV7" s="497"/>
      <c r="AW7" s="497"/>
      <c r="AX7" s="497"/>
      <c r="AY7" s="497"/>
      <c r="AZ7" s="497"/>
      <c r="BA7" s="497"/>
      <c r="BB7" s="497"/>
      <c r="BC7" s="497"/>
      <c r="BD7" s="497"/>
      <c r="BE7" s="497"/>
      <c r="BF7" s="497"/>
      <c r="BG7" s="497"/>
      <c r="BH7" s="497"/>
      <c r="BI7" s="497"/>
      <c r="BJ7" s="497"/>
      <c r="BK7" s="497"/>
      <c r="BL7" s="497"/>
      <c r="BM7" s="497"/>
      <c r="BN7" s="497"/>
      <c r="BO7" s="521" t="s">
        <v>630</v>
      </c>
      <c r="BP7" s="521"/>
      <c r="BQ7" s="521"/>
      <c r="BR7" s="521"/>
      <c r="BS7" s="522"/>
      <c r="BU7" s="94" t="str">
        <f t="shared" ref="BU7:BU109" ca="1" si="2">"select count(*) from milscm4."&amp;AD7&amp;";"</f>
        <v>select count(*) from milscm4.mart_shohou;</v>
      </c>
    </row>
    <row r="8" spans="1:73" ht="27" customHeight="1">
      <c r="A8" s="94" t="str">
        <f t="shared" si="1"/>
        <v>診療行為データ</v>
      </c>
      <c r="B8" s="525" t="s">
        <v>631</v>
      </c>
      <c r="C8" s="488"/>
      <c r="D8" s="488"/>
      <c r="E8" s="489"/>
      <c r="F8" s="526" t="s">
        <v>632</v>
      </c>
      <c r="G8" s="527"/>
      <c r="H8" s="527"/>
      <c r="I8" s="527"/>
      <c r="J8" s="527"/>
      <c r="K8" s="527"/>
      <c r="L8" s="528"/>
      <c r="M8" s="490" t="str">
        <f t="shared" ref="M8:M14" si="3">"ENT_"&amp;RIGHT(B8,2)&amp;"_"&amp;TEXT(ROW(M8)-ROW(M$6)+1,"00")</f>
        <v>ENT_A1_03</v>
      </c>
      <c r="N8" s="491"/>
      <c r="O8" s="491"/>
      <c r="P8" s="491"/>
      <c r="Q8" s="492"/>
      <c r="R8" s="512" t="s">
        <v>650</v>
      </c>
      <c r="S8" s="513"/>
      <c r="T8" s="513"/>
      <c r="U8" s="513"/>
      <c r="V8" s="513"/>
      <c r="W8" s="513"/>
      <c r="X8" s="513"/>
      <c r="Y8" s="513"/>
      <c r="Z8" s="513"/>
      <c r="AA8" s="513"/>
      <c r="AB8" s="513"/>
      <c r="AC8" s="514"/>
      <c r="AD8" s="496" t="str">
        <f t="shared" ref="AD8:AD70" ca="1" si="4">INDIRECT(R8&amp;"!D8")</f>
        <v>mart_shinryou_koui</v>
      </c>
      <c r="AE8" s="497"/>
      <c r="AF8" s="497"/>
      <c r="AG8" s="497"/>
      <c r="AH8" s="497"/>
      <c r="AI8" s="497"/>
      <c r="AJ8" s="497"/>
      <c r="AK8" s="497"/>
      <c r="AL8" s="523" t="s">
        <v>1616</v>
      </c>
      <c r="AM8" s="524"/>
      <c r="AN8" s="524"/>
      <c r="AO8" s="524"/>
      <c r="AP8" s="524"/>
      <c r="AQ8" s="496" t="str">
        <f t="shared" ref="AQ8:AQ9" si="5">F8 &amp; "の" &amp; R8 &amp; "を定義する。"</f>
        <v>データマートの診療行為データを定義する。</v>
      </c>
      <c r="AR8" s="497"/>
      <c r="AS8" s="497"/>
      <c r="AT8" s="497"/>
      <c r="AU8" s="497"/>
      <c r="AV8" s="497"/>
      <c r="AW8" s="497"/>
      <c r="AX8" s="497"/>
      <c r="AY8" s="497"/>
      <c r="AZ8" s="497"/>
      <c r="BA8" s="497"/>
      <c r="BB8" s="497"/>
      <c r="BC8" s="497"/>
      <c r="BD8" s="497"/>
      <c r="BE8" s="497"/>
      <c r="BF8" s="497"/>
      <c r="BG8" s="497"/>
      <c r="BH8" s="497"/>
      <c r="BI8" s="497"/>
      <c r="BJ8" s="497"/>
      <c r="BK8" s="497"/>
      <c r="BL8" s="497"/>
      <c r="BM8" s="497"/>
      <c r="BN8" s="497"/>
      <c r="BO8" s="521" t="s">
        <v>630</v>
      </c>
      <c r="BP8" s="521"/>
      <c r="BQ8" s="521"/>
      <c r="BR8" s="521"/>
      <c r="BS8" s="522"/>
      <c r="BU8" s="94" t="str">
        <f t="shared" ca="1" si="2"/>
        <v>select count(*) from milscm4.mart_shinryou_koui;</v>
      </c>
    </row>
    <row r="9" spans="1:73" ht="27" customHeight="1">
      <c r="A9" s="94" t="str">
        <f t="shared" si="1"/>
        <v>疾患データ</v>
      </c>
      <c r="B9" s="525" t="s">
        <v>631</v>
      </c>
      <c r="C9" s="488"/>
      <c r="D9" s="488"/>
      <c r="E9" s="489"/>
      <c r="F9" s="526" t="s">
        <v>632</v>
      </c>
      <c r="G9" s="527"/>
      <c r="H9" s="527"/>
      <c r="I9" s="527"/>
      <c r="J9" s="527"/>
      <c r="K9" s="527"/>
      <c r="L9" s="528"/>
      <c r="M9" s="490" t="str">
        <f t="shared" si="3"/>
        <v>ENT_A1_04</v>
      </c>
      <c r="N9" s="491"/>
      <c r="O9" s="491"/>
      <c r="P9" s="491"/>
      <c r="Q9" s="492"/>
      <c r="R9" s="512" t="s">
        <v>652</v>
      </c>
      <c r="S9" s="513"/>
      <c r="T9" s="513"/>
      <c r="U9" s="513"/>
      <c r="V9" s="513"/>
      <c r="W9" s="513"/>
      <c r="X9" s="513"/>
      <c r="Y9" s="513"/>
      <c r="Z9" s="513"/>
      <c r="AA9" s="513"/>
      <c r="AB9" s="513"/>
      <c r="AC9" s="514"/>
      <c r="AD9" s="496" t="str">
        <f t="shared" ca="1" si="4"/>
        <v>mart_shikkan</v>
      </c>
      <c r="AE9" s="497"/>
      <c r="AF9" s="497"/>
      <c r="AG9" s="497"/>
      <c r="AH9" s="497"/>
      <c r="AI9" s="497"/>
      <c r="AJ9" s="497"/>
      <c r="AK9" s="497"/>
      <c r="AL9" s="523" t="s">
        <v>1616</v>
      </c>
      <c r="AM9" s="524"/>
      <c r="AN9" s="524"/>
      <c r="AO9" s="524"/>
      <c r="AP9" s="524"/>
      <c r="AQ9" s="496" t="str">
        <f t="shared" si="5"/>
        <v>データマートの疾患データを定義する。</v>
      </c>
      <c r="AR9" s="497"/>
      <c r="AS9" s="497"/>
      <c r="AT9" s="497"/>
      <c r="AU9" s="497"/>
      <c r="AV9" s="497"/>
      <c r="AW9" s="497"/>
      <c r="AX9" s="497"/>
      <c r="AY9" s="497"/>
      <c r="AZ9" s="497"/>
      <c r="BA9" s="497"/>
      <c r="BB9" s="497"/>
      <c r="BC9" s="497"/>
      <c r="BD9" s="497"/>
      <c r="BE9" s="497"/>
      <c r="BF9" s="497"/>
      <c r="BG9" s="497"/>
      <c r="BH9" s="497"/>
      <c r="BI9" s="497"/>
      <c r="BJ9" s="497"/>
      <c r="BK9" s="497"/>
      <c r="BL9" s="497"/>
      <c r="BM9" s="497"/>
      <c r="BN9" s="497"/>
      <c r="BO9" s="521" t="s">
        <v>630</v>
      </c>
      <c r="BP9" s="521"/>
      <c r="BQ9" s="521"/>
      <c r="BR9" s="521"/>
      <c r="BS9" s="522"/>
      <c r="BU9" s="94" t="str">
        <f t="shared" ca="1" si="2"/>
        <v>select count(*) from milscm4.mart_shikkan;</v>
      </c>
    </row>
    <row r="10" spans="1:73" ht="27" customHeight="1">
      <c r="A10" s="94" t="str">
        <f t="shared" si="1"/>
        <v>疾患診療科データ</v>
      </c>
      <c r="B10" s="525" t="s">
        <v>631</v>
      </c>
      <c r="C10" s="488"/>
      <c r="D10" s="488"/>
      <c r="E10" s="489"/>
      <c r="F10" s="526" t="s">
        <v>1773</v>
      </c>
      <c r="G10" s="527"/>
      <c r="H10" s="527"/>
      <c r="I10" s="527"/>
      <c r="J10" s="527"/>
      <c r="K10" s="527"/>
      <c r="L10" s="528"/>
      <c r="M10" s="490" t="str">
        <f t="shared" si="3"/>
        <v>ENT_A1_05</v>
      </c>
      <c r="N10" s="491"/>
      <c r="O10" s="491"/>
      <c r="P10" s="491"/>
      <c r="Q10" s="492"/>
      <c r="R10" s="512" t="s">
        <v>673</v>
      </c>
      <c r="S10" s="513"/>
      <c r="T10" s="513"/>
      <c r="U10" s="513"/>
      <c r="V10" s="513"/>
      <c r="W10" s="513"/>
      <c r="X10" s="513"/>
      <c r="Y10" s="513"/>
      <c r="Z10" s="513"/>
      <c r="AA10" s="513"/>
      <c r="AB10" s="513"/>
      <c r="AC10" s="514"/>
      <c r="AD10" s="496" t="str">
        <f t="shared" ca="1" si="4"/>
        <v>mart_shikkan_department</v>
      </c>
      <c r="AE10" s="497"/>
      <c r="AF10" s="497"/>
      <c r="AG10" s="497"/>
      <c r="AH10" s="497"/>
      <c r="AI10" s="497"/>
      <c r="AJ10" s="497"/>
      <c r="AK10" s="497"/>
      <c r="AL10" s="523" t="s">
        <v>1616</v>
      </c>
      <c r="AM10" s="524"/>
      <c r="AN10" s="524"/>
      <c r="AO10" s="524"/>
      <c r="AP10" s="524"/>
      <c r="AQ10" s="496" t="str">
        <f t="shared" ref="AQ10:AQ12" si="6">F10 &amp; "の" &amp; R10 &amp; "を定義する。"</f>
        <v>データマートの疾患診療科データを定義する。</v>
      </c>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521" t="s">
        <v>630</v>
      </c>
      <c r="BP10" s="521"/>
      <c r="BQ10" s="521"/>
      <c r="BR10" s="521"/>
      <c r="BS10" s="522"/>
      <c r="BU10" s="94" t="str">
        <f t="shared" ca="1" si="2"/>
        <v>select count(*) from milscm4.mart_shikkan_department;</v>
      </c>
    </row>
    <row r="11" spans="1:73" ht="27" customHeight="1">
      <c r="A11" s="94" t="str">
        <f t="shared" ref="A11:A12" si="7">R11</f>
        <v>入院退院データ</v>
      </c>
      <c r="B11" s="525" t="s">
        <v>631</v>
      </c>
      <c r="C11" s="488"/>
      <c r="D11" s="488"/>
      <c r="E11" s="489"/>
      <c r="F11" s="526" t="s">
        <v>632</v>
      </c>
      <c r="G11" s="527"/>
      <c r="H11" s="527"/>
      <c r="I11" s="527"/>
      <c r="J11" s="527"/>
      <c r="K11" s="527"/>
      <c r="L11" s="528"/>
      <c r="M11" s="490" t="str">
        <f t="shared" ref="M11:M12" si="8">"ENT_"&amp;RIGHT(B11,2)&amp;"_"&amp;TEXT(ROW(M11)-ROW(M$6)+1,"00")</f>
        <v>ENT_A1_06</v>
      </c>
      <c r="N11" s="491"/>
      <c r="O11" s="491"/>
      <c r="P11" s="491"/>
      <c r="Q11" s="492"/>
      <c r="R11" s="512" t="s">
        <v>659</v>
      </c>
      <c r="S11" s="513"/>
      <c r="T11" s="513"/>
      <c r="U11" s="513"/>
      <c r="V11" s="513"/>
      <c r="W11" s="513"/>
      <c r="X11" s="513"/>
      <c r="Y11" s="513"/>
      <c r="Z11" s="513"/>
      <c r="AA11" s="513"/>
      <c r="AB11" s="513"/>
      <c r="AC11" s="514"/>
      <c r="AD11" s="496" t="str">
        <f t="shared" ref="AD11:AD12" ca="1" si="9">INDIRECT(R11&amp;"!D8")</f>
        <v>mart_nyu_tai_in</v>
      </c>
      <c r="AE11" s="497"/>
      <c r="AF11" s="497"/>
      <c r="AG11" s="497"/>
      <c r="AH11" s="497"/>
      <c r="AI11" s="497"/>
      <c r="AJ11" s="497"/>
      <c r="AK11" s="497"/>
      <c r="AL11" s="523" t="s">
        <v>1616</v>
      </c>
      <c r="AM11" s="524"/>
      <c r="AN11" s="524"/>
      <c r="AO11" s="524"/>
      <c r="AP11" s="524"/>
      <c r="AQ11" s="496" t="str">
        <f t="shared" si="6"/>
        <v>データマートの入院退院データを定義する。</v>
      </c>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521" t="s">
        <v>630</v>
      </c>
      <c r="BP11" s="521"/>
      <c r="BQ11" s="521"/>
      <c r="BR11" s="521"/>
      <c r="BS11" s="522"/>
      <c r="BU11" s="94" t="str">
        <f t="shared" ca="1" si="2"/>
        <v>select count(*) from milscm4.mart_nyu_tai_in;</v>
      </c>
    </row>
    <row r="12" spans="1:73" ht="27" customHeight="1">
      <c r="A12" s="94" t="str">
        <f t="shared" si="7"/>
        <v>二次利用DB登録患者データ</v>
      </c>
      <c r="B12" s="525" t="s">
        <v>631</v>
      </c>
      <c r="C12" s="488"/>
      <c r="D12" s="488"/>
      <c r="E12" s="489"/>
      <c r="F12" s="526" t="s">
        <v>632</v>
      </c>
      <c r="G12" s="527"/>
      <c r="H12" s="527"/>
      <c r="I12" s="527"/>
      <c r="J12" s="527"/>
      <c r="K12" s="527"/>
      <c r="L12" s="528"/>
      <c r="M12" s="490" t="str">
        <f t="shared" si="8"/>
        <v>ENT_A1_07</v>
      </c>
      <c r="N12" s="491"/>
      <c r="O12" s="491"/>
      <c r="P12" s="491"/>
      <c r="Q12" s="492"/>
      <c r="R12" s="512" t="s">
        <v>1774</v>
      </c>
      <c r="S12" s="513"/>
      <c r="T12" s="513"/>
      <c r="U12" s="513"/>
      <c r="V12" s="513"/>
      <c r="W12" s="513"/>
      <c r="X12" s="513"/>
      <c r="Y12" s="513"/>
      <c r="Z12" s="513"/>
      <c r="AA12" s="513"/>
      <c r="AB12" s="513"/>
      <c r="AC12" s="514"/>
      <c r="AD12" s="496" t="str">
        <f t="shared" ca="1" si="9"/>
        <v>mart_2riyo_patient_id</v>
      </c>
      <c r="AE12" s="497"/>
      <c r="AF12" s="497"/>
      <c r="AG12" s="497"/>
      <c r="AH12" s="497"/>
      <c r="AI12" s="497"/>
      <c r="AJ12" s="497"/>
      <c r="AK12" s="497"/>
      <c r="AL12" s="523" t="s">
        <v>1616</v>
      </c>
      <c r="AM12" s="524"/>
      <c r="AN12" s="524"/>
      <c r="AO12" s="524"/>
      <c r="AP12" s="524"/>
      <c r="AQ12" s="496" t="str">
        <f t="shared" si="6"/>
        <v>データマートの二次利用DB登録患者データを定義する。</v>
      </c>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c r="BO12" s="521" t="s">
        <v>630</v>
      </c>
      <c r="BP12" s="521"/>
      <c r="BQ12" s="521"/>
      <c r="BR12" s="521"/>
      <c r="BS12" s="522"/>
      <c r="BU12" s="94" t="str">
        <f t="shared" ref="BU12" ca="1" si="10">"select count(*) from milscm4."&amp;AD12&amp;";"</f>
        <v>select count(*) from milscm4.mart_2riyo_patient_id;</v>
      </c>
    </row>
    <row r="13" spans="1:73" ht="27" customHeight="1">
      <c r="A13" s="94" t="str">
        <f t="shared" si="1"/>
        <v>二次利用DB登録患者データ_DPC</v>
      </c>
      <c r="B13" s="525" t="s">
        <v>631</v>
      </c>
      <c r="C13" s="488"/>
      <c r="D13" s="488"/>
      <c r="E13" s="489"/>
      <c r="F13" s="526" t="s">
        <v>632</v>
      </c>
      <c r="G13" s="527"/>
      <c r="H13" s="527"/>
      <c r="I13" s="527"/>
      <c r="J13" s="527"/>
      <c r="K13" s="527"/>
      <c r="L13" s="528"/>
      <c r="M13" s="490" t="str">
        <f t="shared" si="3"/>
        <v>ENT_A1_08</v>
      </c>
      <c r="N13" s="491"/>
      <c r="O13" s="491"/>
      <c r="P13" s="491"/>
      <c r="Q13" s="492"/>
      <c r="R13" s="512" t="s">
        <v>2781</v>
      </c>
      <c r="S13" s="513"/>
      <c r="T13" s="513"/>
      <c r="U13" s="513"/>
      <c r="V13" s="513"/>
      <c r="W13" s="513"/>
      <c r="X13" s="513"/>
      <c r="Y13" s="513"/>
      <c r="Z13" s="513"/>
      <c r="AA13" s="513"/>
      <c r="AB13" s="513"/>
      <c r="AC13" s="514"/>
      <c r="AD13" s="496" t="str">
        <f ca="1">INDIRECT(R13&amp;"!D8")</f>
        <v>mart_2riyo_patient_id_dpc</v>
      </c>
      <c r="AE13" s="497"/>
      <c r="AF13" s="497"/>
      <c r="AG13" s="497"/>
      <c r="AH13" s="497"/>
      <c r="AI13" s="497"/>
      <c r="AJ13" s="497"/>
      <c r="AK13" s="497"/>
      <c r="AL13" s="523" t="s">
        <v>1616</v>
      </c>
      <c r="AM13" s="524"/>
      <c r="AN13" s="524"/>
      <c r="AO13" s="524"/>
      <c r="AP13" s="524"/>
      <c r="AQ13" s="496" t="str">
        <f t="shared" ref="AQ13:AQ14" si="11">F13 &amp; "の" &amp; R13 &amp; "を定義する。"</f>
        <v>データマートの二次利用DB登録患者データ_DPCを定義する。</v>
      </c>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521" t="s">
        <v>630</v>
      </c>
      <c r="BP13" s="521"/>
      <c r="BQ13" s="521"/>
      <c r="BR13" s="521"/>
      <c r="BS13" s="522"/>
      <c r="BU13" s="94" t="str">
        <f t="shared" ca="1" si="2"/>
        <v>select count(*) from milscm4.mart_2riyo_patient_id_dpc;</v>
      </c>
    </row>
    <row r="14" spans="1:73" ht="27" customHeight="1">
      <c r="A14" s="94" t="str">
        <f t="shared" si="1"/>
        <v>二次利用DB登録患者データ_レセプト</v>
      </c>
      <c r="B14" s="525" t="s">
        <v>631</v>
      </c>
      <c r="C14" s="488"/>
      <c r="D14" s="488"/>
      <c r="E14" s="489"/>
      <c r="F14" s="526" t="s">
        <v>632</v>
      </c>
      <c r="G14" s="527"/>
      <c r="H14" s="527"/>
      <c r="I14" s="527"/>
      <c r="J14" s="527"/>
      <c r="K14" s="527"/>
      <c r="L14" s="528"/>
      <c r="M14" s="490" t="str">
        <f t="shared" si="3"/>
        <v>ENT_A1_09</v>
      </c>
      <c r="N14" s="491"/>
      <c r="O14" s="491"/>
      <c r="P14" s="491"/>
      <c r="Q14" s="492"/>
      <c r="R14" s="512" t="s">
        <v>2782</v>
      </c>
      <c r="S14" s="513"/>
      <c r="T14" s="513"/>
      <c r="U14" s="513"/>
      <c r="V14" s="513"/>
      <c r="W14" s="513"/>
      <c r="X14" s="513"/>
      <c r="Y14" s="513"/>
      <c r="Z14" s="513"/>
      <c r="AA14" s="513"/>
      <c r="AB14" s="513"/>
      <c r="AC14" s="514"/>
      <c r="AD14" s="496" t="str">
        <f t="shared" ca="1" si="4"/>
        <v>mart_2riyo_patient_id_rcp</v>
      </c>
      <c r="AE14" s="497"/>
      <c r="AF14" s="497"/>
      <c r="AG14" s="497"/>
      <c r="AH14" s="497"/>
      <c r="AI14" s="497"/>
      <c r="AJ14" s="497"/>
      <c r="AK14" s="497"/>
      <c r="AL14" s="523" t="s">
        <v>1616</v>
      </c>
      <c r="AM14" s="524"/>
      <c r="AN14" s="524"/>
      <c r="AO14" s="524"/>
      <c r="AP14" s="524"/>
      <c r="AQ14" s="496" t="str">
        <f t="shared" si="11"/>
        <v>データマートの二次利用DB登録患者データ_レセプトを定義する。</v>
      </c>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521" t="s">
        <v>630</v>
      </c>
      <c r="BP14" s="521"/>
      <c r="BQ14" s="521"/>
      <c r="BR14" s="521"/>
      <c r="BS14" s="522"/>
      <c r="BU14" s="94" t="str">
        <f t="shared" ca="1" si="2"/>
        <v>select count(*) from milscm4.mart_2riyo_patient_id_rcp;</v>
      </c>
    </row>
    <row r="15" spans="1:73" ht="27" customHeight="1">
      <c r="A15" s="94" t="str">
        <f t="shared" ref="A15:A17" si="12">R15</f>
        <v>二次利用DB登録患者データ_MML</v>
      </c>
      <c r="B15" s="525" t="s">
        <v>631</v>
      </c>
      <c r="C15" s="488"/>
      <c r="D15" s="488"/>
      <c r="E15" s="489"/>
      <c r="F15" s="526" t="s">
        <v>632</v>
      </c>
      <c r="G15" s="527"/>
      <c r="H15" s="527"/>
      <c r="I15" s="527"/>
      <c r="J15" s="527"/>
      <c r="K15" s="527"/>
      <c r="L15" s="528"/>
      <c r="M15" s="490" t="str">
        <f t="shared" ref="M15:M17" si="13">"ENT_"&amp;RIGHT(B15,2)&amp;"_"&amp;TEXT(ROW(M15)-ROW(M$6)+1,"00")</f>
        <v>ENT_A1_10</v>
      </c>
      <c r="N15" s="491"/>
      <c r="O15" s="491"/>
      <c r="P15" s="491"/>
      <c r="Q15" s="492"/>
      <c r="R15" s="512" t="s">
        <v>2783</v>
      </c>
      <c r="S15" s="513"/>
      <c r="T15" s="513"/>
      <c r="U15" s="513"/>
      <c r="V15" s="513"/>
      <c r="W15" s="513"/>
      <c r="X15" s="513"/>
      <c r="Y15" s="513"/>
      <c r="Z15" s="513"/>
      <c r="AA15" s="513"/>
      <c r="AB15" s="513"/>
      <c r="AC15" s="514"/>
      <c r="AD15" s="496" t="str">
        <f t="shared" ref="AD15:AD17" ca="1" si="14">INDIRECT(R15&amp;"!D8")</f>
        <v>mart_2riyo_patient_id_mml</v>
      </c>
      <c r="AE15" s="497"/>
      <c r="AF15" s="497"/>
      <c r="AG15" s="497"/>
      <c r="AH15" s="497"/>
      <c r="AI15" s="497"/>
      <c r="AJ15" s="497"/>
      <c r="AK15" s="497"/>
      <c r="AL15" s="523" t="s">
        <v>1616</v>
      </c>
      <c r="AM15" s="524"/>
      <c r="AN15" s="524"/>
      <c r="AO15" s="524"/>
      <c r="AP15" s="524"/>
      <c r="AQ15" s="496" t="str">
        <f t="shared" ref="AQ15:AQ17" si="15">F15 &amp; "の" &amp; R15 &amp; "を定義する。"</f>
        <v>データマートの二次利用DB登録患者データ_MMLを定義する。</v>
      </c>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521" t="s">
        <v>630</v>
      </c>
      <c r="BP15" s="521"/>
      <c r="BQ15" s="521"/>
      <c r="BR15" s="521"/>
      <c r="BS15" s="522"/>
      <c r="BU15" s="94" t="str">
        <f t="shared" ref="BU15:BU17" ca="1" si="16">"select count(*) from milscm4."&amp;AD15&amp;";"</f>
        <v>select count(*) from milscm4.mart_2riyo_patient_id_mml;</v>
      </c>
    </row>
    <row r="16" spans="1:73" ht="27" customHeight="1">
      <c r="A16" s="94" t="str">
        <f t="shared" si="12"/>
        <v>二次利用DB登録患者紐付けデータ</v>
      </c>
      <c r="B16" s="525" t="s">
        <v>631</v>
      </c>
      <c r="C16" s="488"/>
      <c r="D16" s="488"/>
      <c r="E16" s="489"/>
      <c r="F16" s="526" t="s">
        <v>632</v>
      </c>
      <c r="G16" s="527"/>
      <c r="H16" s="527"/>
      <c r="I16" s="527"/>
      <c r="J16" s="527"/>
      <c r="K16" s="527"/>
      <c r="L16" s="528"/>
      <c r="M16" s="490" t="str">
        <f t="shared" si="13"/>
        <v>ENT_A1_11</v>
      </c>
      <c r="N16" s="491"/>
      <c r="O16" s="491"/>
      <c r="P16" s="491"/>
      <c r="Q16" s="492"/>
      <c r="R16" s="512" t="s">
        <v>2773</v>
      </c>
      <c r="S16" s="513"/>
      <c r="T16" s="513"/>
      <c r="U16" s="513"/>
      <c r="V16" s="513"/>
      <c r="W16" s="513"/>
      <c r="X16" s="513"/>
      <c r="Y16" s="513"/>
      <c r="Z16" s="513"/>
      <c r="AA16" s="513"/>
      <c r="AB16" s="513"/>
      <c r="AC16" s="514"/>
      <c r="AD16" s="496" t="str">
        <f t="shared" ca="1" si="14"/>
        <v>mart_2riyo_patient_himoduke</v>
      </c>
      <c r="AE16" s="497"/>
      <c r="AF16" s="497"/>
      <c r="AG16" s="497"/>
      <c r="AH16" s="497"/>
      <c r="AI16" s="497"/>
      <c r="AJ16" s="497"/>
      <c r="AK16" s="497"/>
      <c r="AL16" s="523" t="s">
        <v>1616</v>
      </c>
      <c r="AM16" s="524"/>
      <c r="AN16" s="524"/>
      <c r="AO16" s="524"/>
      <c r="AP16" s="524"/>
      <c r="AQ16" s="496" t="str">
        <f t="shared" si="15"/>
        <v>データマートの二次利用DB登録患者紐付けデータを定義する。</v>
      </c>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521" t="s">
        <v>630</v>
      </c>
      <c r="BP16" s="521"/>
      <c r="BQ16" s="521"/>
      <c r="BR16" s="521"/>
      <c r="BS16" s="522"/>
      <c r="BU16" s="94" t="str">
        <f t="shared" ca="1" si="16"/>
        <v>select count(*) from milscm4.mart_2riyo_patient_himoduke;</v>
      </c>
    </row>
    <row r="17" spans="1:73" ht="27" customHeight="1">
      <c r="A17" s="94" t="str">
        <f t="shared" si="12"/>
        <v>エラー患者履歴管理</v>
      </c>
      <c r="B17" s="525" t="s">
        <v>631</v>
      </c>
      <c r="C17" s="488"/>
      <c r="D17" s="488"/>
      <c r="E17" s="489"/>
      <c r="F17" s="526" t="s">
        <v>632</v>
      </c>
      <c r="G17" s="527"/>
      <c r="H17" s="527"/>
      <c r="I17" s="527"/>
      <c r="J17" s="527"/>
      <c r="K17" s="527"/>
      <c r="L17" s="528"/>
      <c r="M17" s="490" t="str">
        <f t="shared" si="13"/>
        <v>ENT_A1_12</v>
      </c>
      <c r="N17" s="491"/>
      <c r="O17" s="491"/>
      <c r="P17" s="491"/>
      <c r="Q17" s="492"/>
      <c r="R17" s="512" t="s">
        <v>3162</v>
      </c>
      <c r="S17" s="513"/>
      <c r="T17" s="513"/>
      <c r="U17" s="513"/>
      <c r="V17" s="513"/>
      <c r="W17" s="513"/>
      <c r="X17" s="513"/>
      <c r="Y17" s="513"/>
      <c r="Z17" s="513"/>
      <c r="AA17" s="513"/>
      <c r="AB17" s="513"/>
      <c r="AC17" s="514"/>
      <c r="AD17" s="496" t="str">
        <f t="shared" ca="1" si="14"/>
        <v>mart_error_patient_manage</v>
      </c>
      <c r="AE17" s="497"/>
      <c r="AF17" s="497"/>
      <c r="AG17" s="497"/>
      <c r="AH17" s="497"/>
      <c r="AI17" s="497"/>
      <c r="AJ17" s="497"/>
      <c r="AK17" s="497"/>
      <c r="AL17" s="523" t="s">
        <v>628</v>
      </c>
      <c r="AM17" s="524"/>
      <c r="AN17" s="524"/>
      <c r="AO17" s="524"/>
      <c r="AP17" s="524"/>
      <c r="AQ17" s="496" t="str">
        <f t="shared" si="15"/>
        <v>データマートのエラー患者履歴管理を定義する。</v>
      </c>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521" t="s">
        <v>630</v>
      </c>
      <c r="BP17" s="521"/>
      <c r="BQ17" s="521"/>
      <c r="BR17" s="521"/>
      <c r="BS17" s="522"/>
      <c r="BU17" s="94" t="str">
        <f t="shared" ca="1" si="16"/>
        <v>select count(*) from milscm4.mart_error_patient_manage;</v>
      </c>
    </row>
    <row r="18" spans="1:73" ht="27" customHeight="1">
      <c r="A18" s="94" t="str">
        <f t="shared" ref="A18" si="17">R18</f>
        <v>エラー患者データ</v>
      </c>
      <c r="B18" s="525" t="s">
        <v>631</v>
      </c>
      <c r="C18" s="488"/>
      <c r="D18" s="488"/>
      <c r="E18" s="489"/>
      <c r="F18" s="526" t="s">
        <v>632</v>
      </c>
      <c r="G18" s="527"/>
      <c r="H18" s="527"/>
      <c r="I18" s="527"/>
      <c r="J18" s="527"/>
      <c r="K18" s="527"/>
      <c r="L18" s="528"/>
      <c r="M18" s="490" t="str">
        <f t="shared" ref="M18" si="18">"ENT_"&amp;RIGHT(B18,2)&amp;"_"&amp;TEXT(ROW(M18)-ROW(M$6)+1,"00")</f>
        <v>ENT_A1_13</v>
      </c>
      <c r="N18" s="491"/>
      <c r="O18" s="491"/>
      <c r="P18" s="491"/>
      <c r="Q18" s="492"/>
      <c r="R18" s="512" t="s">
        <v>2774</v>
      </c>
      <c r="S18" s="513"/>
      <c r="T18" s="513"/>
      <c r="U18" s="513"/>
      <c r="V18" s="513"/>
      <c r="W18" s="513"/>
      <c r="X18" s="513"/>
      <c r="Y18" s="513"/>
      <c r="Z18" s="513"/>
      <c r="AA18" s="513"/>
      <c r="AB18" s="513"/>
      <c r="AC18" s="514"/>
      <c r="AD18" s="496" t="str">
        <f t="shared" ref="AD18" ca="1" si="19">INDIRECT(R18&amp;"!D8")</f>
        <v>mart_error_patient</v>
      </c>
      <c r="AE18" s="497"/>
      <c r="AF18" s="497"/>
      <c r="AG18" s="497"/>
      <c r="AH18" s="497"/>
      <c r="AI18" s="497"/>
      <c r="AJ18" s="497"/>
      <c r="AK18" s="497"/>
      <c r="AL18" s="523" t="s">
        <v>1616</v>
      </c>
      <c r="AM18" s="524"/>
      <c r="AN18" s="524"/>
      <c r="AO18" s="524"/>
      <c r="AP18" s="524"/>
      <c r="AQ18" s="496" t="str">
        <f t="shared" ref="AQ18" si="20">F18 &amp; "の" &amp; R18 &amp; "を定義する。"</f>
        <v>データマートのエラー患者データを定義する。</v>
      </c>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521" t="s">
        <v>630</v>
      </c>
      <c r="BP18" s="521"/>
      <c r="BQ18" s="521"/>
      <c r="BR18" s="521"/>
      <c r="BS18" s="522"/>
      <c r="BU18" s="94" t="str">
        <f t="shared" ref="BU18" ca="1" si="21">"select count(*) from milscm4."&amp;AD18&amp;";"</f>
        <v>select count(*) from milscm4.mart_error_patient;</v>
      </c>
    </row>
    <row r="19" spans="1:73" ht="27" customHeight="1">
      <c r="A19" s="94" t="str">
        <f t="shared" ref="A19" si="22">R19</f>
        <v>患者基本データ</v>
      </c>
      <c r="B19" s="525" t="s">
        <v>631</v>
      </c>
      <c r="C19" s="488"/>
      <c r="D19" s="488"/>
      <c r="E19" s="489"/>
      <c r="F19" s="526" t="s">
        <v>632</v>
      </c>
      <c r="G19" s="527"/>
      <c r="H19" s="527"/>
      <c r="I19" s="527"/>
      <c r="J19" s="527"/>
      <c r="K19" s="527"/>
      <c r="L19" s="528"/>
      <c r="M19" s="490" t="str">
        <f t="shared" ref="M19" si="23">"ENT_"&amp;RIGHT(B19,2)&amp;"_"&amp;TEXT(ROW(M19)-ROW(M$6)+1,"00")</f>
        <v>ENT_A1_14</v>
      </c>
      <c r="N19" s="491"/>
      <c r="O19" s="491"/>
      <c r="P19" s="491"/>
      <c r="Q19" s="492"/>
      <c r="R19" s="512" t="s">
        <v>3201</v>
      </c>
      <c r="S19" s="513"/>
      <c r="T19" s="513"/>
      <c r="U19" s="513"/>
      <c r="V19" s="513"/>
      <c r="W19" s="513"/>
      <c r="X19" s="513"/>
      <c r="Y19" s="513"/>
      <c r="Z19" s="513"/>
      <c r="AA19" s="513"/>
      <c r="AB19" s="513"/>
      <c r="AC19" s="514"/>
      <c r="AD19" s="496" t="str">
        <f t="shared" ref="AD19" ca="1" si="24">INDIRECT(R19&amp;"!D8")</f>
        <v>mart_patient_basic</v>
      </c>
      <c r="AE19" s="497"/>
      <c r="AF19" s="497"/>
      <c r="AG19" s="497"/>
      <c r="AH19" s="497"/>
      <c r="AI19" s="497"/>
      <c r="AJ19" s="497"/>
      <c r="AK19" s="497"/>
      <c r="AL19" s="523" t="s">
        <v>1616</v>
      </c>
      <c r="AM19" s="524"/>
      <c r="AN19" s="524"/>
      <c r="AO19" s="524"/>
      <c r="AP19" s="524"/>
      <c r="AQ19" s="496" t="str">
        <f t="shared" ref="AQ19" si="25">F19 &amp; "の" &amp; R19 &amp; "を定義する。"</f>
        <v>データマートの患者基本データを定義する。</v>
      </c>
      <c r="AR19" s="497"/>
      <c r="AS19" s="497"/>
      <c r="AT19" s="497"/>
      <c r="AU19" s="497"/>
      <c r="AV19" s="497"/>
      <c r="AW19" s="497"/>
      <c r="AX19" s="497"/>
      <c r="AY19" s="497"/>
      <c r="AZ19" s="497"/>
      <c r="BA19" s="497"/>
      <c r="BB19" s="497"/>
      <c r="BC19" s="497"/>
      <c r="BD19" s="497"/>
      <c r="BE19" s="497"/>
      <c r="BF19" s="497"/>
      <c r="BG19" s="497"/>
      <c r="BH19" s="497"/>
      <c r="BI19" s="497"/>
      <c r="BJ19" s="497"/>
      <c r="BK19" s="497"/>
      <c r="BL19" s="497"/>
      <c r="BM19" s="497"/>
      <c r="BN19" s="497"/>
      <c r="BO19" s="521" t="s">
        <v>630</v>
      </c>
      <c r="BP19" s="521"/>
      <c r="BQ19" s="521"/>
      <c r="BR19" s="521"/>
      <c r="BS19" s="522"/>
      <c r="BU19" s="94" t="str">
        <f t="shared" ref="BU19" ca="1" si="26">"select count(*) from milscm4."&amp;AD19&amp;";"</f>
        <v>select count(*) from milscm4.mart_patient_basic;</v>
      </c>
    </row>
    <row r="20" spans="1:73" ht="27" customHeight="1">
      <c r="A20" s="94" t="str">
        <f t="shared" si="1"/>
        <v>ICD10小分類別患者数</v>
      </c>
      <c r="B20" s="591" t="s">
        <v>636</v>
      </c>
      <c r="C20" s="592"/>
      <c r="D20" s="592"/>
      <c r="E20" s="593"/>
      <c r="F20" s="594" t="s">
        <v>717</v>
      </c>
      <c r="G20" s="592"/>
      <c r="H20" s="592"/>
      <c r="I20" s="592"/>
      <c r="J20" s="592"/>
      <c r="K20" s="592"/>
      <c r="L20" s="593"/>
      <c r="M20" s="490" t="str">
        <f>"ENT_"&amp;RIGHT(B20,2)&amp;"_"&amp;TEXT(ROW(M20)-ROW(M$20)+1,"00")</f>
        <v>ENT_A2_01</v>
      </c>
      <c r="N20" s="491"/>
      <c r="O20" s="491"/>
      <c r="P20" s="491"/>
      <c r="Q20" s="492"/>
      <c r="R20" s="512" t="s">
        <v>720</v>
      </c>
      <c r="S20" s="513"/>
      <c r="T20" s="513"/>
      <c r="U20" s="513"/>
      <c r="V20" s="513"/>
      <c r="W20" s="513"/>
      <c r="X20" s="513"/>
      <c r="Y20" s="513"/>
      <c r="Z20" s="513"/>
      <c r="AA20" s="513"/>
      <c r="AB20" s="513"/>
      <c r="AC20" s="514"/>
      <c r="AD20" s="496" t="str">
        <f t="shared" ca="1" si="4"/>
        <v>sample_icd10_s_kanja_cnt</v>
      </c>
      <c r="AE20" s="497"/>
      <c r="AF20" s="497"/>
      <c r="AG20" s="497"/>
      <c r="AH20" s="497"/>
      <c r="AI20" s="497"/>
      <c r="AJ20" s="497"/>
      <c r="AK20" s="497"/>
      <c r="AL20" s="523" t="s">
        <v>1616</v>
      </c>
      <c r="AM20" s="524"/>
      <c r="AN20" s="524"/>
      <c r="AO20" s="524"/>
      <c r="AP20" s="524"/>
      <c r="AQ20" s="496" t="str">
        <f t="shared" si="0"/>
        <v>サンプル帳票用データのICD10小分類別患者数を定義する。</v>
      </c>
      <c r="AR20" s="497"/>
      <c r="AS20" s="497"/>
      <c r="AT20" s="497"/>
      <c r="AU20" s="497"/>
      <c r="AV20" s="497"/>
      <c r="AW20" s="497"/>
      <c r="AX20" s="497"/>
      <c r="AY20" s="497"/>
      <c r="AZ20" s="497"/>
      <c r="BA20" s="497"/>
      <c r="BB20" s="497"/>
      <c r="BC20" s="497"/>
      <c r="BD20" s="497"/>
      <c r="BE20" s="497"/>
      <c r="BF20" s="497"/>
      <c r="BG20" s="497"/>
      <c r="BH20" s="497"/>
      <c r="BI20" s="497"/>
      <c r="BJ20" s="497"/>
      <c r="BK20" s="497"/>
      <c r="BL20" s="497"/>
      <c r="BM20" s="497"/>
      <c r="BN20" s="497"/>
      <c r="BO20" s="521" t="s">
        <v>630</v>
      </c>
      <c r="BP20" s="521"/>
      <c r="BQ20" s="521"/>
      <c r="BR20" s="521"/>
      <c r="BS20" s="522"/>
      <c r="BU20" s="94" t="str">
        <f t="shared" ca="1" si="2"/>
        <v>select count(*) from milscm4.sample_icd10_s_kanja_cnt;</v>
      </c>
    </row>
    <row r="21" spans="1:73" ht="27" customHeight="1">
      <c r="A21" s="94" t="str">
        <f t="shared" si="1"/>
        <v>ICD10細分類別患者数</v>
      </c>
      <c r="B21" s="525" t="s">
        <v>635</v>
      </c>
      <c r="C21" s="488"/>
      <c r="D21" s="488"/>
      <c r="E21" s="489"/>
      <c r="F21" s="487" t="s">
        <v>717</v>
      </c>
      <c r="G21" s="488"/>
      <c r="H21" s="488"/>
      <c r="I21" s="488"/>
      <c r="J21" s="488"/>
      <c r="K21" s="488"/>
      <c r="L21" s="489"/>
      <c r="M21" s="490" t="str">
        <f t="shared" ref="M21:M32" si="27">"ENT_"&amp;RIGHT(B21,2)&amp;"_"&amp;TEXT(ROW(M21)-ROW(M$20)+1,"00")</f>
        <v>ENT_A2_02</v>
      </c>
      <c r="N21" s="491"/>
      <c r="O21" s="491"/>
      <c r="P21" s="491"/>
      <c r="Q21" s="492"/>
      <c r="R21" s="512" t="s">
        <v>721</v>
      </c>
      <c r="S21" s="513"/>
      <c r="T21" s="513"/>
      <c r="U21" s="513"/>
      <c r="V21" s="513"/>
      <c r="W21" s="513"/>
      <c r="X21" s="513"/>
      <c r="Y21" s="513"/>
      <c r="Z21" s="513"/>
      <c r="AA21" s="513"/>
      <c r="AB21" s="513"/>
      <c r="AC21" s="514"/>
      <c r="AD21" s="496" t="str">
        <f t="shared" ca="1" si="4"/>
        <v>sample_icd10_ss_kanja_cnt</v>
      </c>
      <c r="AE21" s="497"/>
      <c r="AF21" s="497"/>
      <c r="AG21" s="497"/>
      <c r="AH21" s="497"/>
      <c r="AI21" s="497"/>
      <c r="AJ21" s="497"/>
      <c r="AK21" s="497"/>
      <c r="AL21" s="523" t="s">
        <v>1616</v>
      </c>
      <c r="AM21" s="524"/>
      <c r="AN21" s="524"/>
      <c r="AO21" s="524"/>
      <c r="AP21" s="524"/>
      <c r="AQ21" s="496" t="str">
        <f t="shared" ref="AQ21:AQ70" si="28">F21 &amp; "の" &amp; R21 &amp; "を定義する。"</f>
        <v>サンプル帳票用データのICD10細分類別患者数を定義する。</v>
      </c>
      <c r="AR21" s="497"/>
      <c r="AS21" s="497"/>
      <c r="AT21" s="497"/>
      <c r="AU21" s="497"/>
      <c r="AV21" s="497"/>
      <c r="AW21" s="497"/>
      <c r="AX21" s="497"/>
      <c r="AY21" s="497"/>
      <c r="AZ21" s="497"/>
      <c r="BA21" s="497"/>
      <c r="BB21" s="497"/>
      <c r="BC21" s="497"/>
      <c r="BD21" s="497"/>
      <c r="BE21" s="497"/>
      <c r="BF21" s="497"/>
      <c r="BG21" s="497"/>
      <c r="BH21" s="497"/>
      <c r="BI21" s="497"/>
      <c r="BJ21" s="497"/>
      <c r="BK21" s="497"/>
      <c r="BL21" s="497"/>
      <c r="BM21" s="497"/>
      <c r="BN21" s="497"/>
      <c r="BO21" s="521" t="s">
        <v>630</v>
      </c>
      <c r="BP21" s="521"/>
      <c r="BQ21" s="521"/>
      <c r="BR21" s="521"/>
      <c r="BS21" s="522"/>
      <c r="BU21" s="94" t="str">
        <f t="shared" ca="1" si="2"/>
        <v>select count(*) from milscm4.sample_icd10_ss_kanja_cnt;</v>
      </c>
    </row>
    <row r="22" spans="1:73" ht="27" customHeight="1">
      <c r="A22" s="94" t="str">
        <f t="shared" si="1"/>
        <v>レセプト疾患別患者数</v>
      </c>
      <c r="B22" s="525" t="s">
        <v>635</v>
      </c>
      <c r="C22" s="488"/>
      <c r="D22" s="488"/>
      <c r="E22" s="489"/>
      <c r="F22" s="487" t="s">
        <v>717</v>
      </c>
      <c r="G22" s="488"/>
      <c r="H22" s="488"/>
      <c r="I22" s="488"/>
      <c r="J22" s="488"/>
      <c r="K22" s="488"/>
      <c r="L22" s="489"/>
      <c r="M22" s="490" t="str">
        <f t="shared" si="27"/>
        <v>ENT_A2_03</v>
      </c>
      <c r="N22" s="491"/>
      <c r="O22" s="491"/>
      <c r="P22" s="491"/>
      <c r="Q22" s="492"/>
      <c r="R22" s="512" t="s">
        <v>722</v>
      </c>
      <c r="S22" s="513"/>
      <c r="T22" s="513"/>
      <c r="U22" s="513"/>
      <c r="V22" s="513"/>
      <c r="W22" s="513"/>
      <c r="X22" s="513"/>
      <c r="Y22" s="513"/>
      <c r="Z22" s="513"/>
      <c r="AA22" s="513"/>
      <c r="AB22" s="513"/>
      <c r="AC22" s="514"/>
      <c r="AD22" s="496" t="str">
        <f t="shared" ca="1" si="4"/>
        <v>sample_recipt_shippei_kanja_cnt</v>
      </c>
      <c r="AE22" s="497"/>
      <c r="AF22" s="497"/>
      <c r="AG22" s="497"/>
      <c r="AH22" s="497"/>
      <c r="AI22" s="497"/>
      <c r="AJ22" s="497"/>
      <c r="AK22" s="497"/>
      <c r="AL22" s="523" t="s">
        <v>1616</v>
      </c>
      <c r="AM22" s="524"/>
      <c r="AN22" s="524"/>
      <c r="AO22" s="524"/>
      <c r="AP22" s="524"/>
      <c r="AQ22" s="496" t="str">
        <f t="shared" si="28"/>
        <v>サンプル帳票用データのレセプト疾患別患者数を定義する。</v>
      </c>
      <c r="AR22" s="497"/>
      <c r="AS22" s="497"/>
      <c r="AT22" s="497"/>
      <c r="AU22" s="497"/>
      <c r="AV22" s="497"/>
      <c r="AW22" s="497"/>
      <c r="AX22" s="497"/>
      <c r="AY22" s="497"/>
      <c r="AZ22" s="497"/>
      <c r="BA22" s="497"/>
      <c r="BB22" s="497"/>
      <c r="BC22" s="497"/>
      <c r="BD22" s="497"/>
      <c r="BE22" s="497"/>
      <c r="BF22" s="497"/>
      <c r="BG22" s="497"/>
      <c r="BH22" s="497"/>
      <c r="BI22" s="497"/>
      <c r="BJ22" s="497"/>
      <c r="BK22" s="497"/>
      <c r="BL22" s="497"/>
      <c r="BM22" s="497"/>
      <c r="BN22" s="497"/>
      <c r="BO22" s="521" t="s">
        <v>630</v>
      </c>
      <c r="BP22" s="521"/>
      <c r="BQ22" s="521"/>
      <c r="BR22" s="521"/>
      <c r="BS22" s="522"/>
      <c r="BU22" s="94" t="str">
        <f t="shared" ca="1" si="2"/>
        <v>select count(*) from milscm4.sample_recipt_shippei_kanja_cnt;</v>
      </c>
    </row>
    <row r="23" spans="1:73" ht="27" customHeight="1">
      <c r="A23" s="94" t="str">
        <f t="shared" si="1"/>
        <v>DPC別患者数</v>
      </c>
      <c r="B23" s="525" t="s">
        <v>635</v>
      </c>
      <c r="C23" s="488"/>
      <c r="D23" s="488"/>
      <c r="E23" s="489"/>
      <c r="F23" s="487" t="s">
        <v>717</v>
      </c>
      <c r="G23" s="488"/>
      <c r="H23" s="488"/>
      <c r="I23" s="488"/>
      <c r="J23" s="488"/>
      <c r="K23" s="488"/>
      <c r="L23" s="489"/>
      <c r="M23" s="490" t="str">
        <f t="shared" si="27"/>
        <v>ENT_A2_04</v>
      </c>
      <c r="N23" s="491"/>
      <c r="O23" s="491"/>
      <c r="P23" s="491"/>
      <c r="Q23" s="492"/>
      <c r="R23" s="512" t="s">
        <v>723</v>
      </c>
      <c r="S23" s="513"/>
      <c r="T23" s="513"/>
      <c r="U23" s="513"/>
      <c r="V23" s="513"/>
      <c r="W23" s="513"/>
      <c r="X23" s="513"/>
      <c r="Y23" s="513"/>
      <c r="Z23" s="513"/>
      <c r="AA23" s="513"/>
      <c r="AB23" s="513"/>
      <c r="AC23" s="514"/>
      <c r="AD23" s="496" t="str">
        <f t="shared" ca="1" si="4"/>
        <v>sample_dpc_kanja</v>
      </c>
      <c r="AE23" s="497"/>
      <c r="AF23" s="497"/>
      <c r="AG23" s="497"/>
      <c r="AH23" s="497"/>
      <c r="AI23" s="497"/>
      <c r="AJ23" s="497"/>
      <c r="AK23" s="497"/>
      <c r="AL23" s="523" t="s">
        <v>1616</v>
      </c>
      <c r="AM23" s="524"/>
      <c r="AN23" s="524"/>
      <c r="AO23" s="524"/>
      <c r="AP23" s="524"/>
      <c r="AQ23" s="496" t="str">
        <f t="shared" si="28"/>
        <v>サンプル帳票用データのDPC別患者数を定義する。</v>
      </c>
      <c r="AR23" s="497"/>
      <c r="AS23" s="497"/>
      <c r="AT23" s="497"/>
      <c r="AU23" s="497"/>
      <c r="AV23" s="497"/>
      <c r="AW23" s="497"/>
      <c r="AX23" s="497"/>
      <c r="AY23" s="497"/>
      <c r="AZ23" s="497"/>
      <c r="BA23" s="497"/>
      <c r="BB23" s="497"/>
      <c r="BC23" s="497"/>
      <c r="BD23" s="497"/>
      <c r="BE23" s="497"/>
      <c r="BF23" s="497"/>
      <c r="BG23" s="497"/>
      <c r="BH23" s="497"/>
      <c r="BI23" s="497"/>
      <c r="BJ23" s="497"/>
      <c r="BK23" s="497"/>
      <c r="BL23" s="497"/>
      <c r="BM23" s="497"/>
      <c r="BN23" s="497"/>
      <c r="BO23" s="521" t="s">
        <v>630</v>
      </c>
      <c r="BP23" s="521"/>
      <c r="BQ23" s="521"/>
      <c r="BR23" s="521"/>
      <c r="BS23" s="522"/>
      <c r="BU23" s="94" t="str">
        <f t="shared" ca="1" si="2"/>
        <v>select count(*) from milscm4.sample_dpc_kanja;</v>
      </c>
    </row>
    <row r="24" spans="1:73" ht="27" customHeight="1">
      <c r="A24" s="94" t="str">
        <f t="shared" si="1"/>
        <v>ATC3別患者数</v>
      </c>
      <c r="B24" s="525" t="s">
        <v>635</v>
      </c>
      <c r="C24" s="488"/>
      <c r="D24" s="488"/>
      <c r="E24" s="489"/>
      <c r="F24" s="487" t="s">
        <v>717</v>
      </c>
      <c r="G24" s="488"/>
      <c r="H24" s="488"/>
      <c r="I24" s="488"/>
      <c r="J24" s="488"/>
      <c r="K24" s="488"/>
      <c r="L24" s="489"/>
      <c r="M24" s="490" t="str">
        <f t="shared" si="27"/>
        <v>ENT_A2_05</v>
      </c>
      <c r="N24" s="491"/>
      <c r="O24" s="491"/>
      <c r="P24" s="491"/>
      <c r="Q24" s="492"/>
      <c r="R24" s="512" t="s">
        <v>724</v>
      </c>
      <c r="S24" s="513"/>
      <c r="T24" s="513"/>
      <c r="U24" s="513"/>
      <c r="V24" s="513"/>
      <c r="W24" s="513"/>
      <c r="X24" s="513"/>
      <c r="Y24" s="513"/>
      <c r="Z24" s="513"/>
      <c r="AA24" s="513"/>
      <c r="AB24" s="513"/>
      <c r="AC24" s="514"/>
      <c r="AD24" s="496" t="str">
        <f t="shared" ca="1" si="4"/>
        <v>sample_atc3_kanja</v>
      </c>
      <c r="AE24" s="497"/>
      <c r="AF24" s="497"/>
      <c r="AG24" s="497"/>
      <c r="AH24" s="497"/>
      <c r="AI24" s="497"/>
      <c r="AJ24" s="497"/>
      <c r="AK24" s="497"/>
      <c r="AL24" s="523" t="s">
        <v>1616</v>
      </c>
      <c r="AM24" s="524"/>
      <c r="AN24" s="524"/>
      <c r="AO24" s="524"/>
      <c r="AP24" s="524"/>
      <c r="AQ24" s="496" t="str">
        <f t="shared" si="28"/>
        <v>サンプル帳票用データのATC3別患者数を定義する。</v>
      </c>
      <c r="AR24" s="497"/>
      <c r="AS24" s="497"/>
      <c r="AT24" s="497"/>
      <c r="AU24" s="497"/>
      <c r="AV24" s="497"/>
      <c r="AW24" s="497"/>
      <c r="AX24" s="497"/>
      <c r="AY24" s="497"/>
      <c r="AZ24" s="497"/>
      <c r="BA24" s="497"/>
      <c r="BB24" s="497"/>
      <c r="BC24" s="497"/>
      <c r="BD24" s="497"/>
      <c r="BE24" s="497"/>
      <c r="BF24" s="497"/>
      <c r="BG24" s="497"/>
      <c r="BH24" s="497"/>
      <c r="BI24" s="497"/>
      <c r="BJ24" s="497"/>
      <c r="BK24" s="497"/>
      <c r="BL24" s="497"/>
      <c r="BM24" s="497"/>
      <c r="BN24" s="497"/>
      <c r="BO24" s="521" t="s">
        <v>630</v>
      </c>
      <c r="BP24" s="521"/>
      <c r="BQ24" s="521"/>
      <c r="BR24" s="521"/>
      <c r="BS24" s="522"/>
      <c r="BU24" s="94" t="str">
        <f t="shared" ca="1" si="2"/>
        <v>select count(*) from milscm4.sample_atc3_kanja;</v>
      </c>
    </row>
    <row r="25" spans="1:73" ht="27" customHeight="1">
      <c r="A25" s="94" t="str">
        <f t="shared" si="1"/>
        <v>ATC4別患者数</v>
      </c>
      <c r="B25" s="525" t="s">
        <v>635</v>
      </c>
      <c r="C25" s="488"/>
      <c r="D25" s="488"/>
      <c r="E25" s="489"/>
      <c r="F25" s="487" t="s">
        <v>717</v>
      </c>
      <c r="G25" s="488"/>
      <c r="H25" s="488"/>
      <c r="I25" s="488"/>
      <c r="J25" s="488"/>
      <c r="K25" s="488"/>
      <c r="L25" s="489"/>
      <c r="M25" s="490" t="str">
        <f t="shared" si="27"/>
        <v>ENT_A2_06</v>
      </c>
      <c r="N25" s="491"/>
      <c r="O25" s="491"/>
      <c r="P25" s="491"/>
      <c r="Q25" s="492"/>
      <c r="R25" s="512" t="s">
        <v>725</v>
      </c>
      <c r="S25" s="513"/>
      <c r="T25" s="513"/>
      <c r="U25" s="513"/>
      <c r="V25" s="513"/>
      <c r="W25" s="513"/>
      <c r="X25" s="513"/>
      <c r="Y25" s="513"/>
      <c r="Z25" s="513"/>
      <c r="AA25" s="513"/>
      <c r="AB25" s="513"/>
      <c r="AC25" s="514"/>
      <c r="AD25" s="496" t="str">
        <f t="shared" ca="1" si="4"/>
        <v>sample_atc4_kanja</v>
      </c>
      <c r="AE25" s="497"/>
      <c r="AF25" s="497"/>
      <c r="AG25" s="497"/>
      <c r="AH25" s="497"/>
      <c r="AI25" s="497"/>
      <c r="AJ25" s="497"/>
      <c r="AK25" s="497"/>
      <c r="AL25" s="523" t="s">
        <v>1616</v>
      </c>
      <c r="AM25" s="524"/>
      <c r="AN25" s="524"/>
      <c r="AO25" s="524"/>
      <c r="AP25" s="524"/>
      <c r="AQ25" s="496" t="str">
        <f t="shared" si="28"/>
        <v>サンプル帳票用データのATC4別患者数を定義する。</v>
      </c>
      <c r="AR25" s="497"/>
      <c r="AS25" s="497"/>
      <c r="AT25" s="497"/>
      <c r="AU25" s="497"/>
      <c r="AV25" s="497"/>
      <c r="AW25" s="497"/>
      <c r="AX25" s="497"/>
      <c r="AY25" s="497"/>
      <c r="AZ25" s="497"/>
      <c r="BA25" s="497"/>
      <c r="BB25" s="497"/>
      <c r="BC25" s="497"/>
      <c r="BD25" s="497"/>
      <c r="BE25" s="497"/>
      <c r="BF25" s="497"/>
      <c r="BG25" s="497"/>
      <c r="BH25" s="497"/>
      <c r="BI25" s="497"/>
      <c r="BJ25" s="497"/>
      <c r="BK25" s="497"/>
      <c r="BL25" s="497"/>
      <c r="BM25" s="497"/>
      <c r="BN25" s="497"/>
      <c r="BO25" s="521" t="s">
        <v>630</v>
      </c>
      <c r="BP25" s="521"/>
      <c r="BQ25" s="521"/>
      <c r="BR25" s="521"/>
      <c r="BS25" s="522"/>
      <c r="BU25" s="94" t="str">
        <f t="shared" ca="1" si="2"/>
        <v>select count(*) from milscm4.sample_atc4_kanja;</v>
      </c>
    </row>
    <row r="26" spans="1:73" ht="27" customHeight="1">
      <c r="A26" s="94" t="str">
        <f t="shared" si="1"/>
        <v>ATC5別患者数</v>
      </c>
      <c r="B26" s="525" t="s">
        <v>635</v>
      </c>
      <c r="C26" s="488"/>
      <c r="D26" s="488"/>
      <c r="E26" s="489"/>
      <c r="F26" s="487" t="s">
        <v>717</v>
      </c>
      <c r="G26" s="488"/>
      <c r="H26" s="488"/>
      <c r="I26" s="488"/>
      <c r="J26" s="488"/>
      <c r="K26" s="488"/>
      <c r="L26" s="489"/>
      <c r="M26" s="490" t="str">
        <f t="shared" si="27"/>
        <v>ENT_A2_07</v>
      </c>
      <c r="N26" s="491"/>
      <c r="O26" s="491"/>
      <c r="P26" s="491"/>
      <c r="Q26" s="492"/>
      <c r="R26" s="512" t="s">
        <v>726</v>
      </c>
      <c r="S26" s="513"/>
      <c r="T26" s="513"/>
      <c r="U26" s="513"/>
      <c r="V26" s="513"/>
      <c r="W26" s="513"/>
      <c r="X26" s="513"/>
      <c r="Y26" s="513"/>
      <c r="Z26" s="513"/>
      <c r="AA26" s="513"/>
      <c r="AB26" s="513"/>
      <c r="AC26" s="514"/>
      <c r="AD26" s="496" t="str">
        <f t="shared" ca="1" si="4"/>
        <v>sample_atc5_kanja</v>
      </c>
      <c r="AE26" s="497"/>
      <c r="AF26" s="497"/>
      <c r="AG26" s="497"/>
      <c r="AH26" s="497"/>
      <c r="AI26" s="497"/>
      <c r="AJ26" s="497"/>
      <c r="AK26" s="497"/>
      <c r="AL26" s="523" t="s">
        <v>1616</v>
      </c>
      <c r="AM26" s="524"/>
      <c r="AN26" s="524"/>
      <c r="AO26" s="524"/>
      <c r="AP26" s="524"/>
      <c r="AQ26" s="496" t="str">
        <f t="shared" si="28"/>
        <v>サンプル帳票用データのATC5別患者数を定義する。</v>
      </c>
      <c r="AR26" s="497"/>
      <c r="AS26" s="497"/>
      <c r="AT26" s="497"/>
      <c r="AU26" s="497"/>
      <c r="AV26" s="497"/>
      <c r="AW26" s="497"/>
      <c r="AX26" s="497"/>
      <c r="AY26" s="497"/>
      <c r="AZ26" s="497"/>
      <c r="BA26" s="497"/>
      <c r="BB26" s="497"/>
      <c r="BC26" s="497"/>
      <c r="BD26" s="497"/>
      <c r="BE26" s="497"/>
      <c r="BF26" s="497"/>
      <c r="BG26" s="497"/>
      <c r="BH26" s="497"/>
      <c r="BI26" s="497"/>
      <c r="BJ26" s="497"/>
      <c r="BK26" s="497"/>
      <c r="BL26" s="497"/>
      <c r="BM26" s="497"/>
      <c r="BN26" s="497"/>
      <c r="BO26" s="521" t="s">
        <v>630</v>
      </c>
      <c r="BP26" s="521"/>
      <c r="BQ26" s="521"/>
      <c r="BR26" s="521"/>
      <c r="BS26" s="522"/>
      <c r="BU26" s="94" t="str">
        <f t="shared" ca="1" si="2"/>
        <v>select count(*) from milscm4.sample_atc5_kanja;</v>
      </c>
    </row>
    <row r="27" spans="1:73" ht="27" customHeight="1">
      <c r="A27" s="94" t="str">
        <f t="shared" si="1"/>
        <v>一般名投与経路別患者数</v>
      </c>
      <c r="B27" s="525" t="s">
        <v>635</v>
      </c>
      <c r="C27" s="488"/>
      <c r="D27" s="488"/>
      <c r="E27" s="489"/>
      <c r="F27" s="487" t="s">
        <v>717</v>
      </c>
      <c r="G27" s="488"/>
      <c r="H27" s="488"/>
      <c r="I27" s="488"/>
      <c r="J27" s="488"/>
      <c r="K27" s="488"/>
      <c r="L27" s="489"/>
      <c r="M27" s="490" t="str">
        <f t="shared" si="27"/>
        <v>ENT_A2_08</v>
      </c>
      <c r="N27" s="491"/>
      <c r="O27" s="491"/>
      <c r="P27" s="491"/>
      <c r="Q27" s="492"/>
      <c r="R27" s="512" t="s">
        <v>1413</v>
      </c>
      <c r="S27" s="513"/>
      <c r="T27" s="513"/>
      <c r="U27" s="513"/>
      <c r="V27" s="513"/>
      <c r="W27" s="513"/>
      <c r="X27" s="513"/>
      <c r="Y27" s="513"/>
      <c r="Z27" s="513"/>
      <c r="AA27" s="513"/>
      <c r="AB27" s="513"/>
      <c r="AC27" s="514"/>
      <c r="AD27" s="496" t="str">
        <f t="shared" ca="1" si="4"/>
        <v>sample_ippan_toyo_keiro_kanja</v>
      </c>
      <c r="AE27" s="497"/>
      <c r="AF27" s="497"/>
      <c r="AG27" s="497"/>
      <c r="AH27" s="497"/>
      <c r="AI27" s="497"/>
      <c r="AJ27" s="497"/>
      <c r="AK27" s="497"/>
      <c r="AL27" s="523" t="s">
        <v>1616</v>
      </c>
      <c r="AM27" s="524"/>
      <c r="AN27" s="524"/>
      <c r="AO27" s="524"/>
      <c r="AP27" s="524"/>
      <c r="AQ27" s="496" t="str">
        <f t="shared" si="28"/>
        <v>サンプル帳票用データの一般名投与経路別患者数を定義する。</v>
      </c>
      <c r="AR27" s="497"/>
      <c r="AS27" s="497"/>
      <c r="AT27" s="497"/>
      <c r="AU27" s="497"/>
      <c r="AV27" s="497"/>
      <c r="AW27" s="497"/>
      <c r="AX27" s="497"/>
      <c r="AY27" s="497"/>
      <c r="AZ27" s="497"/>
      <c r="BA27" s="497"/>
      <c r="BB27" s="497"/>
      <c r="BC27" s="497"/>
      <c r="BD27" s="497"/>
      <c r="BE27" s="497"/>
      <c r="BF27" s="497"/>
      <c r="BG27" s="497"/>
      <c r="BH27" s="497"/>
      <c r="BI27" s="497"/>
      <c r="BJ27" s="497"/>
      <c r="BK27" s="497"/>
      <c r="BL27" s="497"/>
      <c r="BM27" s="497"/>
      <c r="BN27" s="497"/>
      <c r="BO27" s="521" t="s">
        <v>630</v>
      </c>
      <c r="BP27" s="521"/>
      <c r="BQ27" s="521"/>
      <c r="BR27" s="521"/>
      <c r="BS27" s="522"/>
      <c r="BU27" s="94" t="str">
        <f t="shared" ca="1" si="2"/>
        <v>select count(*) from milscm4.sample_ippan_toyo_keiro_kanja;</v>
      </c>
    </row>
    <row r="28" spans="1:73" ht="27" customHeight="1">
      <c r="A28" s="94" t="str">
        <f t="shared" si="1"/>
        <v>ブランド投与経路別患者数</v>
      </c>
      <c r="B28" s="525" t="s">
        <v>635</v>
      </c>
      <c r="C28" s="488"/>
      <c r="D28" s="488"/>
      <c r="E28" s="489"/>
      <c r="F28" s="487" t="s">
        <v>717</v>
      </c>
      <c r="G28" s="488"/>
      <c r="H28" s="488"/>
      <c r="I28" s="488"/>
      <c r="J28" s="488"/>
      <c r="K28" s="488"/>
      <c r="L28" s="489"/>
      <c r="M28" s="490" t="str">
        <f t="shared" si="27"/>
        <v>ENT_A2_09</v>
      </c>
      <c r="N28" s="491"/>
      <c r="O28" s="491"/>
      <c r="P28" s="491"/>
      <c r="Q28" s="492"/>
      <c r="R28" s="512" t="s">
        <v>1412</v>
      </c>
      <c r="S28" s="513"/>
      <c r="T28" s="513"/>
      <c r="U28" s="513"/>
      <c r="V28" s="513"/>
      <c r="W28" s="513"/>
      <c r="X28" s="513"/>
      <c r="Y28" s="513"/>
      <c r="Z28" s="513"/>
      <c r="AA28" s="513"/>
      <c r="AB28" s="513"/>
      <c r="AC28" s="514"/>
      <c r="AD28" s="496" t="str">
        <f t="shared" ca="1" si="4"/>
        <v>sample_brand_toyo_keiro_kanja</v>
      </c>
      <c r="AE28" s="497"/>
      <c r="AF28" s="497"/>
      <c r="AG28" s="497"/>
      <c r="AH28" s="497"/>
      <c r="AI28" s="497"/>
      <c r="AJ28" s="497"/>
      <c r="AK28" s="497"/>
      <c r="AL28" s="523" t="s">
        <v>1616</v>
      </c>
      <c r="AM28" s="524"/>
      <c r="AN28" s="524"/>
      <c r="AO28" s="524"/>
      <c r="AP28" s="524"/>
      <c r="AQ28" s="496" t="str">
        <f t="shared" si="28"/>
        <v>サンプル帳票用データのブランド投与経路別患者数を定義する。</v>
      </c>
      <c r="AR28" s="497"/>
      <c r="AS28" s="497"/>
      <c r="AT28" s="497"/>
      <c r="AU28" s="497"/>
      <c r="AV28" s="497"/>
      <c r="AW28" s="497"/>
      <c r="AX28" s="497"/>
      <c r="AY28" s="497"/>
      <c r="AZ28" s="497"/>
      <c r="BA28" s="497"/>
      <c r="BB28" s="497"/>
      <c r="BC28" s="497"/>
      <c r="BD28" s="497"/>
      <c r="BE28" s="497"/>
      <c r="BF28" s="497"/>
      <c r="BG28" s="497"/>
      <c r="BH28" s="497"/>
      <c r="BI28" s="497"/>
      <c r="BJ28" s="497"/>
      <c r="BK28" s="497"/>
      <c r="BL28" s="497"/>
      <c r="BM28" s="497"/>
      <c r="BN28" s="497"/>
      <c r="BO28" s="521" t="s">
        <v>630</v>
      </c>
      <c r="BP28" s="521"/>
      <c r="BQ28" s="521"/>
      <c r="BR28" s="521"/>
      <c r="BS28" s="522"/>
      <c r="BU28" s="94" t="str">
        <f t="shared" ca="1" si="2"/>
        <v>select count(*) from milscm4.sample_brand_toyo_keiro_kanja;</v>
      </c>
    </row>
    <row r="29" spans="1:73" ht="27" customHeight="1">
      <c r="A29" s="94" t="str">
        <f t="shared" si="1"/>
        <v>医薬品別患者数</v>
      </c>
      <c r="B29" s="525" t="s">
        <v>635</v>
      </c>
      <c r="C29" s="488"/>
      <c r="D29" s="488"/>
      <c r="E29" s="489"/>
      <c r="F29" s="487" t="s">
        <v>717</v>
      </c>
      <c r="G29" s="488"/>
      <c r="H29" s="488"/>
      <c r="I29" s="488"/>
      <c r="J29" s="488"/>
      <c r="K29" s="488"/>
      <c r="L29" s="489"/>
      <c r="M29" s="490" t="str">
        <f t="shared" si="27"/>
        <v>ENT_A2_10</v>
      </c>
      <c r="N29" s="491"/>
      <c r="O29" s="491"/>
      <c r="P29" s="491"/>
      <c r="Q29" s="492"/>
      <c r="R29" s="512" t="s">
        <v>110</v>
      </c>
      <c r="S29" s="513"/>
      <c r="T29" s="513"/>
      <c r="U29" s="513"/>
      <c r="V29" s="513"/>
      <c r="W29" s="513"/>
      <c r="X29" s="513"/>
      <c r="Y29" s="513"/>
      <c r="Z29" s="513"/>
      <c r="AA29" s="513"/>
      <c r="AB29" s="513"/>
      <c r="AC29" s="514"/>
      <c r="AD29" s="496" t="str">
        <f t="shared" ca="1" si="4"/>
        <v>sample_iyakuhin_kanja</v>
      </c>
      <c r="AE29" s="497"/>
      <c r="AF29" s="497"/>
      <c r="AG29" s="497"/>
      <c r="AH29" s="497"/>
      <c r="AI29" s="497"/>
      <c r="AJ29" s="497"/>
      <c r="AK29" s="497"/>
      <c r="AL29" s="523" t="s">
        <v>1616</v>
      </c>
      <c r="AM29" s="524"/>
      <c r="AN29" s="524"/>
      <c r="AO29" s="524"/>
      <c r="AP29" s="524"/>
      <c r="AQ29" s="496" t="str">
        <f t="shared" si="28"/>
        <v>サンプル帳票用データの医薬品別患者数を定義する。</v>
      </c>
      <c r="AR29" s="497"/>
      <c r="AS29" s="497"/>
      <c r="AT29" s="497"/>
      <c r="AU29" s="497"/>
      <c r="AV29" s="497"/>
      <c r="AW29" s="497"/>
      <c r="AX29" s="497"/>
      <c r="AY29" s="497"/>
      <c r="AZ29" s="497"/>
      <c r="BA29" s="497"/>
      <c r="BB29" s="497"/>
      <c r="BC29" s="497"/>
      <c r="BD29" s="497"/>
      <c r="BE29" s="497"/>
      <c r="BF29" s="497"/>
      <c r="BG29" s="497"/>
      <c r="BH29" s="497"/>
      <c r="BI29" s="497"/>
      <c r="BJ29" s="497"/>
      <c r="BK29" s="497"/>
      <c r="BL29" s="497"/>
      <c r="BM29" s="497"/>
      <c r="BN29" s="497"/>
      <c r="BO29" s="521" t="s">
        <v>630</v>
      </c>
      <c r="BP29" s="521"/>
      <c r="BQ29" s="521"/>
      <c r="BR29" s="521"/>
      <c r="BS29" s="522"/>
      <c r="BU29" s="94" t="str">
        <f t="shared" ca="1" si="2"/>
        <v>select count(*) from milscm4.sample_iyakuhin_kanja;</v>
      </c>
    </row>
    <row r="30" spans="1:73" ht="27" customHeight="1">
      <c r="A30" s="94" t="str">
        <f t="shared" si="1"/>
        <v>診療行為別患者数</v>
      </c>
      <c r="B30" s="525" t="s">
        <v>635</v>
      </c>
      <c r="C30" s="488"/>
      <c r="D30" s="488"/>
      <c r="E30" s="489"/>
      <c r="F30" s="487" t="s">
        <v>717</v>
      </c>
      <c r="G30" s="488"/>
      <c r="H30" s="488"/>
      <c r="I30" s="488"/>
      <c r="J30" s="488"/>
      <c r="K30" s="488"/>
      <c r="L30" s="489"/>
      <c r="M30" s="490" t="str">
        <f t="shared" si="27"/>
        <v>ENT_A2_11</v>
      </c>
      <c r="N30" s="491"/>
      <c r="O30" s="491"/>
      <c r="P30" s="491"/>
      <c r="Q30" s="492"/>
      <c r="R30" s="512" t="s">
        <v>727</v>
      </c>
      <c r="S30" s="513"/>
      <c r="T30" s="513"/>
      <c r="U30" s="513"/>
      <c r="V30" s="513"/>
      <c r="W30" s="513"/>
      <c r="X30" s="513"/>
      <c r="Y30" s="513"/>
      <c r="Z30" s="513"/>
      <c r="AA30" s="513"/>
      <c r="AB30" s="513"/>
      <c r="AC30" s="514"/>
      <c r="AD30" s="496" t="str">
        <f t="shared" ca="1" si="4"/>
        <v>sample_shinryou_koi_kanja</v>
      </c>
      <c r="AE30" s="497"/>
      <c r="AF30" s="497"/>
      <c r="AG30" s="497"/>
      <c r="AH30" s="497"/>
      <c r="AI30" s="497"/>
      <c r="AJ30" s="497"/>
      <c r="AK30" s="497"/>
      <c r="AL30" s="523" t="s">
        <v>1616</v>
      </c>
      <c r="AM30" s="524"/>
      <c r="AN30" s="524"/>
      <c r="AO30" s="524"/>
      <c r="AP30" s="524"/>
      <c r="AQ30" s="496" t="str">
        <f t="shared" si="28"/>
        <v>サンプル帳票用データの診療行為別患者数を定義する。</v>
      </c>
      <c r="AR30" s="497"/>
      <c r="AS30" s="497"/>
      <c r="AT30" s="497"/>
      <c r="AU30" s="497"/>
      <c r="AV30" s="497"/>
      <c r="AW30" s="497"/>
      <c r="AX30" s="497"/>
      <c r="AY30" s="497"/>
      <c r="AZ30" s="497"/>
      <c r="BA30" s="497"/>
      <c r="BB30" s="497"/>
      <c r="BC30" s="497"/>
      <c r="BD30" s="497"/>
      <c r="BE30" s="497"/>
      <c r="BF30" s="497"/>
      <c r="BG30" s="497"/>
      <c r="BH30" s="497"/>
      <c r="BI30" s="497"/>
      <c r="BJ30" s="497"/>
      <c r="BK30" s="497"/>
      <c r="BL30" s="497"/>
      <c r="BM30" s="497"/>
      <c r="BN30" s="497"/>
      <c r="BO30" s="521" t="s">
        <v>630</v>
      </c>
      <c r="BP30" s="521"/>
      <c r="BQ30" s="521"/>
      <c r="BR30" s="521"/>
      <c r="BS30" s="522"/>
      <c r="BU30" s="94" t="str">
        <f t="shared" ca="1" si="2"/>
        <v>select count(*) from milscm4.sample_shinryou_koi_kanja;</v>
      </c>
    </row>
    <row r="31" spans="1:73" ht="27" customHeight="1">
      <c r="A31" s="94" t="str">
        <f t="shared" si="1"/>
        <v>施設リスト</v>
      </c>
      <c r="B31" s="525" t="s">
        <v>635</v>
      </c>
      <c r="C31" s="488"/>
      <c r="D31" s="488"/>
      <c r="E31" s="489"/>
      <c r="F31" s="487" t="s">
        <v>717</v>
      </c>
      <c r="G31" s="488"/>
      <c r="H31" s="488"/>
      <c r="I31" s="488"/>
      <c r="J31" s="488"/>
      <c r="K31" s="488"/>
      <c r="L31" s="489"/>
      <c r="M31" s="490" t="str">
        <f t="shared" si="27"/>
        <v>ENT_A2_12</v>
      </c>
      <c r="N31" s="491"/>
      <c r="O31" s="491"/>
      <c r="P31" s="491"/>
      <c r="Q31" s="492"/>
      <c r="R31" s="512" t="s">
        <v>728</v>
      </c>
      <c r="S31" s="513"/>
      <c r="T31" s="513"/>
      <c r="U31" s="513"/>
      <c r="V31" s="513"/>
      <c r="W31" s="513"/>
      <c r="X31" s="513"/>
      <c r="Y31" s="513"/>
      <c r="Z31" s="513"/>
      <c r="AA31" s="513"/>
      <c r="AB31" s="513"/>
      <c r="AC31" s="514"/>
      <c r="AD31" s="496" t="str">
        <f t="shared" ca="1" si="4"/>
        <v>sample_facility_list</v>
      </c>
      <c r="AE31" s="497"/>
      <c r="AF31" s="497"/>
      <c r="AG31" s="497"/>
      <c r="AH31" s="497"/>
      <c r="AI31" s="497"/>
      <c r="AJ31" s="497"/>
      <c r="AK31" s="497"/>
      <c r="AL31" s="523" t="s">
        <v>1616</v>
      </c>
      <c r="AM31" s="524"/>
      <c r="AN31" s="524"/>
      <c r="AO31" s="524"/>
      <c r="AP31" s="524"/>
      <c r="AQ31" s="496" t="str">
        <f t="shared" si="28"/>
        <v>サンプル帳票用データの施設リストを定義する。</v>
      </c>
      <c r="AR31" s="497"/>
      <c r="AS31" s="497"/>
      <c r="AT31" s="497"/>
      <c r="AU31" s="497"/>
      <c r="AV31" s="497"/>
      <c r="AW31" s="497"/>
      <c r="AX31" s="497"/>
      <c r="AY31" s="497"/>
      <c r="AZ31" s="497"/>
      <c r="BA31" s="497"/>
      <c r="BB31" s="497"/>
      <c r="BC31" s="497"/>
      <c r="BD31" s="497"/>
      <c r="BE31" s="497"/>
      <c r="BF31" s="497"/>
      <c r="BG31" s="497"/>
      <c r="BH31" s="497"/>
      <c r="BI31" s="497"/>
      <c r="BJ31" s="497"/>
      <c r="BK31" s="497"/>
      <c r="BL31" s="497"/>
      <c r="BM31" s="497"/>
      <c r="BN31" s="497"/>
      <c r="BO31" s="521" t="s">
        <v>630</v>
      </c>
      <c r="BP31" s="521"/>
      <c r="BQ31" s="521"/>
      <c r="BR31" s="521"/>
      <c r="BS31" s="522"/>
      <c r="BU31" s="94" t="str">
        <f t="shared" ca="1" si="2"/>
        <v>select count(*) from milscm4.sample_facility_list;</v>
      </c>
    </row>
    <row r="32" spans="1:73" ht="27" customHeight="1">
      <c r="A32" s="94" t="str">
        <f t="shared" si="1"/>
        <v>施設別登録データリスト</v>
      </c>
      <c r="B32" s="595" t="s">
        <v>635</v>
      </c>
      <c r="C32" s="596"/>
      <c r="D32" s="596"/>
      <c r="E32" s="597"/>
      <c r="F32" s="598" t="s">
        <v>717</v>
      </c>
      <c r="G32" s="596"/>
      <c r="H32" s="596"/>
      <c r="I32" s="596"/>
      <c r="J32" s="596"/>
      <c r="K32" s="596"/>
      <c r="L32" s="597"/>
      <c r="M32" s="490" t="str">
        <f t="shared" si="27"/>
        <v>ENT_A2_13</v>
      </c>
      <c r="N32" s="491"/>
      <c r="O32" s="491"/>
      <c r="P32" s="491"/>
      <c r="Q32" s="492"/>
      <c r="R32" s="512" t="s">
        <v>729</v>
      </c>
      <c r="S32" s="513"/>
      <c r="T32" s="513"/>
      <c r="U32" s="513"/>
      <c r="V32" s="513"/>
      <c r="W32" s="513"/>
      <c r="X32" s="513"/>
      <c r="Y32" s="513"/>
      <c r="Z32" s="513"/>
      <c r="AA32" s="513"/>
      <c r="AB32" s="513"/>
      <c r="AC32" s="514"/>
      <c r="AD32" s="496" t="str">
        <f t="shared" ca="1" si="4"/>
        <v>sample_facility_data_list</v>
      </c>
      <c r="AE32" s="497"/>
      <c r="AF32" s="497"/>
      <c r="AG32" s="497"/>
      <c r="AH32" s="497"/>
      <c r="AI32" s="497"/>
      <c r="AJ32" s="497"/>
      <c r="AK32" s="497"/>
      <c r="AL32" s="523" t="s">
        <v>1616</v>
      </c>
      <c r="AM32" s="524"/>
      <c r="AN32" s="524"/>
      <c r="AO32" s="524"/>
      <c r="AP32" s="524"/>
      <c r="AQ32" s="496" t="str">
        <f t="shared" si="28"/>
        <v>サンプル帳票用データの施設別登録データリストを定義する。</v>
      </c>
      <c r="AR32" s="497"/>
      <c r="AS32" s="497"/>
      <c r="AT32" s="497"/>
      <c r="AU32" s="497"/>
      <c r="AV32" s="497"/>
      <c r="AW32" s="497"/>
      <c r="AX32" s="497"/>
      <c r="AY32" s="497"/>
      <c r="AZ32" s="497"/>
      <c r="BA32" s="497"/>
      <c r="BB32" s="497"/>
      <c r="BC32" s="497"/>
      <c r="BD32" s="497"/>
      <c r="BE32" s="497"/>
      <c r="BF32" s="497"/>
      <c r="BG32" s="497"/>
      <c r="BH32" s="497"/>
      <c r="BI32" s="497"/>
      <c r="BJ32" s="497"/>
      <c r="BK32" s="497"/>
      <c r="BL32" s="497"/>
      <c r="BM32" s="497"/>
      <c r="BN32" s="497"/>
      <c r="BO32" s="521" t="s">
        <v>630</v>
      </c>
      <c r="BP32" s="521"/>
      <c r="BQ32" s="521"/>
      <c r="BR32" s="521"/>
      <c r="BS32" s="522"/>
      <c r="BU32" s="94" t="str">
        <f t="shared" ca="1" si="2"/>
        <v>select count(*) from milscm4.sample_facility_data_list;</v>
      </c>
    </row>
    <row r="33" spans="1:73" ht="27" customHeight="1">
      <c r="A33" s="94" t="str">
        <f t="shared" si="1"/>
        <v>マスタファイル管理マスタ</v>
      </c>
      <c r="B33" s="591" t="s">
        <v>638</v>
      </c>
      <c r="C33" s="592"/>
      <c r="D33" s="592"/>
      <c r="E33" s="593"/>
      <c r="F33" s="594" t="s">
        <v>1768</v>
      </c>
      <c r="G33" s="592"/>
      <c r="H33" s="592"/>
      <c r="I33" s="592"/>
      <c r="J33" s="592"/>
      <c r="K33" s="592"/>
      <c r="L33" s="593"/>
      <c r="M33" s="490" t="str">
        <f>"ENT_"&amp;RIGHT(B33,2)&amp;"_"&amp;TEXT(ROW(M33)-ROW(M$33)+1,"00")</f>
        <v>ENT_A3_01</v>
      </c>
      <c r="N33" s="491"/>
      <c r="O33" s="491"/>
      <c r="P33" s="491"/>
      <c r="Q33" s="492"/>
      <c r="R33" s="512" t="s">
        <v>1324</v>
      </c>
      <c r="S33" s="513"/>
      <c r="T33" s="513"/>
      <c r="U33" s="513"/>
      <c r="V33" s="513"/>
      <c r="W33" s="513"/>
      <c r="X33" s="513"/>
      <c r="Y33" s="513"/>
      <c r="Z33" s="513"/>
      <c r="AA33" s="513"/>
      <c r="AB33" s="513"/>
      <c r="AC33" s="514"/>
      <c r="AD33" s="496" t="str">
        <f t="shared" ca="1" si="4"/>
        <v>mt_mtfile_manage</v>
      </c>
      <c r="AE33" s="497"/>
      <c r="AF33" s="497"/>
      <c r="AG33" s="497"/>
      <c r="AH33" s="497"/>
      <c r="AI33" s="497"/>
      <c r="AJ33" s="497"/>
      <c r="AK33" s="497"/>
      <c r="AL33" s="523" t="s">
        <v>628</v>
      </c>
      <c r="AM33" s="524"/>
      <c r="AN33" s="524"/>
      <c r="AO33" s="524"/>
      <c r="AP33" s="524"/>
      <c r="AQ33" s="496" t="str">
        <f t="shared" si="28"/>
        <v>２次マスタ（取込用）のマスタファイル管理マスタを定義する。</v>
      </c>
      <c r="AR33" s="497"/>
      <c r="AS33" s="497"/>
      <c r="AT33" s="497"/>
      <c r="AU33" s="497"/>
      <c r="AV33" s="497"/>
      <c r="AW33" s="497"/>
      <c r="AX33" s="497"/>
      <c r="AY33" s="497"/>
      <c r="AZ33" s="497"/>
      <c r="BA33" s="497"/>
      <c r="BB33" s="497"/>
      <c r="BC33" s="497"/>
      <c r="BD33" s="497"/>
      <c r="BE33" s="497"/>
      <c r="BF33" s="497"/>
      <c r="BG33" s="497"/>
      <c r="BH33" s="497"/>
      <c r="BI33" s="497"/>
      <c r="BJ33" s="497"/>
      <c r="BK33" s="497"/>
      <c r="BL33" s="497"/>
      <c r="BM33" s="497"/>
      <c r="BN33" s="497"/>
      <c r="BO33" s="521" t="s">
        <v>630</v>
      </c>
      <c r="BP33" s="521"/>
      <c r="BQ33" s="521"/>
      <c r="BR33" s="521"/>
      <c r="BS33" s="522"/>
      <c r="BU33" s="94" t="str">
        <f t="shared" ca="1" si="2"/>
        <v>select count(*) from milscm4.mt_mtfile_manage;</v>
      </c>
    </row>
    <row r="34" spans="1:73" ht="27" customHeight="1">
      <c r="A34" s="94" t="str">
        <f t="shared" si="1"/>
        <v>施設属性マスタ取込用</v>
      </c>
      <c r="B34" s="484" t="s">
        <v>637</v>
      </c>
      <c r="C34" s="485"/>
      <c r="D34" s="485"/>
      <c r="E34" s="486"/>
      <c r="F34" s="487" t="s">
        <v>1768</v>
      </c>
      <c r="G34" s="488"/>
      <c r="H34" s="488"/>
      <c r="I34" s="488"/>
      <c r="J34" s="488"/>
      <c r="K34" s="488"/>
      <c r="L34" s="489"/>
      <c r="M34" s="490" t="str">
        <f t="shared" ref="M34:M39" si="29">"ENT_"&amp;RIGHT(B34,2)&amp;"_"&amp;TEXT(ROW(M34)-ROW(M$33)+1,"00")</f>
        <v>ENT_A3_02</v>
      </c>
      <c r="N34" s="491"/>
      <c r="O34" s="491"/>
      <c r="P34" s="491"/>
      <c r="Q34" s="492"/>
      <c r="R34" s="493" t="s">
        <v>1376</v>
      </c>
      <c r="S34" s="494"/>
      <c r="T34" s="494"/>
      <c r="U34" s="494"/>
      <c r="V34" s="494"/>
      <c r="W34" s="494"/>
      <c r="X34" s="494"/>
      <c r="Y34" s="494"/>
      <c r="Z34" s="494"/>
      <c r="AA34" s="494"/>
      <c r="AB34" s="494"/>
      <c r="AC34" s="495"/>
      <c r="AD34" s="496" t="str">
        <f t="shared" ref="AD34" ca="1" si="30">INDIRECT(R34&amp;"!D8")</f>
        <v>mt_shisetsu_zokusei</v>
      </c>
      <c r="AE34" s="497"/>
      <c r="AF34" s="497"/>
      <c r="AG34" s="497"/>
      <c r="AH34" s="497"/>
      <c r="AI34" s="497"/>
      <c r="AJ34" s="497"/>
      <c r="AK34" s="497"/>
      <c r="AL34" s="498" t="s">
        <v>628</v>
      </c>
      <c r="AM34" s="498"/>
      <c r="AN34" s="498"/>
      <c r="AO34" s="498"/>
      <c r="AP34" s="498"/>
      <c r="AQ34" s="496" t="str">
        <f t="shared" si="28"/>
        <v>２次マスタ（取込用）の施設属性マスタ取込用を定義する。</v>
      </c>
      <c r="AR34" s="497"/>
      <c r="AS34" s="497"/>
      <c r="AT34" s="497"/>
      <c r="AU34" s="497"/>
      <c r="AV34" s="497"/>
      <c r="AW34" s="497"/>
      <c r="AX34" s="497"/>
      <c r="AY34" s="497"/>
      <c r="AZ34" s="497"/>
      <c r="BA34" s="497"/>
      <c r="BB34" s="497"/>
      <c r="BC34" s="497"/>
      <c r="BD34" s="497"/>
      <c r="BE34" s="497"/>
      <c r="BF34" s="497"/>
      <c r="BG34" s="497"/>
      <c r="BH34" s="497"/>
      <c r="BI34" s="497"/>
      <c r="BJ34" s="497"/>
      <c r="BK34" s="497"/>
      <c r="BL34" s="497"/>
      <c r="BM34" s="497"/>
      <c r="BN34" s="497"/>
      <c r="BO34" s="499" t="s">
        <v>630</v>
      </c>
      <c r="BP34" s="499"/>
      <c r="BQ34" s="499"/>
      <c r="BR34" s="499"/>
      <c r="BS34" s="500"/>
      <c r="BU34" s="94" t="str">
        <f t="shared" ca="1" si="2"/>
        <v>select count(*) from milscm4.mt_shisetsu_zokusei;</v>
      </c>
    </row>
    <row r="35" spans="1:73" ht="27" customHeight="1">
      <c r="A35" s="94" t="str">
        <f t="shared" si="1"/>
        <v>二次医療圏マスタ取込用</v>
      </c>
      <c r="B35" s="484" t="s">
        <v>637</v>
      </c>
      <c r="C35" s="485"/>
      <c r="D35" s="485"/>
      <c r="E35" s="486"/>
      <c r="F35" s="487" t="s">
        <v>1768</v>
      </c>
      <c r="G35" s="488"/>
      <c r="H35" s="488"/>
      <c r="I35" s="488"/>
      <c r="J35" s="488"/>
      <c r="K35" s="488"/>
      <c r="L35" s="489"/>
      <c r="M35" s="490" t="str">
        <f t="shared" si="29"/>
        <v>ENT_A3_03</v>
      </c>
      <c r="N35" s="491"/>
      <c r="O35" s="491"/>
      <c r="P35" s="491"/>
      <c r="Q35" s="492"/>
      <c r="R35" s="493" t="s">
        <v>1377</v>
      </c>
      <c r="S35" s="494"/>
      <c r="T35" s="494"/>
      <c r="U35" s="494"/>
      <c r="V35" s="494"/>
      <c r="W35" s="494"/>
      <c r="X35" s="494"/>
      <c r="Y35" s="494"/>
      <c r="Z35" s="494"/>
      <c r="AA35" s="494"/>
      <c r="AB35" s="494"/>
      <c r="AC35" s="495"/>
      <c r="AD35" s="496" t="str">
        <f t="shared" ref="AD35" ca="1" si="31">INDIRECT(R35&amp;"!D8")</f>
        <v>mt_iryouken2</v>
      </c>
      <c r="AE35" s="497"/>
      <c r="AF35" s="497"/>
      <c r="AG35" s="497"/>
      <c r="AH35" s="497"/>
      <c r="AI35" s="497"/>
      <c r="AJ35" s="497"/>
      <c r="AK35" s="497"/>
      <c r="AL35" s="498" t="s">
        <v>628</v>
      </c>
      <c r="AM35" s="498"/>
      <c r="AN35" s="498"/>
      <c r="AO35" s="498"/>
      <c r="AP35" s="498"/>
      <c r="AQ35" s="496" t="str">
        <f t="shared" ref="AQ35" si="32">F35 &amp; "の" &amp; R35 &amp; "を定義する。"</f>
        <v>２次マスタ（取込用）の二次医療圏マスタ取込用を定義する。</v>
      </c>
      <c r="AR35" s="497"/>
      <c r="AS35" s="497"/>
      <c r="AT35" s="497"/>
      <c r="AU35" s="497"/>
      <c r="AV35" s="497"/>
      <c r="AW35" s="497"/>
      <c r="AX35" s="497"/>
      <c r="AY35" s="497"/>
      <c r="AZ35" s="497"/>
      <c r="BA35" s="497"/>
      <c r="BB35" s="497"/>
      <c r="BC35" s="497"/>
      <c r="BD35" s="497"/>
      <c r="BE35" s="497"/>
      <c r="BF35" s="497"/>
      <c r="BG35" s="497"/>
      <c r="BH35" s="497"/>
      <c r="BI35" s="497"/>
      <c r="BJ35" s="497"/>
      <c r="BK35" s="497"/>
      <c r="BL35" s="497"/>
      <c r="BM35" s="497"/>
      <c r="BN35" s="497"/>
      <c r="BO35" s="499" t="s">
        <v>630</v>
      </c>
      <c r="BP35" s="499"/>
      <c r="BQ35" s="499"/>
      <c r="BR35" s="499"/>
      <c r="BS35" s="500"/>
      <c r="BU35" s="94" t="str">
        <f t="shared" ca="1" si="2"/>
        <v>select count(*) from milscm4.mt_iryouken2;</v>
      </c>
    </row>
    <row r="36" spans="1:73" ht="27" customHeight="1">
      <c r="A36" s="94" t="str">
        <f>R36</f>
        <v>新旧医薬品コードマスタ取込用</v>
      </c>
      <c r="B36" s="484" t="s">
        <v>637</v>
      </c>
      <c r="C36" s="485"/>
      <c r="D36" s="485"/>
      <c r="E36" s="486"/>
      <c r="F36" s="487" t="s">
        <v>1768</v>
      </c>
      <c r="G36" s="488"/>
      <c r="H36" s="488"/>
      <c r="I36" s="488"/>
      <c r="J36" s="488"/>
      <c r="K36" s="488"/>
      <c r="L36" s="489"/>
      <c r="M36" s="490" t="str">
        <f t="shared" si="29"/>
        <v>ENT_A3_04</v>
      </c>
      <c r="N36" s="491"/>
      <c r="O36" s="491"/>
      <c r="P36" s="491"/>
      <c r="Q36" s="492"/>
      <c r="R36" s="493" t="s">
        <v>1424</v>
      </c>
      <c r="S36" s="494"/>
      <c r="T36" s="494"/>
      <c r="U36" s="494"/>
      <c r="V36" s="494"/>
      <c r="W36" s="494"/>
      <c r="X36" s="494"/>
      <c r="Y36" s="494"/>
      <c r="Z36" s="494"/>
      <c r="AA36" s="494"/>
      <c r="AB36" s="494"/>
      <c r="AC36" s="495"/>
      <c r="AD36" s="496" t="str">
        <f ca="1">INDIRECT(R36&amp;"!D8")</f>
        <v>mt_old_new_iyakuhin</v>
      </c>
      <c r="AE36" s="497"/>
      <c r="AF36" s="497"/>
      <c r="AG36" s="497"/>
      <c r="AH36" s="497"/>
      <c r="AI36" s="497"/>
      <c r="AJ36" s="497"/>
      <c r="AK36" s="497"/>
      <c r="AL36" s="498" t="s">
        <v>628</v>
      </c>
      <c r="AM36" s="498"/>
      <c r="AN36" s="498"/>
      <c r="AO36" s="498"/>
      <c r="AP36" s="498"/>
      <c r="AQ36" s="496" t="str">
        <f>F36 &amp; "の" &amp; R36 &amp; "を定義する。"</f>
        <v>２次マスタ（取込用）の新旧医薬品コードマスタ取込用を定義する。</v>
      </c>
      <c r="AR36" s="497"/>
      <c r="AS36" s="497"/>
      <c r="AT36" s="497"/>
      <c r="AU36" s="497"/>
      <c r="AV36" s="497"/>
      <c r="AW36" s="497"/>
      <c r="AX36" s="497"/>
      <c r="AY36" s="497"/>
      <c r="AZ36" s="497"/>
      <c r="BA36" s="497"/>
      <c r="BB36" s="497"/>
      <c r="BC36" s="497"/>
      <c r="BD36" s="497"/>
      <c r="BE36" s="497"/>
      <c r="BF36" s="497"/>
      <c r="BG36" s="497"/>
      <c r="BH36" s="497"/>
      <c r="BI36" s="497"/>
      <c r="BJ36" s="497"/>
      <c r="BK36" s="497"/>
      <c r="BL36" s="497"/>
      <c r="BM36" s="497"/>
      <c r="BN36" s="497"/>
      <c r="BO36" s="499" t="s">
        <v>630</v>
      </c>
      <c r="BP36" s="499"/>
      <c r="BQ36" s="499"/>
      <c r="BR36" s="499"/>
      <c r="BS36" s="500"/>
      <c r="BU36" s="94" t="str">
        <f t="shared" ca="1" si="2"/>
        <v>select count(*) from milscm4.mt_old_new_iyakuhin;</v>
      </c>
    </row>
    <row r="37" spans="1:73" ht="27" customHeight="1">
      <c r="A37" s="94" t="str">
        <f>R37</f>
        <v>DPC6ICD10対応表マスタ取込用</v>
      </c>
      <c r="B37" s="484" t="s">
        <v>637</v>
      </c>
      <c r="C37" s="485"/>
      <c r="D37" s="485"/>
      <c r="E37" s="486"/>
      <c r="F37" s="487" t="s">
        <v>1768</v>
      </c>
      <c r="G37" s="488"/>
      <c r="H37" s="488"/>
      <c r="I37" s="488"/>
      <c r="J37" s="488"/>
      <c r="K37" s="488"/>
      <c r="L37" s="489"/>
      <c r="M37" s="490" t="str">
        <f t="shared" si="29"/>
        <v>ENT_A3_05</v>
      </c>
      <c r="N37" s="491"/>
      <c r="O37" s="491"/>
      <c r="P37" s="491"/>
      <c r="Q37" s="492"/>
      <c r="R37" s="493" t="s">
        <v>1440</v>
      </c>
      <c r="S37" s="494"/>
      <c r="T37" s="494"/>
      <c r="U37" s="494"/>
      <c r="V37" s="494"/>
      <c r="W37" s="494"/>
      <c r="X37" s="494"/>
      <c r="Y37" s="494"/>
      <c r="Z37" s="494"/>
      <c r="AA37" s="494"/>
      <c r="AB37" s="494"/>
      <c r="AC37" s="495"/>
      <c r="AD37" s="496" t="str">
        <f ca="1">INDIRECT(R37&amp;"!D8")</f>
        <v>mt_dpc6_icd</v>
      </c>
      <c r="AE37" s="497"/>
      <c r="AF37" s="497"/>
      <c r="AG37" s="497"/>
      <c r="AH37" s="497"/>
      <c r="AI37" s="497"/>
      <c r="AJ37" s="497"/>
      <c r="AK37" s="497"/>
      <c r="AL37" s="498" t="s">
        <v>628</v>
      </c>
      <c r="AM37" s="498"/>
      <c r="AN37" s="498"/>
      <c r="AO37" s="498"/>
      <c r="AP37" s="498"/>
      <c r="AQ37" s="496" t="str">
        <f>F37 &amp; "の" &amp; R37 &amp; "を定義する。"</f>
        <v>２次マスタ（取込用）のDPC6ICD10対応表マスタ取込用を定義する。</v>
      </c>
      <c r="AR37" s="497"/>
      <c r="AS37" s="497"/>
      <c r="AT37" s="497"/>
      <c r="AU37" s="497"/>
      <c r="AV37" s="497"/>
      <c r="AW37" s="497"/>
      <c r="AX37" s="497"/>
      <c r="AY37" s="497"/>
      <c r="AZ37" s="497"/>
      <c r="BA37" s="497"/>
      <c r="BB37" s="497"/>
      <c r="BC37" s="497"/>
      <c r="BD37" s="497"/>
      <c r="BE37" s="497"/>
      <c r="BF37" s="497"/>
      <c r="BG37" s="497"/>
      <c r="BH37" s="497"/>
      <c r="BI37" s="497"/>
      <c r="BJ37" s="497"/>
      <c r="BK37" s="497"/>
      <c r="BL37" s="497"/>
      <c r="BM37" s="497"/>
      <c r="BN37" s="497"/>
      <c r="BO37" s="499" t="s">
        <v>630</v>
      </c>
      <c r="BP37" s="499"/>
      <c r="BQ37" s="499"/>
      <c r="BR37" s="499"/>
      <c r="BS37" s="500"/>
      <c r="BU37" s="94" t="str">
        <f t="shared" ca="1" si="2"/>
        <v>select count(*) from milscm4.mt_dpc6_icd;</v>
      </c>
    </row>
    <row r="38" spans="1:73" ht="27" customHeight="1">
      <c r="A38" s="94" t="str">
        <f t="shared" si="1"/>
        <v>修飾語マスタ取込用</v>
      </c>
      <c r="B38" s="484" t="s">
        <v>637</v>
      </c>
      <c r="C38" s="485"/>
      <c r="D38" s="485"/>
      <c r="E38" s="486"/>
      <c r="F38" s="487" t="s">
        <v>1768</v>
      </c>
      <c r="G38" s="488"/>
      <c r="H38" s="488"/>
      <c r="I38" s="488"/>
      <c r="J38" s="488"/>
      <c r="K38" s="488"/>
      <c r="L38" s="489"/>
      <c r="M38" s="490" t="str">
        <f t="shared" si="29"/>
        <v>ENT_A3_06</v>
      </c>
      <c r="N38" s="491"/>
      <c r="O38" s="491"/>
      <c r="P38" s="491"/>
      <c r="Q38" s="492"/>
      <c r="R38" s="493" t="s">
        <v>1378</v>
      </c>
      <c r="S38" s="494"/>
      <c r="T38" s="494"/>
      <c r="U38" s="494"/>
      <c r="V38" s="494"/>
      <c r="W38" s="494"/>
      <c r="X38" s="494"/>
      <c r="Y38" s="494"/>
      <c r="Z38" s="494"/>
      <c r="AA38" s="494"/>
      <c r="AB38" s="494"/>
      <c r="AC38" s="495"/>
      <c r="AD38" s="496" t="str">
        <f t="shared" ref="AD38" ca="1" si="33">INDIRECT(R38&amp;"!D8")</f>
        <v>mt_syusyokugo</v>
      </c>
      <c r="AE38" s="497"/>
      <c r="AF38" s="497"/>
      <c r="AG38" s="497"/>
      <c r="AH38" s="497"/>
      <c r="AI38" s="497"/>
      <c r="AJ38" s="497"/>
      <c r="AK38" s="497"/>
      <c r="AL38" s="498" t="s">
        <v>628</v>
      </c>
      <c r="AM38" s="498"/>
      <c r="AN38" s="498"/>
      <c r="AO38" s="498"/>
      <c r="AP38" s="498"/>
      <c r="AQ38" s="496" t="str">
        <f t="shared" ref="AQ38" si="34">F38 &amp; "の" &amp; R38 &amp; "を定義する。"</f>
        <v>２次マスタ（取込用）の修飾語マスタ取込用を定義する。</v>
      </c>
      <c r="AR38" s="497"/>
      <c r="AS38" s="497"/>
      <c r="AT38" s="497"/>
      <c r="AU38" s="497"/>
      <c r="AV38" s="497"/>
      <c r="AW38" s="497"/>
      <c r="AX38" s="497"/>
      <c r="AY38" s="497"/>
      <c r="AZ38" s="497"/>
      <c r="BA38" s="497"/>
      <c r="BB38" s="497"/>
      <c r="BC38" s="497"/>
      <c r="BD38" s="497"/>
      <c r="BE38" s="497"/>
      <c r="BF38" s="497"/>
      <c r="BG38" s="497"/>
      <c r="BH38" s="497"/>
      <c r="BI38" s="497"/>
      <c r="BJ38" s="497"/>
      <c r="BK38" s="497"/>
      <c r="BL38" s="497"/>
      <c r="BM38" s="497"/>
      <c r="BN38" s="497"/>
      <c r="BO38" s="499" t="s">
        <v>630</v>
      </c>
      <c r="BP38" s="499"/>
      <c r="BQ38" s="499"/>
      <c r="BR38" s="499"/>
      <c r="BS38" s="500"/>
      <c r="BU38" s="94" t="str">
        <f t="shared" ca="1" si="2"/>
        <v>select count(*) from milscm4.mt_syusyokugo;</v>
      </c>
    </row>
    <row r="39" spans="1:73" ht="27" customHeight="1">
      <c r="A39" s="94" t="str">
        <f t="shared" si="1"/>
        <v>コメントマスタ取込用</v>
      </c>
      <c r="B39" s="484" t="s">
        <v>637</v>
      </c>
      <c r="C39" s="485"/>
      <c r="D39" s="485"/>
      <c r="E39" s="486"/>
      <c r="F39" s="487" t="s">
        <v>1768</v>
      </c>
      <c r="G39" s="488"/>
      <c r="H39" s="488"/>
      <c r="I39" s="488"/>
      <c r="J39" s="488"/>
      <c r="K39" s="488"/>
      <c r="L39" s="489"/>
      <c r="M39" s="490" t="str">
        <f t="shared" si="29"/>
        <v>ENT_A3_07</v>
      </c>
      <c r="N39" s="491"/>
      <c r="O39" s="491"/>
      <c r="P39" s="491"/>
      <c r="Q39" s="492"/>
      <c r="R39" s="493" t="s">
        <v>1379</v>
      </c>
      <c r="S39" s="494"/>
      <c r="T39" s="494"/>
      <c r="U39" s="494"/>
      <c r="V39" s="494"/>
      <c r="W39" s="494"/>
      <c r="X39" s="494"/>
      <c r="Y39" s="494"/>
      <c r="Z39" s="494"/>
      <c r="AA39" s="494"/>
      <c r="AB39" s="494"/>
      <c r="AC39" s="495"/>
      <c r="AD39" s="496" t="str">
        <f t="shared" ca="1" si="4"/>
        <v>mt_comment</v>
      </c>
      <c r="AE39" s="497"/>
      <c r="AF39" s="497"/>
      <c r="AG39" s="497"/>
      <c r="AH39" s="497"/>
      <c r="AI39" s="497"/>
      <c r="AJ39" s="497"/>
      <c r="AK39" s="497"/>
      <c r="AL39" s="498" t="s">
        <v>628</v>
      </c>
      <c r="AM39" s="498"/>
      <c r="AN39" s="498"/>
      <c r="AO39" s="498"/>
      <c r="AP39" s="498"/>
      <c r="AQ39" s="496" t="str">
        <f t="shared" si="28"/>
        <v>２次マスタ（取込用）のコメントマスタ取込用を定義する。</v>
      </c>
      <c r="AR39" s="497"/>
      <c r="AS39" s="497"/>
      <c r="AT39" s="497"/>
      <c r="AU39" s="497"/>
      <c r="AV39" s="497"/>
      <c r="AW39" s="497"/>
      <c r="AX39" s="497"/>
      <c r="AY39" s="497"/>
      <c r="AZ39" s="497"/>
      <c r="BA39" s="497"/>
      <c r="BB39" s="497"/>
      <c r="BC39" s="497"/>
      <c r="BD39" s="497"/>
      <c r="BE39" s="497"/>
      <c r="BF39" s="497"/>
      <c r="BG39" s="497"/>
      <c r="BH39" s="497"/>
      <c r="BI39" s="497"/>
      <c r="BJ39" s="497"/>
      <c r="BK39" s="497"/>
      <c r="BL39" s="497"/>
      <c r="BM39" s="497"/>
      <c r="BN39" s="497"/>
      <c r="BO39" s="499" t="s">
        <v>630</v>
      </c>
      <c r="BP39" s="499"/>
      <c r="BQ39" s="499"/>
      <c r="BR39" s="499"/>
      <c r="BS39" s="500"/>
      <c r="BU39" s="94" t="str">
        <f t="shared" ca="1" si="2"/>
        <v>select count(*) from milscm4.mt_comment;</v>
      </c>
    </row>
    <row r="40" spans="1:73" ht="27" customHeight="1">
      <c r="A40" s="94" t="str">
        <f t="shared" ref="A40:A46" si="35">R40</f>
        <v>成分量マスタ取込用</v>
      </c>
      <c r="B40" s="484" t="s">
        <v>637</v>
      </c>
      <c r="C40" s="485"/>
      <c r="D40" s="485"/>
      <c r="E40" s="486"/>
      <c r="F40" s="487" t="s">
        <v>1768</v>
      </c>
      <c r="G40" s="488"/>
      <c r="H40" s="488"/>
      <c r="I40" s="488"/>
      <c r="J40" s="488"/>
      <c r="K40" s="488"/>
      <c r="L40" s="489"/>
      <c r="M40" s="490" t="str">
        <f t="shared" ref="M40:M47" si="36">"ENT_"&amp;RIGHT(B40,2)&amp;"_"&amp;TEXT(ROW(M40)-ROW(M$33)+1,"00")</f>
        <v>ENT_A3_08</v>
      </c>
      <c r="N40" s="491"/>
      <c r="O40" s="491"/>
      <c r="P40" s="491"/>
      <c r="Q40" s="492"/>
      <c r="R40" s="512" t="s">
        <v>3363</v>
      </c>
      <c r="S40" s="513"/>
      <c r="T40" s="513"/>
      <c r="U40" s="513"/>
      <c r="V40" s="513"/>
      <c r="W40" s="513"/>
      <c r="X40" s="513"/>
      <c r="Y40" s="513"/>
      <c r="Z40" s="513"/>
      <c r="AA40" s="513"/>
      <c r="AB40" s="513"/>
      <c r="AC40" s="514"/>
      <c r="AD40" s="496" t="str">
        <f t="shared" ca="1" si="4"/>
        <v>mt_seibunryo</v>
      </c>
      <c r="AE40" s="497"/>
      <c r="AF40" s="497"/>
      <c r="AG40" s="497"/>
      <c r="AH40" s="497"/>
      <c r="AI40" s="497"/>
      <c r="AJ40" s="497"/>
      <c r="AK40" s="497"/>
      <c r="AL40" s="498" t="s">
        <v>628</v>
      </c>
      <c r="AM40" s="498"/>
      <c r="AN40" s="498"/>
      <c r="AO40" s="498"/>
      <c r="AP40" s="498"/>
      <c r="AQ40" s="496" t="str">
        <f t="shared" si="28"/>
        <v>２次マスタ（取込用）の成分量マスタ取込用を定義する。</v>
      </c>
      <c r="AR40" s="497"/>
      <c r="AS40" s="497"/>
      <c r="AT40" s="497"/>
      <c r="AU40" s="497"/>
      <c r="AV40" s="497"/>
      <c r="AW40" s="497"/>
      <c r="AX40" s="497"/>
      <c r="AY40" s="497"/>
      <c r="AZ40" s="497"/>
      <c r="BA40" s="497"/>
      <c r="BB40" s="497"/>
      <c r="BC40" s="497"/>
      <c r="BD40" s="497"/>
      <c r="BE40" s="497"/>
      <c r="BF40" s="497"/>
      <c r="BG40" s="497"/>
      <c r="BH40" s="497"/>
      <c r="BI40" s="497"/>
      <c r="BJ40" s="497"/>
      <c r="BK40" s="497"/>
      <c r="BL40" s="497"/>
      <c r="BM40" s="497"/>
      <c r="BN40" s="497"/>
      <c r="BO40" s="499" t="s">
        <v>630</v>
      </c>
      <c r="BP40" s="499"/>
      <c r="BQ40" s="499"/>
      <c r="BR40" s="499"/>
      <c r="BS40" s="500"/>
      <c r="BU40" s="94" t="str">
        <f t="shared" ca="1" si="2"/>
        <v>select count(*) from milscm4.mt_seibunryo;</v>
      </c>
    </row>
    <row r="41" spans="1:73" ht="27" customHeight="1">
      <c r="A41" s="94" t="str">
        <f t="shared" si="35"/>
        <v>成分名マスタ取込用</v>
      </c>
      <c r="B41" s="484" t="s">
        <v>637</v>
      </c>
      <c r="C41" s="485"/>
      <c r="D41" s="485"/>
      <c r="E41" s="486"/>
      <c r="F41" s="487" t="s">
        <v>1768</v>
      </c>
      <c r="G41" s="488"/>
      <c r="H41" s="488"/>
      <c r="I41" s="488"/>
      <c r="J41" s="488"/>
      <c r="K41" s="488"/>
      <c r="L41" s="489"/>
      <c r="M41" s="490" t="str">
        <f t="shared" si="36"/>
        <v>ENT_A3_09</v>
      </c>
      <c r="N41" s="491"/>
      <c r="O41" s="491"/>
      <c r="P41" s="491"/>
      <c r="Q41" s="492"/>
      <c r="R41" s="512" t="s">
        <v>3364</v>
      </c>
      <c r="S41" s="513"/>
      <c r="T41" s="513"/>
      <c r="U41" s="513"/>
      <c r="V41" s="513"/>
      <c r="W41" s="513"/>
      <c r="X41" s="513"/>
      <c r="Y41" s="513"/>
      <c r="Z41" s="513"/>
      <c r="AA41" s="513"/>
      <c r="AB41" s="513"/>
      <c r="AC41" s="514"/>
      <c r="AD41" s="496" t="str">
        <f t="shared" ca="1" si="4"/>
        <v>mt_seibun_name</v>
      </c>
      <c r="AE41" s="497"/>
      <c r="AF41" s="497"/>
      <c r="AG41" s="497"/>
      <c r="AH41" s="497"/>
      <c r="AI41" s="497"/>
      <c r="AJ41" s="497"/>
      <c r="AK41" s="497"/>
      <c r="AL41" s="498" t="s">
        <v>628</v>
      </c>
      <c r="AM41" s="498"/>
      <c r="AN41" s="498"/>
      <c r="AO41" s="498"/>
      <c r="AP41" s="498"/>
      <c r="AQ41" s="496" t="str">
        <f t="shared" si="28"/>
        <v>２次マスタ（取込用）の成分名マスタ取込用を定義する。</v>
      </c>
      <c r="AR41" s="497"/>
      <c r="AS41" s="497"/>
      <c r="AT41" s="497"/>
      <c r="AU41" s="497"/>
      <c r="AV41" s="497"/>
      <c r="AW41" s="497"/>
      <c r="AX41" s="497"/>
      <c r="AY41" s="497"/>
      <c r="AZ41" s="497"/>
      <c r="BA41" s="497"/>
      <c r="BB41" s="497"/>
      <c r="BC41" s="497"/>
      <c r="BD41" s="497"/>
      <c r="BE41" s="497"/>
      <c r="BF41" s="497"/>
      <c r="BG41" s="497"/>
      <c r="BH41" s="497"/>
      <c r="BI41" s="497"/>
      <c r="BJ41" s="497"/>
      <c r="BK41" s="497"/>
      <c r="BL41" s="497"/>
      <c r="BM41" s="497"/>
      <c r="BN41" s="497"/>
      <c r="BO41" s="499" t="s">
        <v>630</v>
      </c>
      <c r="BP41" s="499"/>
      <c r="BQ41" s="499"/>
      <c r="BR41" s="499"/>
      <c r="BS41" s="500"/>
      <c r="BU41" s="94" t="str">
        <f t="shared" ca="1" si="2"/>
        <v>select count(*) from milscm4.mt_seibun_name;</v>
      </c>
    </row>
    <row r="42" spans="1:73" ht="27" customHeight="1">
      <c r="A42" s="94" t="str">
        <f t="shared" si="35"/>
        <v>単位マスタ取込用</v>
      </c>
      <c r="B42" s="484" t="s">
        <v>637</v>
      </c>
      <c r="C42" s="485"/>
      <c r="D42" s="485"/>
      <c r="E42" s="486"/>
      <c r="F42" s="487" t="s">
        <v>1768</v>
      </c>
      <c r="G42" s="488"/>
      <c r="H42" s="488"/>
      <c r="I42" s="488"/>
      <c r="J42" s="488"/>
      <c r="K42" s="488"/>
      <c r="L42" s="489"/>
      <c r="M42" s="490" t="str">
        <f t="shared" si="36"/>
        <v>ENT_A3_10</v>
      </c>
      <c r="N42" s="491"/>
      <c r="O42" s="491"/>
      <c r="P42" s="491"/>
      <c r="Q42" s="492"/>
      <c r="R42" s="512" t="s">
        <v>3365</v>
      </c>
      <c r="S42" s="513"/>
      <c r="T42" s="513"/>
      <c r="U42" s="513"/>
      <c r="V42" s="513"/>
      <c r="W42" s="513"/>
      <c r="X42" s="513"/>
      <c r="Y42" s="513"/>
      <c r="Z42" s="513"/>
      <c r="AA42" s="513"/>
      <c r="AB42" s="513"/>
      <c r="AC42" s="514"/>
      <c r="AD42" s="496" t="str">
        <f t="shared" ca="1" si="4"/>
        <v>mt_unit</v>
      </c>
      <c r="AE42" s="497"/>
      <c r="AF42" s="497"/>
      <c r="AG42" s="497"/>
      <c r="AH42" s="497"/>
      <c r="AI42" s="497"/>
      <c r="AJ42" s="497"/>
      <c r="AK42" s="497"/>
      <c r="AL42" s="498" t="s">
        <v>628</v>
      </c>
      <c r="AM42" s="498"/>
      <c r="AN42" s="498"/>
      <c r="AO42" s="498"/>
      <c r="AP42" s="498"/>
      <c r="AQ42" s="496" t="str">
        <f t="shared" si="28"/>
        <v>２次マスタ（取込用）の単位マスタ取込用を定義する。</v>
      </c>
      <c r="AR42" s="497"/>
      <c r="AS42" s="497"/>
      <c r="AT42" s="497"/>
      <c r="AU42" s="497"/>
      <c r="AV42" s="497"/>
      <c r="AW42" s="497"/>
      <c r="AX42" s="497"/>
      <c r="AY42" s="497"/>
      <c r="AZ42" s="497"/>
      <c r="BA42" s="497"/>
      <c r="BB42" s="497"/>
      <c r="BC42" s="497"/>
      <c r="BD42" s="497"/>
      <c r="BE42" s="497"/>
      <c r="BF42" s="497"/>
      <c r="BG42" s="497"/>
      <c r="BH42" s="497"/>
      <c r="BI42" s="497"/>
      <c r="BJ42" s="497"/>
      <c r="BK42" s="497"/>
      <c r="BL42" s="497"/>
      <c r="BM42" s="497"/>
      <c r="BN42" s="497"/>
      <c r="BO42" s="499" t="s">
        <v>630</v>
      </c>
      <c r="BP42" s="499"/>
      <c r="BQ42" s="499"/>
      <c r="BR42" s="499"/>
      <c r="BS42" s="500"/>
      <c r="BU42" s="94" t="str">
        <f t="shared" ca="1" si="2"/>
        <v>select count(*) from milscm4.mt_unit;</v>
      </c>
    </row>
    <row r="43" spans="1:73" ht="27" customHeight="1">
      <c r="A43" s="94" t="str">
        <f t="shared" si="35"/>
        <v>適応病名レセ病名組み合わせ関係リンクマスタ取込用</v>
      </c>
      <c r="B43" s="484" t="s">
        <v>637</v>
      </c>
      <c r="C43" s="485"/>
      <c r="D43" s="485"/>
      <c r="E43" s="486"/>
      <c r="F43" s="487" t="s">
        <v>1768</v>
      </c>
      <c r="G43" s="488"/>
      <c r="H43" s="488"/>
      <c r="I43" s="488"/>
      <c r="J43" s="488"/>
      <c r="K43" s="488"/>
      <c r="L43" s="489"/>
      <c r="M43" s="490" t="str">
        <f t="shared" si="36"/>
        <v>ENT_A3_11</v>
      </c>
      <c r="N43" s="491"/>
      <c r="O43" s="491"/>
      <c r="P43" s="491"/>
      <c r="Q43" s="492"/>
      <c r="R43" s="512" t="s">
        <v>3366</v>
      </c>
      <c r="S43" s="513"/>
      <c r="T43" s="513"/>
      <c r="U43" s="513"/>
      <c r="V43" s="513"/>
      <c r="W43" s="513"/>
      <c r="X43" s="513"/>
      <c r="Y43" s="513"/>
      <c r="Z43" s="513"/>
      <c r="AA43" s="513"/>
      <c r="AB43" s="513"/>
      <c r="AC43" s="514"/>
      <c r="AD43" s="496" t="str">
        <f t="shared" ca="1" si="4"/>
        <v>mt_tekiyou_recept_combi_link</v>
      </c>
      <c r="AE43" s="497"/>
      <c r="AF43" s="497"/>
      <c r="AG43" s="497"/>
      <c r="AH43" s="497"/>
      <c r="AI43" s="497"/>
      <c r="AJ43" s="497"/>
      <c r="AK43" s="497"/>
      <c r="AL43" s="498" t="s">
        <v>628</v>
      </c>
      <c r="AM43" s="498"/>
      <c r="AN43" s="498"/>
      <c r="AO43" s="498"/>
      <c r="AP43" s="498"/>
      <c r="AQ43" s="496" t="str">
        <f t="shared" si="28"/>
        <v>２次マスタ（取込用）の適応病名レセ病名組み合わせ関係リンクマスタ取込用を定義する。</v>
      </c>
      <c r="AR43" s="497"/>
      <c r="AS43" s="497"/>
      <c r="AT43" s="497"/>
      <c r="AU43" s="497"/>
      <c r="AV43" s="497"/>
      <c r="AW43" s="497"/>
      <c r="AX43" s="497"/>
      <c r="AY43" s="497"/>
      <c r="AZ43" s="497"/>
      <c r="BA43" s="497"/>
      <c r="BB43" s="497"/>
      <c r="BC43" s="497"/>
      <c r="BD43" s="497"/>
      <c r="BE43" s="497"/>
      <c r="BF43" s="497"/>
      <c r="BG43" s="497"/>
      <c r="BH43" s="497"/>
      <c r="BI43" s="497"/>
      <c r="BJ43" s="497"/>
      <c r="BK43" s="497"/>
      <c r="BL43" s="497"/>
      <c r="BM43" s="497"/>
      <c r="BN43" s="497"/>
      <c r="BO43" s="499" t="s">
        <v>630</v>
      </c>
      <c r="BP43" s="499"/>
      <c r="BQ43" s="499"/>
      <c r="BR43" s="499"/>
      <c r="BS43" s="500"/>
      <c r="BU43" s="94" t="str">
        <f t="shared" ca="1" si="2"/>
        <v>select count(*) from milscm4.mt_tekiyou_recept_combi_link;</v>
      </c>
    </row>
    <row r="44" spans="1:73" ht="27" customHeight="1">
      <c r="A44" s="94" t="str">
        <f t="shared" si="35"/>
        <v>適応病名レセ病名組み合わせ関係リンク親子マスタ取込用</v>
      </c>
      <c r="B44" s="484" t="s">
        <v>637</v>
      </c>
      <c r="C44" s="485"/>
      <c r="D44" s="485"/>
      <c r="E44" s="486"/>
      <c r="F44" s="487" t="s">
        <v>1768</v>
      </c>
      <c r="G44" s="488"/>
      <c r="H44" s="488"/>
      <c r="I44" s="488"/>
      <c r="J44" s="488"/>
      <c r="K44" s="488"/>
      <c r="L44" s="489"/>
      <c r="M44" s="490" t="str">
        <f t="shared" si="36"/>
        <v>ENT_A3_12</v>
      </c>
      <c r="N44" s="491"/>
      <c r="O44" s="491"/>
      <c r="P44" s="491"/>
      <c r="Q44" s="492"/>
      <c r="R44" s="512" t="s">
        <v>3367</v>
      </c>
      <c r="S44" s="513"/>
      <c r="T44" s="513"/>
      <c r="U44" s="513"/>
      <c r="V44" s="513"/>
      <c r="W44" s="513"/>
      <c r="X44" s="513"/>
      <c r="Y44" s="513"/>
      <c r="Z44" s="513"/>
      <c r="AA44" s="513"/>
      <c r="AB44" s="513"/>
      <c r="AC44" s="514"/>
      <c r="AD44" s="496" t="str">
        <f t="shared" ca="1" si="4"/>
        <v>mt_tekiyou_recept_combi_link_oyako</v>
      </c>
      <c r="AE44" s="497"/>
      <c r="AF44" s="497"/>
      <c r="AG44" s="497"/>
      <c r="AH44" s="497"/>
      <c r="AI44" s="497"/>
      <c r="AJ44" s="497"/>
      <c r="AK44" s="497"/>
      <c r="AL44" s="498" t="s">
        <v>628</v>
      </c>
      <c r="AM44" s="498"/>
      <c r="AN44" s="498"/>
      <c r="AO44" s="498"/>
      <c r="AP44" s="498"/>
      <c r="AQ44" s="496" t="str">
        <f t="shared" si="28"/>
        <v>２次マスタ（取込用）の適応病名レセ病名組み合わせ関係リンク親子マスタ取込用を定義する。</v>
      </c>
      <c r="AR44" s="497"/>
      <c r="AS44" s="497"/>
      <c r="AT44" s="497"/>
      <c r="AU44" s="497"/>
      <c r="AV44" s="497"/>
      <c r="AW44" s="497"/>
      <c r="AX44" s="497"/>
      <c r="AY44" s="497"/>
      <c r="AZ44" s="497"/>
      <c r="BA44" s="497"/>
      <c r="BB44" s="497"/>
      <c r="BC44" s="497"/>
      <c r="BD44" s="497"/>
      <c r="BE44" s="497"/>
      <c r="BF44" s="497"/>
      <c r="BG44" s="497"/>
      <c r="BH44" s="497"/>
      <c r="BI44" s="497"/>
      <c r="BJ44" s="497"/>
      <c r="BK44" s="497"/>
      <c r="BL44" s="497"/>
      <c r="BM44" s="497"/>
      <c r="BN44" s="497"/>
      <c r="BO44" s="499" t="s">
        <v>630</v>
      </c>
      <c r="BP44" s="499"/>
      <c r="BQ44" s="499"/>
      <c r="BR44" s="499"/>
      <c r="BS44" s="500"/>
      <c r="BU44" s="94" t="str">
        <f t="shared" ca="1" si="2"/>
        <v>select count(*) from milscm4.mt_tekiyou_recept_combi_link_oyako;</v>
      </c>
    </row>
    <row r="45" spans="1:73" ht="27" customHeight="1">
      <c r="A45" s="94" t="str">
        <f t="shared" si="35"/>
        <v>適用病名マスタ取込用</v>
      </c>
      <c r="B45" s="484" t="s">
        <v>637</v>
      </c>
      <c r="C45" s="485"/>
      <c r="D45" s="485"/>
      <c r="E45" s="486"/>
      <c r="F45" s="487" t="s">
        <v>1768</v>
      </c>
      <c r="G45" s="488"/>
      <c r="H45" s="488"/>
      <c r="I45" s="488"/>
      <c r="J45" s="488"/>
      <c r="K45" s="488"/>
      <c r="L45" s="489"/>
      <c r="M45" s="490" t="str">
        <f t="shared" si="36"/>
        <v>ENT_A3_13</v>
      </c>
      <c r="N45" s="491"/>
      <c r="O45" s="491"/>
      <c r="P45" s="491"/>
      <c r="Q45" s="492"/>
      <c r="R45" s="512" t="s">
        <v>3368</v>
      </c>
      <c r="S45" s="513"/>
      <c r="T45" s="513"/>
      <c r="U45" s="513"/>
      <c r="V45" s="513"/>
      <c r="W45" s="513"/>
      <c r="X45" s="513"/>
      <c r="Y45" s="513"/>
      <c r="Z45" s="513"/>
      <c r="AA45" s="513"/>
      <c r="AB45" s="513"/>
      <c r="AC45" s="514"/>
      <c r="AD45" s="496" t="str">
        <f t="shared" ca="1" si="4"/>
        <v>mt_tekiyou_byoumei</v>
      </c>
      <c r="AE45" s="497"/>
      <c r="AF45" s="497"/>
      <c r="AG45" s="497"/>
      <c r="AH45" s="497"/>
      <c r="AI45" s="497"/>
      <c r="AJ45" s="497"/>
      <c r="AK45" s="497"/>
      <c r="AL45" s="498" t="s">
        <v>628</v>
      </c>
      <c r="AM45" s="498"/>
      <c r="AN45" s="498"/>
      <c r="AO45" s="498"/>
      <c r="AP45" s="498"/>
      <c r="AQ45" s="496" t="str">
        <f t="shared" si="28"/>
        <v>２次マスタ（取込用）の適用病名マスタ取込用を定義する。</v>
      </c>
      <c r="AR45" s="497"/>
      <c r="AS45" s="497"/>
      <c r="AT45" s="497"/>
      <c r="AU45" s="497"/>
      <c r="AV45" s="497"/>
      <c r="AW45" s="497"/>
      <c r="AX45" s="497"/>
      <c r="AY45" s="497"/>
      <c r="AZ45" s="497"/>
      <c r="BA45" s="497"/>
      <c r="BB45" s="497"/>
      <c r="BC45" s="497"/>
      <c r="BD45" s="497"/>
      <c r="BE45" s="497"/>
      <c r="BF45" s="497"/>
      <c r="BG45" s="497"/>
      <c r="BH45" s="497"/>
      <c r="BI45" s="497"/>
      <c r="BJ45" s="497"/>
      <c r="BK45" s="497"/>
      <c r="BL45" s="497"/>
      <c r="BM45" s="497"/>
      <c r="BN45" s="497"/>
      <c r="BO45" s="499" t="s">
        <v>630</v>
      </c>
      <c r="BP45" s="499"/>
      <c r="BQ45" s="499"/>
      <c r="BR45" s="499"/>
      <c r="BS45" s="500"/>
      <c r="BU45" s="94" t="str">
        <f t="shared" ca="1" si="2"/>
        <v>select count(*) from milscm4.mt_tekiyou_byoumei;</v>
      </c>
    </row>
    <row r="46" spans="1:73" ht="27" customHeight="1">
      <c r="A46" s="94" t="str">
        <f t="shared" si="35"/>
        <v>ＹＪコード医薬品コードリンクマスタ取込用</v>
      </c>
      <c r="B46" s="484" t="s">
        <v>637</v>
      </c>
      <c r="C46" s="485"/>
      <c r="D46" s="485"/>
      <c r="E46" s="486"/>
      <c r="F46" s="487" t="s">
        <v>1768</v>
      </c>
      <c r="G46" s="488"/>
      <c r="H46" s="488"/>
      <c r="I46" s="488"/>
      <c r="J46" s="488"/>
      <c r="K46" s="488"/>
      <c r="L46" s="489"/>
      <c r="M46" s="490" t="str">
        <f t="shared" si="36"/>
        <v>ENT_A3_14</v>
      </c>
      <c r="N46" s="491"/>
      <c r="O46" s="491"/>
      <c r="P46" s="491"/>
      <c r="Q46" s="492"/>
      <c r="R46" s="512" t="s">
        <v>3361</v>
      </c>
      <c r="S46" s="513"/>
      <c r="T46" s="513"/>
      <c r="U46" s="513"/>
      <c r="V46" s="513"/>
      <c r="W46" s="513"/>
      <c r="X46" s="513"/>
      <c r="Y46" s="513"/>
      <c r="Z46" s="513"/>
      <c r="AA46" s="513"/>
      <c r="AB46" s="513"/>
      <c r="AC46" s="514"/>
      <c r="AD46" s="496" t="str">
        <f t="shared" ca="1" si="4"/>
        <v>mt_yjcode_receptdensancode_link</v>
      </c>
      <c r="AE46" s="497"/>
      <c r="AF46" s="497"/>
      <c r="AG46" s="497"/>
      <c r="AH46" s="497"/>
      <c r="AI46" s="497"/>
      <c r="AJ46" s="497"/>
      <c r="AK46" s="497"/>
      <c r="AL46" s="498" t="s">
        <v>628</v>
      </c>
      <c r="AM46" s="498"/>
      <c r="AN46" s="498"/>
      <c r="AO46" s="498"/>
      <c r="AP46" s="498"/>
      <c r="AQ46" s="496" t="str">
        <f t="shared" si="28"/>
        <v>２次マスタ（取込用）のＹＪコード医薬品コードリンクマスタ取込用を定義する。</v>
      </c>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9" t="s">
        <v>630</v>
      </c>
      <c r="BP46" s="499"/>
      <c r="BQ46" s="499"/>
      <c r="BR46" s="499"/>
      <c r="BS46" s="500"/>
      <c r="BU46" s="94" t="str">
        <f t="shared" ca="1" si="2"/>
        <v>select count(*) from milscm4.mt_yjcode_receptdensancode_link;</v>
      </c>
    </row>
    <row r="47" spans="1:73" ht="27" customHeight="1">
      <c r="A47" s="94" t="str">
        <f>R47</f>
        <v>診療行為付加情報マスタ取込用</v>
      </c>
      <c r="B47" s="484" t="s">
        <v>637</v>
      </c>
      <c r="C47" s="485"/>
      <c r="D47" s="485"/>
      <c r="E47" s="486"/>
      <c r="F47" s="487" t="s">
        <v>1768</v>
      </c>
      <c r="G47" s="488"/>
      <c r="H47" s="488"/>
      <c r="I47" s="488"/>
      <c r="J47" s="488"/>
      <c r="K47" s="488"/>
      <c r="L47" s="489"/>
      <c r="M47" s="490" t="str">
        <f t="shared" si="36"/>
        <v>ENT_A3_15</v>
      </c>
      <c r="N47" s="491"/>
      <c r="O47" s="491"/>
      <c r="P47" s="491"/>
      <c r="Q47" s="492"/>
      <c r="R47" s="515" t="s">
        <v>3508</v>
      </c>
      <c r="S47" s="516"/>
      <c r="T47" s="516"/>
      <c r="U47" s="516"/>
      <c r="V47" s="516"/>
      <c r="W47" s="516"/>
      <c r="X47" s="516"/>
      <c r="Y47" s="516"/>
      <c r="Z47" s="516"/>
      <c r="AA47" s="516"/>
      <c r="AB47" s="516"/>
      <c r="AC47" s="517"/>
      <c r="AD47" s="496" t="str">
        <f t="shared" ca="1" si="4"/>
        <v>mt_shinryo_koi_fuka</v>
      </c>
      <c r="AE47" s="497"/>
      <c r="AF47" s="497"/>
      <c r="AG47" s="497"/>
      <c r="AH47" s="497"/>
      <c r="AI47" s="497"/>
      <c r="AJ47" s="497"/>
      <c r="AK47" s="497"/>
      <c r="AL47" s="498" t="s">
        <v>628</v>
      </c>
      <c r="AM47" s="498"/>
      <c r="AN47" s="498"/>
      <c r="AO47" s="498"/>
      <c r="AP47" s="498"/>
      <c r="AQ47" s="496" t="str">
        <f t="shared" si="28"/>
        <v>２次マスタ（取込用）の診療行為付加情報マスタ取込用を定義する。</v>
      </c>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9" t="s">
        <v>630</v>
      </c>
      <c r="BP47" s="499"/>
      <c r="BQ47" s="499"/>
      <c r="BR47" s="499"/>
      <c r="BS47" s="500"/>
      <c r="BU47" s="94" t="str">
        <f t="shared" ca="1" si="2"/>
        <v>select count(*) from milscm4.mt_shinryo_koi_fuka;</v>
      </c>
    </row>
    <row r="48" spans="1:73" ht="27" customHeight="1">
      <c r="A48" s="94" t="str">
        <f>R48</f>
        <v>処理対象施設マスタ</v>
      </c>
      <c r="B48" s="484" t="s">
        <v>637</v>
      </c>
      <c r="C48" s="485"/>
      <c r="D48" s="485"/>
      <c r="E48" s="486"/>
      <c r="F48" s="487" t="s">
        <v>1768</v>
      </c>
      <c r="G48" s="488"/>
      <c r="H48" s="488"/>
      <c r="I48" s="488"/>
      <c r="J48" s="488"/>
      <c r="K48" s="488"/>
      <c r="L48" s="489"/>
      <c r="M48" s="490" t="str">
        <f>"ENT_"&amp;RIGHT(B48,2)&amp;"_"&amp;TEXT(ROW(M48)-ROW(M$33)+1,"00")</f>
        <v>ENT_A3_16</v>
      </c>
      <c r="N48" s="491"/>
      <c r="O48" s="491"/>
      <c r="P48" s="491"/>
      <c r="Q48" s="492"/>
      <c r="R48" s="512" t="s">
        <v>3842</v>
      </c>
      <c r="S48" s="513"/>
      <c r="T48" s="513"/>
      <c r="U48" s="513"/>
      <c r="V48" s="513"/>
      <c r="W48" s="513"/>
      <c r="X48" s="513"/>
      <c r="Y48" s="513"/>
      <c r="Z48" s="513"/>
      <c r="AA48" s="513"/>
      <c r="AB48" s="513"/>
      <c r="AC48" s="514"/>
      <c r="AD48" s="496" t="str">
        <f ca="1">INDIRECT(R48&amp;"!D8")</f>
        <v>mt_shori_shisetsu</v>
      </c>
      <c r="AE48" s="497"/>
      <c r="AF48" s="497"/>
      <c r="AG48" s="497"/>
      <c r="AH48" s="497"/>
      <c r="AI48" s="497"/>
      <c r="AJ48" s="497"/>
      <c r="AK48" s="497"/>
      <c r="AL48" s="498" t="s">
        <v>628</v>
      </c>
      <c r="AM48" s="498"/>
      <c r="AN48" s="498"/>
      <c r="AO48" s="498"/>
      <c r="AP48" s="498"/>
      <c r="AQ48" s="496" t="str">
        <f>F48 &amp; "の" &amp; R48 &amp; "を定義する。"</f>
        <v>２次マスタ（取込用）の処理対象施設マスタを定義する。</v>
      </c>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9" t="s">
        <v>630</v>
      </c>
      <c r="BP48" s="499"/>
      <c r="BQ48" s="499"/>
      <c r="BR48" s="499"/>
      <c r="BS48" s="500"/>
      <c r="BU48" s="94" t="str">
        <f ca="1">"select count(*) from milscm4."&amp;AD48&amp;";"</f>
        <v>select count(*) from milscm4.mt_shori_shisetsu;</v>
      </c>
    </row>
    <row r="49" spans="1:73" ht="27" customHeight="1">
      <c r="A49" s="94" t="str">
        <f t="shared" ref="A49:A58" si="37">R49</f>
        <v>処理対象施設マスタ管理</v>
      </c>
      <c r="B49" s="484" t="s">
        <v>637</v>
      </c>
      <c r="C49" s="485"/>
      <c r="D49" s="485"/>
      <c r="E49" s="486"/>
      <c r="F49" s="487" t="s">
        <v>1768</v>
      </c>
      <c r="G49" s="488"/>
      <c r="H49" s="488"/>
      <c r="I49" s="488"/>
      <c r="J49" s="488"/>
      <c r="K49" s="488"/>
      <c r="L49" s="489"/>
      <c r="M49" s="490" t="str">
        <f t="shared" ref="M49:M58" si="38">"ENT_"&amp;RIGHT(B49,2)&amp;"_"&amp;TEXT(ROW(M49)-ROW(M$33)+1,"00")</f>
        <v>ENT_A3_17</v>
      </c>
      <c r="N49" s="491"/>
      <c r="O49" s="491"/>
      <c r="P49" s="491"/>
      <c r="Q49" s="492"/>
      <c r="R49" s="512" t="s">
        <v>3869</v>
      </c>
      <c r="S49" s="513"/>
      <c r="T49" s="513"/>
      <c r="U49" s="513"/>
      <c r="V49" s="513"/>
      <c r="W49" s="513"/>
      <c r="X49" s="513"/>
      <c r="Y49" s="513"/>
      <c r="Z49" s="513"/>
      <c r="AA49" s="513"/>
      <c r="AB49" s="513"/>
      <c r="AC49" s="514"/>
      <c r="AD49" s="617" t="str">
        <f t="shared" ref="AD49:AD58" ca="1" si="39">INDIRECT(R49&amp;"!D8")</f>
        <v>mt_shori_shisetsu_manage</v>
      </c>
      <c r="AE49" s="618"/>
      <c r="AF49" s="618"/>
      <c r="AG49" s="618"/>
      <c r="AH49" s="618"/>
      <c r="AI49" s="618"/>
      <c r="AJ49" s="618"/>
      <c r="AK49" s="619"/>
      <c r="AL49" s="620" t="s">
        <v>628</v>
      </c>
      <c r="AM49" s="621"/>
      <c r="AN49" s="621"/>
      <c r="AO49" s="621"/>
      <c r="AP49" s="622"/>
      <c r="AQ49" s="617" t="str">
        <f t="shared" ref="AQ49:AQ58" si="40">F49 &amp; "の" &amp; R49 &amp; "を定義する。"</f>
        <v>２次マスタ（取込用）の処理対象施設マスタ管理を定義する。</v>
      </c>
      <c r="AR49" s="618"/>
      <c r="AS49" s="618"/>
      <c r="AT49" s="618"/>
      <c r="AU49" s="618"/>
      <c r="AV49" s="618"/>
      <c r="AW49" s="618"/>
      <c r="AX49" s="618"/>
      <c r="AY49" s="618"/>
      <c r="AZ49" s="618"/>
      <c r="BA49" s="618"/>
      <c r="BB49" s="618"/>
      <c r="BC49" s="618"/>
      <c r="BD49" s="618"/>
      <c r="BE49" s="618"/>
      <c r="BF49" s="618"/>
      <c r="BG49" s="618"/>
      <c r="BH49" s="618"/>
      <c r="BI49" s="618"/>
      <c r="BJ49" s="618"/>
      <c r="BK49" s="618"/>
      <c r="BL49" s="618"/>
      <c r="BM49" s="618"/>
      <c r="BN49" s="619"/>
      <c r="BO49" s="623" t="s">
        <v>630</v>
      </c>
      <c r="BP49" s="624"/>
      <c r="BQ49" s="624"/>
      <c r="BR49" s="624"/>
      <c r="BS49" s="625"/>
      <c r="BU49" s="94" t="str">
        <f t="shared" ref="BU49:BU58" ca="1" si="41">"select count(*) from milscm4."&amp;AD49&amp;";"</f>
        <v>select count(*) from milscm4.mt_shori_shisetsu_manage;</v>
      </c>
    </row>
    <row r="50" spans="1:73" ht="27" customHeight="1">
      <c r="A50" s="94" t="str">
        <f t="shared" si="37"/>
        <v>医薬品マスタ</v>
      </c>
      <c r="B50" s="484" t="s">
        <v>637</v>
      </c>
      <c r="C50" s="485"/>
      <c r="D50" s="485"/>
      <c r="E50" s="486"/>
      <c r="F50" s="487" t="s">
        <v>1768</v>
      </c>
      <c r="G50" s="488"/>
      <c r="H50" s="488"/>
      <c r="I50" s="488"/>
      <c r="J50" s="488"/>
      <c r="K50" s="488"/>
      <c r="L50" s="489"/>
      <c r="M50" s="490" t="str">
        <f t="shared" si="38"/>
        <v>ENT_A3_18</v>
      </c>
      <c r="N50" s="491"/>
      <c r="O50" s="491"/>
      <c r="P50" s="491"/>
      <c r="Q50" s="492"/>
      <c r="R50" s="501" t="s">
        <v>4089</v>
      </c>
      <c r="S50" s="502"/>
      <c r="T50" s="502"/>
      <c r="U50" s="502"/>
      <c r="V50" s="502"/>
      <c r="W50" s="502"/>
      <c r="X50" s="502"/>
      <c r="Y50" s="502"/>
      <c r="Z50" s="502"/>
      <c r="AA50" s="502"/>
      <c r="AB50" s="502"/>
      <c r="AC50" s="503"/>
      <c r="AD50" s="617" t="str">
        <f t="shared" ca="1" si="39"/>
        <v>mt_iyakuhin</v>
      </c>
      <c r="AE50" s="618"/>
      <c r="AF50" s="618"/>
      <c r="AG50" s="618"/>
      <c r="AH50" s="618"/>
      <c r="AI50" s="618"/>
      <c r="AJ50" s="618"/>
      <c r="AK50" s="619"/>
      <c r="AL50" s="620" t="s">
        <v>628</v>
      </c>
      <c r="AM50" s="621"/>
      <c r="AN50" s="621"/>
      <c r="AO50" s="621"/>
      <c r="AP50" s="622"/>
      <c r="AQ50" s="617" t="str">
        <f t="shared" si="40"/>
        <v>２次マスタ（取込用）の医薬品マスタを定義する。</v>
      </c>
      <c r="AR50" s="618"/>
      <c r="AS50" s="618"/>
      <c r="AT50" s="618"/>
      <c r="AU50" s="618"/>
      <c r="AV50" s="618"/>
      <c r="AW50" s="618"/>
      <c r="AX50" s="618"/>
      <c r="AY50" s="618"/>
      <c r="AZ50" s="618"/>
      <c r="BA50" s="618"/>
      <c r="BB50" s="618"/>
      <c r="BC50" s="618"/>
      <c r="BD50" s="618"/>
      <c r="BE50" s="618"/>
      <c r="BF50" s="618"/>
      <c r="BG50" s="618"/>
      <c r="BH50" s="618"/>
      <c r="BI50" s="618"/>
      <c r="BJ50" s="618"/>
      <c r="BK50" s="618"/>
      <c r="BL50" s="618"/>
      <c r="BM50" s="618"/>
      <c r="BN50" s="619"/>
      <c r="BO50" s="623" t="s">
        <v>630</v>
      </c>
      <c r="BP50" s="624"/>
      <c r="BQ50" s="624"/>
      <c r="BR50" s="624"/>
      <c r="BS50" s="625"/>
      <c r="BU50" s="94" t="str">
        <f t="shared" ca="1" si="41"/>
        <v>select count(*) from milscm4.mt_iyakuhin;</v>
      </c>
    </row>
    <row r="51" spans="1:73" ht="27" customHeight="1">
      <c r="A51" s="94" t="str">
        <f t="shared" si="37"/>
        <v>医薬品ブランドマスタ</v>
      </c>
      <c r="B51" s="484" t="s">
        <v>637</v>
      </c>
      <c r="C51" s="485"/>
      <c r="D51" s="485"/>
      <c r="E51" s="486"/>
      <c r="F51" s="487" t="s">
        <v>1768</v>
      </c>
      <c r="G51" s="488"/>
      <c r="H51" s="488"/>
      <c r="I51" s="488"/>
      <c r="J51" s="488"/>
      <c r="K51" s="488"/>
      <c r="L51" s="489"/>
      <c r="M51" s="490" t="str">
        <f t="shared" si="38"/>
        <v>ENT_A3_19</v>
      </c>
      <c r="N51" s="491"/>
      <c r="O51" s="491"/>
      <c r="P51" s="491"/>
      <c r="Q51" s="492"/>
      <c r="R51" s="501" t="s">
        <v>4090</v>
      </c>
      <c r="S51" s="502"/>
      <c r="T51" s="502"/>
      <c r="U51" s="502"/>
      <c r="V51" s="502"/>
      <c r="W51" s="502"/>
      <c r="X51" s="502"/>
      <c r="Y51" s="502"/>
      <c r="Z51" s="502"/>
      <c r="AA51" s="502"/>
      <c r="AB51" s="502"/>
      <c r="AC51" s="503"/>
      <c r="AD51" s="617" t="str">
        <f t="shared" ca="1" si="39"/>
        <v>mt_iyakuhin_brand</v>
      </c>
      <c r="AE51" s="618"/>
      <c r="AF51" s="618"/>
      <c r="AG51" s="618"/>
      <c r="AH51" s="618"/>
      <c r="AI51" s="618"/>
      <c r="AJ51" s="618"/>
      <c r="AK51" s="619"/>
      <c r="AL51" s="620" t="s">
        <v>628</v>
      </c>
      <c r="AM51" s="621"/>
      <c r="AN51" s="621"/>
      <c r="AO51" s="621"/>
      <c r="AP51" s="622"/>
      <c r="AQ51" s="617" t="str">
        <f t="shared" si="40"/>
        <v>２次マスタ（取込用）の医薬品ブランドマスタを定義する。</v>
      </c>
      <c r="AR51" s="618"/>
      <c r="AS51" s="618"/>
      <c r="AT51" s="618"/>
      <c r="AU51" s="618"/>
      <c r="AV51" s="618"/>
      <c r="AW51" s="618"/>
      <c r="AX51" s="618"/>
      <c r="AY51" s="618"/>
      <c r="AZ51" s="618"/>
      <c r="BA51" s="618"/>
      <c r="BB51" s="618"/>
      <c r="BC51" s="618"/>
      <c r="BD51" s="618"/>
      <c r="BE51" s="618"/>
      <c r="BF51" s="618"/>
      <c r="BG51" s="618"/>
      <c r="BH51" s="618"/>
      <c r="BI51" s="618"/>
      <c r="BJ51" s="618"/>
      <c r="BK51" s="618"/>
      <c r="BL51" s="618"/>
      <c r="BM51" s="618"/>
      <c r="BN51" s="619"/>
      <c r="BO51" s="623" t="s">
        <v>630</v>
      </c>
      <c r="BP51" s="624"/>
      <c r="BQ51" s="624"/>
      <c r="BR51" s="624"/>
      <c r="BS51" s="625"/>
      <c r="BU51" s="94" t="str">
        <f t="shared" ca="1" si="41"/>
        <v>select count(*) from milscm4.mt_iyakuhin_brand;</v>
      </c>
    </row>
    <row r="52" spans="1:73" ht="27" customHeight="1">
      <c r="A52" s="94" t="str">
        <f t="shared" si="37"/>
        <v>医薬品一般名マスタ</v>
      </c>
      <c r="B52" s="484" t="s">
        <v>637</v>
      </c>
      <c r="C52" s="485"/>
      <c r="D52" s="485"/>
      <c r="E52" s="486"/>
      <c r="F52" s="487" t="s">
        <v>1768</v>
      </c>
      <c r="G52" s="488"/>
      <c r="H52" s="488"/>
      <c r="I52" s="488"/>
      <c r="J52" s="488"/>
      <c r="K52" s="488"/>
      <c r="L52" s="489"/>
      <c r="M52" s="490" t="str">
        <f t="shared" si="38"/>
        <v>ENT_A3_20</v>
      </c>
      <c r="N52" s="491"/>
      <c r="O52" s="491"/>
      <c r="P52" s="491"/>
      <c r="Q52" s="492"/>
      <c r="R52" s="501" t="s">
        <v>4091</v>
      </c>
      <c r="S52" s="502"/>
      <c r="T52" s="502"/>
      <c r="U52" s="502"/>
      <c r="V52" s="502"/>
      <c r="W52" s="502"/>
      <c r="X52" s="502"/>
      <c r="Y52" s="502"/>
      <c r="Z52" s="502"/>
      <c r="AA52" s="502"/>
      <c r="AB52" s="502"/>
      <c r="AC52" s="503"/>
      <c r="AD52" s="617" t="str">
        <f t="shared" ca="1" si="39"/>
        <v>mt_iyakuhin_ippan_name</v>
      </c>
      <c r="AE52" s="618"/>
      <c r="AF52" s="618"/>
      <c r="AG52" s="618"/>
      <c r="AH52" s="618"/>
      <c r="AI52" s="618"/>
      <c r="AJ52" s="618"/>
      <c r="AK52" s="619"/>
      <c r="AL52" s="620" t="s">
        <v>628</v>
      </c>
      <c r="AM52" s="621"/>
      <c r="AN52" s="621"/>
      <c r="AO52" s="621"/>
      <c r="AP52" s="622"/>
      <c r="AQ52" s="617" t="str">
        <f t="shared" si="40"/>
        <v>２次マスタ（取込用）の医薬品一般名マスタを定義する。</v>
      </c>
      <c r="AR52" s="618"/>
      <c r="AS52" s="618"/>
      <c r="AT52" s="618"/>
      <c r="AU52" s="618"/>
      <c r="AV52" s="618"/>
      <c r="AW52" s="618"/>
      <c r="AX52" s="618"/>
      <c r="AY52" s="618"/>
      <c r="AZ52" s="618"/>
      <c r="BA52" s="618"/>
      <c r="BB52" s="618"/>
      <c r="BC52" s="618"/>
      <c r="BD52" s="618"/>
      <c r="BE52" s="618"/>
      <c r="BF52" s="618"/>
      <c r="BG52" s="618"/>
      <c r="BH52" s="618"/>
      <c r="BI52" s="618"/>
      <c r="BJ52" s="618"/>
      <c r="BK52" s="618"/>
      <c r="BL52" s="618"/>
      <c r="BM52" s="618"/>
      <c r="BN52" s="619"/>
      <c r="BO52" s="623" t="s">
        <v>630</v>
      </c>
      <c r="BP52" s="624"/>
      <c r="BQ52" s="624"/>
      <c r="BR52" s="624"/>
      <c r="BS52" s="625"/>
      <c r="BU52" s="94" t="str">
        <f t="shared" ca="1" si="41"/>
        <v>select count(*) from milscm4.mt_iyakuhin_ippan_name;</v>
      </c>
    </row>
    <row r="53" spans="1:73" ht="27" customHeight="1">
      <c r="A53" s="94" t="str">
        <f t="shared" si="37"/>
        <v>医薬品販売会社マスタ</v>
      </c>
      <c r="B53" s="484" t="s">
        <v>637</v>
      </c>
      <c r="C53" s="485"/>
      <c r="D53" s="485"/>
      <c r="E53" s="486"/>
      <c r="F53" s="487" t="s">
        <v>1768</v>
      </c>
      <c r="G53" s="488"/>
      <c r="H53" s="488"/>
      <c r="I53" s="488"/>
      <c r="J53" s="488"/>
      <c r="K53" s="488"/>
      <c r="L53" s="489"/>
      <c r="M53" s="490" t="str">
        <f t="shared" si="38"/>
        <v>ENT_A3_21</v>
      </c>
      <c r="N53" s="491"/>
      <c r="O53" s="491"/>
      <c r="P53" s="491"/>
      <c r="Q53" s="492"/>
      <c r="R53" s="501" t="s">
        <v>4092</v>
      </c>
      <c r="S53" s="502"/>
      <c r="T53" s="502"/>
      <c r="U53" s="502"/>
      <c r="V53" s="502"/>
      <c r="W53" s="502"/>
      <c r="X53" s="502"/>
      <c r="Y53" s="502"/>
      <c r="Z53" s="502"/>
      <c r="AA53" s="502"/>
      <c r="AB53" s="502"/>
      <c r="AC53" s="503"/>
      <c r="AD53" s="617" t="str">
        <f t="shared" ca="1" si="39"/>
        <v>mt_iyakuhin_sales_kaisha</v>
      </c>
      <c r="AE53" s="618"/>
      <c r="AF53" s="618"/>
      <c r="AG53" s="618"/>
      <c r="AH53" s="618"/>
      <c r="AI53" s="618"/>
      <c r="AJ53" s="618"/>
      <c r="AK53" s="619"/>
      <c r="AL53" s="620" t="s">
        <v>628</v>
      </c>
      <c r="AM53" s="621"/>
      <c r="AN53" s="621"/>
      <c r="AO53" s="621"/>
      <c r="AP53" s="622"/>
      <c r="AQ53" s="617" t="str">
        <f t="shared" si="40"/>
        <v>２次マスタ（取込用）の医薬品販売会社マスタを定義する。</v>
      </c>
      <c r="AR53" s="618"/>
      <c r="AS53" s="618"/>
      <c r="AT53" s="618"/>
      <c r="AU53" s="618"/>
      <c r="AV53" s="618"/>
      <c r="AW53" s="618"/>
      <c r="AX53" s="618"/>
      <c r="AY53" s="618"/>
      <c r="AZ53" s="618"/>
      <c r="BA53" s="618"/>
      <c r="BB53" s="618"/>
      <c r="BC53" s="618"/>
      <c r="BD53" s="618"/>
      <c r="BE53" s="618"/>
      <c r="BF53" s="618"/>
      <c r="BG53" s="618"/>
      <c r="BH53" s="618"/>
      <c r="BI53" s="618"/>
      <c r="BJ53" s="618"/>
      <c r="BK53" s="618"/>
      <c r="BL53" s="618"/>
      <c r="BM53" s="618"/>
      <c r="BN53" s="619"/>
      <c r="BO53" s="623" t="s">
        <v>630</v>
      </c>
      <c r="BP53" s="624"/>
      <c r="BQ53" s="624"/>
      <c r="BR53" s="624"/>
      <c r="BS53" s="625"/>
      <c r="BU53" s="94" t="str">
        <f t="shared" ca="1" si="41"/>
        <v>select count(*) from milscm4.mt_iyakuhin_sales_kaisha;</v>
      </c>
    </row>
    <row r="54" spans="1:73" ht="27" customHeight="1">
      <c r="A54" s="94" t="str">
        <f t="shared" si="37"/>
        <v>メーカマスタ</v>
      </c>
      <c r="B54" s="484" t="s">
        <v>637</v>
      </c>
      <c r="C54" s="485"/>
      <c r="D54" s="485"/>
      <c r="E54" s="486"/>
      <c r="F54" s="487" t="s">
        <v>1768</v>
      </c>
      <c r="G54" s="488"/>
      <c r="H54" s="488"/>
      <c r="I54" s="488"/>
      <c r="J54" s="488"/>
      <c r="K54" s="488"/>
      <c r="L54" s="489"/>
      <c r="M54" s="490" t="str">
        <f t="shared" si="38"/>
        <v>ENT_A3_22</v>
      </c>
      <c r="N54" s="491"/>
      <c r="O54" s="491"/>
      <c r="P54" s="491"/>
      <c r="Q54" s="492"/>
      <c r="R54" s="501" t="s">
        <v>4074</v>
      </c>
      <c r="S54" s="502"/>
      <c r="T54" s="502"/>
      <c r="U54" s="502"/>
      <c r="V54" s="502"/>
      <c r="W54" s="502"/>
      <c r="X54" s="502"/>
      <c r="Y54" s="502"/>
      <c r="Z54" s="502"/>
      <c r="AA54" s="502"/>
      <c r="AB54" s="502"/>
      <c r="AC54" s="503"/>
      <c r="AD54" s="617" t="str">
        <f t="shared" ca="1" si="39"/>
        <v>mt_maker</v>
      </c>
      <c r="AE54" s="618"/>
      <c r="AF54" s="618"/>
      <c r="AG54" s="618"/>
      <c r="AH54" s="618"/>
      <c r="AI54" s="618"/>
      <c r="AJ54" s="618"/>
      <c r="AK54" s="619"/>
      <c r="AL54" s="620" t="s">
        <v>628</v>
      </c>
      <c r="AM54" s="621"/>
      <c r="AN54" s="621"/>
      <c r="AO54" s="621"/>
      <c r="AP54" s="622"/>
      <c r="AQ54" s="617" t="str">
        <f t="shared" si="40"/>
        <v>２次マスタ（取込用）のメーカマスタを定義する。</v>
      </c>
      <c r="AR54" s="618"/>
      <c r="AS54" s="618"/>
      <c r="AT54" s="618"/>
      <c r="AU54" s="618"/>
      <c r="AV54" s="618"/>
      <c r="AW54" s="618"/>
      <c r="AX54" s="618"/>
      <c r="AY54" s="618"/>
      <c r="AZ54" s="618"/>
      <c r="BA54" s="618"/>
      <c r="BB54" s="618"/>
      <c r="BC54" s="618"/>
      <c r="BD54" s="618"/>
      <c r="BE54" s="618"/>
      <c r="BF54" s="618"/>
      <c r="BG54" s="618"/>
      <c r="BH54" s="618"/>
      <c r="BI54" s="618"/>
      <c r="BJ54" s="618"/>
      <c r="BK54" s="618"/>
      <c r="BL54" s="618"/>
      <c r="BM54" s="618"/>
      <c r="BN54" s="619"/>
      <c r="BO54" s="623" t="s">
        <v>630</v>
      </c>
      <c r="BP54" s="624"/>
      <c r="BQ54" s="624"/>
      <c r="BR54" s="624"/>
      <c r="BS54" s="625"/>
      <c r="BU54" s="94" t="str">
        <f t="shared" ca="1" si="41"/>
        <v>select count(*) from milscm4.mt_maker;</v>
      </c>
    </row>
    <row r="55" spans="1:73" ht="27" customHeight="1">
      <c r="A55" s="94" t="str">
        <f t="shared" si="37"/>
        <v>薬価マスタ</v>
      </c>
      <c r="B55" s="484" t="s">
        <v>637</v>
      </c>
      <c r="C55" s="485"/>
      <c r="D55" s="485"/>
      <c r="E55" s="486"/>
      <c r="F55" s="487" t="s">
        <v>1768</v>
      </c>
      <c r="G55" s="488"/>
      <c r="H55" s="488"/>
      <c r="I55" s="488"/>
      <c r="J55" s="488"/>
      <c r="K55" s="488"/>
      <c r="L55" s="489"/>
      <c r="M55" s="490" t="str">
        <f t="shared" si="38"/>
        <v>ENT_A3_23</v>
      </c>
      <c r="N55" s="491"/>
      <c r="O55" s="491"/>
      <c r="P55" s="491"/>
      <c r="Q55" s="492"/>
      <c r="R55" s="501" t="s">
        <v>4093</v>
      </c>
      <c r="S55" s="502"/>
      <c r="T55" s="502"/>
      <c r="U55" s="502"/>
      <c r="V55" s="502"/>
      <c r="W55" s="502"/>
      <c r="X55" s="502"/>
      <c r="Y55" s="502"/>
      <c r="Z55" s="502"/>
      <c r="AA55" s="502"/>
      <c r="AB55" s="502"/>
      <c r="AC55" s="503"/>
      <c r="AD55" s="617" t="str">
        <f t="shared" ca="1" si="39"/>
        <v>mt_price</v>
      </c>
      <c r="AE55" s="618"/>
      <c r="AF55" s="618"/>
      <c r="AG55" s="618"/>
      <c r="AH55" s="618"/>
      <c r="AI55" s="618"/>
      <c r="AJ55" s="618"/>
      <c r="AK55" s="619"/>
      <c r="AL55" s="620" t="s">
        <v>628</v>
      </c>
      <c r="AM55" s="621"/>
      <c r="AN55" s="621"/>
      <c r="AO55" s="621"/>
      <c r="AP55" s="622"/>
      <c r="AQ55" s="617" t="str">
        <f t="shared" si="40"/>
        <v>２次マスタ（取込用）の薬価マスタを定義する。</v>
      </c>
      <c r="AR55" s="618"/>
      <c r="AS55" s="618"/>
      <c r="AT55" s="618"/>
      <c r="AU55" s="618"/>
      <c r="AV55" s="618"/>
      <c r="AW55" s="618"/>
      <c r="AX55" s="618"/>
      <c r="AY55" s="618"/>
      <c r="AZ55" s="618"/>
      <c r="BA55" s="618"/>
      <c r="BB55" s="618"/>
      <c r="BC55" s="618"/>
      <c r="BD55" s="618"/>
      <c r="BE55" s="618"/>
      <c r="BF55" s="618"/>
      <c r="BG55" s="618"/>
      <c r="BH55" s="618"/>
      <c r="BI55" s="618"/>
      <c r="BJ55" s="618"/>
      <c r="BK55" s="618"/>
      <c r="BL55" s="618"/>
      <c r="BM55" s="618"/>
      <c r="BN55" s="619"/>
      <c r="BO55" s="623" t="s">
        <v>630</v>
      </c>
      <c r="BP55" s="624"/>
      <c r="BQ55" s="624"/>
      <c r="BR55" s="624"/>
      <c r="BS55" s="625"/>
      <c r="BU55" s="94" t="str">
        <f t="shared" ca="1" si="41"/>
        <v>select count(*) from milscm4.mt_price;</v>
      </c>
    </row>
    <row r="56" spans="1:73" ht="27" customHeight="1">
      <c r="A56" s="94" t="str">
        <f t="shared" si="37"/>
        <v>薬効ATC分類1マスタ</v>
      </c>
      <c r="B56" s="484" t="s">
        <v>637</v>
      </c>
      <c r="C56" s="485"/>
      <c r="D56" s="485"/>
      <c r="E56" s="486"/>
      <c r="F56" s="487" t="s">
        <v>1768</v>
      </c>
      <c r="G56" s="488"/>
      <c r="H56" s="488"/>
      <c r="I56" s="488"/>
      <c r="J56" s="488"/>
      <c r="K56" s="488"/>
      <c r="L56" s="489"/>
      <c r="M56" s="490" t="str">
        <f t="shared" si="38"/>
        <v>ENT_A3_24</v>
      </c>
      <c r="N56" s="491"/>
      <c r="O56" s="491"/>
      <c r="P56" s="491"/>
      <c r="Q56" s="492"/>
      <c r="R56" s="501" t="s">
        <v>4068</v>
      </c>
      <c r="S56" s="502"/>
      <c r="T56" s="502"/>
      <c r="U56" s="502"/>
      <c r="V56" s="502"/>
      <c r="W56" s="502"/>
      <c r="X56" s="502"/>
      <c r="Y56" s="502"/>
      <c r="Z56" s="502"/>
      <c r="AA56" s="502"/>
      <c r="AB56" s="502"/>
      <c r="AC56" s="503"/>
      <c r="AD56" s="617" t="str">
        <f t="shared" ca="1" si="39"/>
        <v>mt_yakko_atc1</v>
      </c>
      <c r="AE56" s="618"/>
      <c r="AF56" s="618"/>
      <c r="AG56" s="618"/>
      <c r="AH56" s="618"/>
      <c r="AI56" s="618"/>
      <c r="AJ56" s="618"/>
      <c r="AK56" s="619"/>
      <c r="AL56" s="620" t="s">
        <v>628</v>
      </c>
      <c r="AM56" s="621"/>
      <c r="AN56" s="621"/>
      <c r="AO56" s="621"/>
      <c r="AP56" s="622"/>
      <c r="AQ56" s="617" t="str">
        <f t="shared" si="40"/>
        <v>２次マスタ（取込用）の薬効ATC分類1マスタを定義する。</v>
      </c>
      <c r="AR56" s="618"/>
      <c r="AS56" s="618"/>
      <c r="AT56" s="618"/>
      <c r="AU56" s="618"/>
      <c r="AV56" s="618"/>
      <c r="AW56" s="618"/>
      <c r="AX56" s="618"/>
      <c r="AY56" s="618"/>
      <c r="AZ56" s="618"/>
      <c r="BA56" s="618"/>
      <c r="BB56" s="618"/>
      <c r="BC56" s="618"/>
      <c r="BD56" s="618"/>
      <c r="BE56" s="618"/>
      <c r="BF56" s="618"/>
      <c r="BG56" s="618"/>
      <c r="BH56" s="618"/>
      <c r="BI56" s="618"/>
      <c r="BJ56" s="618"/>
      <c r="BK56" s="618"/>
      <c r="BL56" s="618"/>
      <c r="BM56" s="618"/>
      <c r="BN56" s="619"/>
      <c r="BO56" s="623" t="s">
        <v>630</v>
      </c>
      <c r="BP56" s="624"/>
      <c r="BQ56" s="624"/>
      <c r="BR56" s="624"/>
      <c r="BS56" s="625"/>
      <c r="BU56" s="94" t="str">
        <f t="shared" ca="1" si="41"/>
        <v>select count(*) from milscm4.mt_yakko_atc1;</v>
      </c>
    </row>
    <row r="57" spans="1:73" ht="27" customHeight="1">
      <c r="A57" s="94" t="str">
        <f t="shared" si="37"/>
        <v>薬効ATC分類2マスタ</v>
      </c>
      <c r="B57" s="484" t="s">
        <v>637</v>
      </c>
      <c r="C57" s="485"/>
      <c r="D57" s="485"/>
      <c r="E57" s="486"/>
      <c r="F57" s="487" t="s">
        <v>1768</v>
      </c>
      <c r="G57" s="488"/>
      <c r="H57" s="488"/>
      <c r="I57" s="488"/>
      <c r="J57" s="488"/>
      <c r="K57" s="488"/>
      <c r="L57" s="489"/>
      <c r="M57" s="490" t="str">
        <f t="shared" si="38"/>
        <v>ENT_A3_25</v>
      </c>
      <c r="N57" s="491"/>
      <c r="O57" s="491"/>
      <c r="P57" s="491"/>
      <c r="Q57" s="492"/>
      <c r="R57" s="501" t="s">
        <v>4094</v>
      </c>
      <c r="S57" s="502"/>
      <c r="T57" s="502"/>
      <c r="U57" s="502"/>
      <c r="V57" s="502"/>
      <c r="W57" s="502"/>
      <c r="X57" s="502"/>
      <c r="Y57" s="502"/>
      <c r="Z57" s="502"/>
      <c r="AA57" s="502"/>
      <c r="AB57" s="502"/>
      <c r="AC57" s="503"/>
      <c r="AD57" s="617" t="str">
        <f t="shared" ca="1" si="39"/>
        <v>mt_yakko_atc2</v>
      </c>
      <c r="AE57" s="618"/>
      <c r="AF57" s="618"/>
      <c r="AG57" s="618"/>
      <c r="AH57" s="618"/>
      <c r="AI57" s="618"/>
      <c r="AJ57" s="618"/>
      <c r="AK57" s="619"/>
      <c r="AL57" s="620" t="s">
        <v>628</v>
      </c>
      <c r="AM57" s="621"/>
      <c r="AN57" s="621"/>
      <c r="AO57" s="621"/>
      <c r="AP57" s="622"/>
      <c r="AQ57" s="617" t="str">
        <f t="shared" si="40"/>
        <v>２次マスタ（取込用）の薬効ATC分類2マスタを定義する。</v>
      </c>
      <c r="AR57" s="618"/>
      <c r="AS57" s="618"/>
      <c r="AT57" s="618"/>
      <c r="AU57" s="618"/>
      <c r="AV57" s="618"/>
      <c r="AW57" s="618"/>
      <c r="AX57" s="618"/>
      <c r="AY57" s="618"/>
      <c r="AZ57" s="618"/>
      <c r="BA57" s="618"/>
      <c r="BB57" s="618"/>
      <c r="BC57" s="618"/>
      <c r="BD57" s="618"/>
      <c r="BE57" s="618"/>
      <c r="BF57" s="618"/>
      <c r="BG57" s="618"/>
      <c r="BH57" s="618"/>
      <c r="BI57" s="618"/>
      <c r="BJ57" s="618"/>
      <c r="BK57" s="618"/>
      <c r="BL57" s="618"/>
      <c r="BM57" s="618"/>
      <c r="BN57" s="619"/>
      <c r="BO57" s="623" t="s">
        <v>630</v>
      </c>
      <c r="BP57" s="624"/>
      <c r="BQ57" s="624"/>
      <c r="BR57" s="624"/>
      <c r="BS57" s="625"/>
      <c r="BU57" s="94" t="str">
        <f t="shared" ca="1" si="41"/>
        <v>select count(*) from milscm4.mt_yakko_atc2;</v>
      </c>
    </row>
    <row r="58" spans="1:73" ht="27" customHeight="1">
      <c r="A58" s="94" t="str">
        <f t="shared" si="37"/>
        <v>薬効ATC分類3マスタ</v>
      </c>
      <c r="B58" s="484" t="s">
        <v>637</v>
      </c>
      <c r="C58" s="485"/>
      <c r="D58" s="485"/>
      <c r="E58" s="486"/>
      <c r="F58" s="487" t="s">
        <v>1768</v>
      </c>
      <c r="G58" s="488"/>
      <c r="H58" s="488"/>
      <c r="I58" s="488"/>
      <c r="J58" s="488"/>
      <c r="K58" s="488"/>
      <c r="L58" s="489"/>
      <c r="M58" s="490" t="str">
        <f t="shared" si="38"/>
        <v>ENT_A3_26</v>
      </c>
      <c r="N58" s="491"/>
      <c r="O58" s="491"/>
      <c r="P58" s="491"/>
      <c r="Q58" s="492"/>
      <c r="R58" s="501" t="s">
        <v>4095</v>
      </c>
      <c r="S58" s="502"/>
      <c r="T58" s="502"/>
      <c r="U58" s="502"/>
      <c r="V58" s="502"/>
      <c r="W58" s="502"/>
      <c r="X58" s="502"/>
      <c r="Y58" s="502"/>
      <c r="Z58" s="502"/>
      <c r="AA58" s="502"/>
      <c r="AB58" s="502"/>
      <c r="AC58" s="503"/>
      <c r="AD58" s="617" t="str">
        <f t="shared" ca="1" si="39"/>
        <v>mt_yakko_atc3</v>
      </c>
      <c r="AE58" s="618"/>
      <c r="AF58" s="618"/>
      <c r="AG58" s="618"/>
      <c r="AH58" s="618"/>
      <c r="AI58" s="618"/>
      <c r="AJ58" s="618"/>
      <c r="AK58" s="619"/>
      <c r="AL58" s="620" t="s">
        <v>628</v>
      </c>
      <c r="AM58" s="621"/>
      <c r="AN58" s="621"/>
      <c r="AO58" s="621"/>
      <c r="AP58" s="622"/>
      <c r="AQ58" s="617" t="str">
        <f t="shared" si="40"/>
        <v>２次マスタ（取込用）の薬効ATC分類3マスタを定義する。</v>
      </c>
      <c r="AR58" s="618"/>
      <c r="AS58" s="618"/>
      <c r="AT58" s="618"/>
      <c r="AU58" s="618"/>
      <c r="AV58" s="618"/>
      <c r="AW58" s="618"/>
      <c r="AX58" s="618"/>
      <c r="AY58" s="618"/>
      <c r="AZ58" s="618"/>
      <c r="BA58" s="618"/>
      <c r="BB58" s="618"/>
      <c r="BC58" s="618"/>
      <c r="BD58" s="618"/>
      <c r="BE58" s="618"/>
      <c r="BF58" s="618"/>
      <c r="BG58" s="618"/>
      <c r="BH58" s="618"/>
      <c r="BI58" s="618"/>
      <c r="BJ58" s="618"/>
      <c r="BK58" s="618"/>
      <c r="BL58" s="618"/>
      <c r="BM58" s="618"/>
      <c r="BN58" s="619"/>
      <c r="BO58" s="623" t="s">
        <v>630</v>
      </c>
      <c r="BP58" s="624"/>
      <c r="BQ58" s="624"/>
      <c r="BR58" s="624"/>
      <c r="BS58" s="625"/>
      <c r="BU58" s="94" t="str">
        <f t="shared" ca="1" si="41"/>
        <v>select count(*) from milscm4.mt_yakko_atc3;</v>
      </c>
    </row>
    <row r="59" spans="1:73" ht="27" customHeight="1">
      <c r="A59" s="94" t="str">
        <f t="shared" ref="A59" si="42">R59</f>
        <v>薬効ATC分類4マスタ</v>
      </c>
      <c r="B59" s="484" t="s">
        <v>637</v>
      </c>
      <c r="C59" s="485"/>
      <c r="D59" s="485"/>
      <c r="E59" s="486"/>
      <c r="F59" s="487" t="s">
        <v>1768</v>
      </c>
      <c r="G59" s="488"/>
      <c r="H59" s="488"/>
      <c r="I59" s="488"/>
      <c r="J59" s="488"/>
      <c r="K59" s="488"/>
      <c r="L59" s="489"/>
      <c r="M59" s="490" t="str">
        <f t="shared" ref="M59" si="43">"ENT_"&amp;RIGHT(B59,2)&amp;"_"&amp;TEXT(ROW(M59)-ROW(M$33)+1,"00")</f>
        <v>ENT_A3_27</v>
      </c>
      <c r="N59" s="491"/>
      <c r="O59" s="491"/>
      <c r="P59" s="491"/>
      <c r="Q59" s="492"/>
      <c r="R59" s="501" t="s">
        <v>4096</v>
      </c>
      <c r="S59" s="502"/>
      <c r="T59" s="502"/>
      <c r="U59" s="502"/>
      <c r="V59" s="502"/>
      <c r="W59" s="502"/>
      <c r="X59" s="502"/>
      <c r="Y59" s="502"/>
      <c r="Z59" s="502"/>
      <c r="AA59" s="502"/>
      <c r="AB59" s="502"/>
      <c r="AC59" s="503"/>
      <c r="AD59" s="617" t="str">
        <f t="shared" ref="AD59" ca="1" si="44">INDIRECT(R59&amp;"!D8")</f>
        <v>mt_yakko_atc4</v>
      </c>
      <c r="AE59" s="618"/>
      <c r="AF59" s="618"/>
      <c r="AG59" s="618"/>
      <c r="AH59" s="618"/>
      <c r="AI59" s="618"/>
      <c r="AJ59" s="618"/>
      <c r="AK59" s="619"/>
      <c r="AL59" s="620" t="s">
        <v>628</v>
      </c>
      <c r="AM59" s="621"/>
      <c r="AN59" s="621"/>
      <c r="AO59" s="621"/>
      <c r="AP59" s="622"/>
      <c r="AQ59" s="617" t="str">
        <f t="shared" ref="AQ59" si="45">F59 &amp; "の" &amp; R59 &amp; "を定義する。"</f>
        <v>２次マスタ（取込用）の薬効ATC分類4マスタを定義する。</v>
      </c>
      <c r="AR59" s="618"/>
      <c r="AS59" s="618"/>
      <c r="AT59" s="618"/>
      <c r="AU59" s="618"/>
      <c r="AV59" s="618"/>
      <c r="AW59" s="618"/>
      <c r="AX59" s="618"/>
      <c r="AY59" s="618"/>
      <c r="AZ59" s="618"/>
      <c r="BA59" s="618"/>
      <c r="BB59" s="618"/>
      <c r="BC59" s="618"/>
      <c r="BD59" s="618"/>
      <c r="BE59" s="618"/>
      <c r="BF59" s="618"/>
      <c r="BG59" s="618"/>
      <c r="BH59" s="618"/>
      <c r="BI59" s="618"/>
      <c r="BJ59" s="618"/>
      <c r="BK59" s="618"/>
      <c r="BL59" s="618"/>
      <c r="BM59" s="618"/>
      <c r="BN59" s="619"/>
      <c r="BO59" s="623" t="s">
        <v>630</v>
      </c>
      <c r="BP59" s="624"/>
      <c r="BQ59" s="624"/>
      <c r="BR59" s="624"/>
      <c r="BS59" s="625"/>
      <c r="BU59" s="94" t="str">
        <f t="shared" ref="BU59" ca="1" si="46">"select count(*) from milscm4."&amp;AD59&amp;";"</f>
        <v>select count(*) from milscm4.mt_yakko_atc4;</v>
      </c>
    </row>
    <row r="60" spans="1:73" ht="27" customHeight="1">
      <c r="A60" s="94" t="str">
        <f t="shared" ref="A60" si="47">R60</f>
        <v>薬効ATC分類5マスタ</v>
      </c>
      <c r="B60" s="484" t="s">
        <v>637</v>
      </c>
      <c r="C60" s="485"/>
      <c r="D60" s="485"/>
      <c r="E60" s="486"/>
      <c r="F60" s="487" t="s">
        <v>1768</v>
      </c>
      <c r="G60" s="488"/>
      <c r="H60" s="488"/>
      <c r="I60" s="488"/>
      <c r="J60" s="488"/>
      <c r="K60" s="488"/>
      <c r="L60" s="489"/>
      <c r="M60" s="490" t="str">
        <f t="shared" ref="M60" si="48">"ENT_"&amp;RIGHT(B60,2)&amp;"_"&amp;TEXT(ROW(M60)-ROW(M$33)+1,"00")</f>
        <v>ENT_A3_28</v>
      </c>
      <c r="N60" s="491"/>
      <c r="O60" s="491"/>
      <c r="P60" s="491"/>
      <c r="Q60" s="492"/>
      <c r="R60" s="501" t="s">
        <v>4097</v>
      </c>
      <c r="S60" s="502"/>
      <c r="T60" s="502"/>
      <c r="U60" s="502"/>
      <c r="V60" s="502"/>
      <c r="W60" s="502"/>
      <c r="X60" s="502"/>
      <c r="Y60" s="502"/>
      <c r="Z60" s="502"/>
      <c r="AA60" s="502"/>
      <c r="AB60" s="502"/>
      <c r="AC60" s="503"/>
      <c r="AD60" s="617" t="str">
        <f t="shared" ref="AD60" ca="1" si="49">INDIRECT(R60&amp;"!D8")</f>
        <v>mt_yakko_atc5</v>
      </c>
      <c r="AE60" s="618"/>
      <c r="AF60" s="618"/>
      <c r="AG60" s="618"/>
      <c r="AH60" s="618"/>
      <c r="AI60" s="618"/>
      <c r="AJ60" s="618"/>
      <c r="AK60" s="619"/>
      <c r="AL60" s="620" t="s">
        <v>628</v>
      </c>
      <c r="AM60" s="621"/>
      <c r="AN60" s="621"/>
      <c r="AO60" s="621"/>
      <c r="AP60" s="622"/>
      <c r="AQ60" s="617" t="str">
        <f t="shared" ref="AQ60" si="50">F60 &amp; "の" &amp; R60 &amp; "を定義する。"</f>
        <v>２次マスタ（取込用）の薬効ATC分類5マスタを定義する。</v>
      </c>
      <c r="AR60" s="618"/>
      <c r="AS60" s="618"/>
      <c r="AT60" s="618"/>
      <c r="AU60" s="618"/>
      <c r="AV60" s="618"/>
      <c r="AW60" s="618"/>
      <c r="AX60" s="618"/>
      <c r="AY60" s="618"/>
      <c r="AZ60" s="618"/>
      <c r="BA60" s="618"/>
      <c r="BB60" s="618"/>
      <c r="BC60" s="618"/>
      <c r="BD60" s="618"/>
      <c r="BE60" s="618"/>
      <c r="BF60" s="618"/>
      <c r="BG60" s="618"/>
      <c r="BH60" s="618"/>
      <c r="BI60" s="618"/>
      <c r="BJ60" s="618"/>
      <c r="BK60" s="618"/>
      <c r="BL60" s="618"/>
      <c r="BM60" s="618"/>
      <c r="BN60" s="619"/>
      <c r="BO60" s="623" t="s">
        <v>630</v>
      </c>
      <c r="BP60" s="624"/>
      <c r="BQ60" s="624"/>
      <c r="BR60" s="624"/>
      <c r="BS60" s="625"/>
      <c r="BU60" s="94" t="str">
        <f t="shared" ref="BU60" ca="1" si="51">"select count(*) from milscm4."&amp;AD60&amp;";"</f>
        <v>select count(*) from milscm4.mt_yakko_atc5;</v>
      </c>
    </row>
    <row r="61" spans="1:73" ht="27" customHeight="1">
      <c r="A61" s="94" t="str">
        <f t="shared" ref="A61" si="52">R61</f>
        <v>疾病マスタ</v>
      </c>
      <c r="B61" s="484" t="s">
        <v>637</v>
      </c>
      <c r="C61" s="485"/>
      <c r="D61" s="485"/>
      <c r="E61" s="486"/>
      <c r="F61" s="487" t="s">
        <v>1768</v>
      </c>
      <c r="G61" s="488"/>
      <c r="H61" s="488"/>
      <c r="I61" s="488"/>
      <c r="J61" s="488"/>
      <c r="K61" s="488"/>
      <c r="L61" s="489"/>
      <c r="M61" s="490" t="str">
        <f t="shared" ref="M61" si="53">"ENT_"&amp;RIGHT(B61,2)&amp;"_"&amp;TEXT(ROW(M61)-ROW(M$33)+1,"00")</f>
        <v>ENT_A3_29</v>
      </c>
      <c r="N61" s="491"/>
      <c r="O61" s="491"/>
      <c r="P61" s="491"/>
      <c r="Q61" s="492"/>
      <c r="R61" s="501" t="s">
        <v>4098</v>
      </c>
      <c r="S61" s="502"/>
      <c r="T61" s="502"/>
      <c r="U61" s="502"/>
      <c r="V61" s="502"/>
      <c r="W61" s="502"/>
      <c r="X61" s="502"/>
      <c r="Y61" s="502"/>
      <c r="Z61" s="502"/>
      <c r="AA61" s="502"/>
      <c r="AB61" s="502"/>
      <c r="AC61" s="503"/>
      <c r="AD61" s="617" t="str">
        <f t="shared" ref="AD61" ca="1" si="54">INDIRECT(R61&amp;"!D8")</f>
        <v>mt_shippei</v>
      </c>
      <c r="AE61" s="618"/>
      <c r="AF61" s="618"/>
      <c r="AG61" s="618"/>
      <c r="AH61" s="618"/>
      <c r="AI61" s="618"/>
      <c r="AJ61" s="618"/>
      <c r="AK61" s="619"/>
      <c r="AL61" s="620" t="s">
        <v>628</v>
      </c>
      <c r="AM61" s="621"/>
      <c r="AN61" s="621"/>
      <c r="AO61" s="621"/>
      <c r="AP61" s="622"/>
      <c r="AQ61" s="617" t="str">
        <f t="shared" ref="AQ61" si="55">F61 &amp; "の" &amp; R61 &amp; "を定義する。"</f>
        <v>２次マスタ（取込用）の疾病マスタを定義する。</v>
      </c>
      <c r="AR61" s="618"/>
      <c r="AS61" s="618"/>
      <c r="AT61" s="618"/>
      <c r="AU61" s="618"/>
      <c r="AV61" s="618"/>
      <c r="AW61" s="618"/>
      <c r="AX61" s="618"/>
      <c r="AY61" s="618"/>
      <c r="AZ61" s="618"/>
      <c r="BA61" s="618"/>
      <c r="BB61" s="618"/>
      <c r="BC61" s="618"/>
      <c r="BD61" s="618"/>
      <c r="BE61" s="618"/>
      <c r="BF61" s="618"/>
      <c r="BG61" s="618"/>
      <c r="BH61" s="618"/>
      <c r="BI61" s="618"/>
      <c r="BJ61" s="618"/>
      <c r="BK61" s="618"/>
      <c r="BL61" s="618"/>
      <c r="BM61" s="618"/>
      <c r="BN61" s="619"/>
      <c r="BO61" s="623" t="s">
        <v>630</v>
      </c>
      <c r="BP61" s="624"/>
      <c r="BQ61" s="624"/>
      <c r="BR61" s="624"/>
      <c r="BS61" s="625"/>
      <c r="BU61" s="94" t="str">
        <f t="shared" ref="BU61" ca="1" si="56">"select count(*) from milscm4."&amp;AD61&amp;";"</f>
        <v>select count(*) from milscm4.mt_shippei;</v>
      </c>
    </row>
    <row r="62" spans="1:73" ht="27" customHeight="1">
      <c r="A62" s="94" t="str">
        <f t="shared" ref="A62" si="57">R62</f>
        <v>ICD10大分類マスタ</v>
      </c>
      <c r="B62" s="484" t="s">
        <v>637</v>
      </c>
      <c r="C62" s="485"/>
      <c r="D62" s="485"/>
      <c r="E62" s="486"/>
      <c r="F62" s="487" t="s">
        <v>1768</v>
      </c>
      <c r="G62" s="488"/>
      <c r="H62" s="488"/>
      <c r="I62" s="488"/>
      <c r="J62" s="488"/>
      <c r="K62" s="488"/>
      <c r="L62" s="489"/>
      <c r="M62" s="490" t="str">
        <f t="shared" ref="M62" si="58">"ENT_"&amp;RIGHT(B62,2)&amp;"_"&amp;TEXT(ROW(M62)-ROW(M$33)+1,"00")</f>
        <v>ENT_A3_30</v>
      </c>
      <c r="N62" s="491"/>
      <c r="O62" s="491"/>
      <c r="P62" s="491"/>
      <c r="Q62" s="492"/>
      <c r="R62" s="501" t="s">
        <v>4081</v>
      </c>
      <c r="S62" s="502"/>
      <c r="T62" s="502"/>
      <c r="U62" s="502"/>
      <c r="V62" s="502"/>
      <c r="W62" s="502"/>
      <c r="X62" s="502"/>
      <c r="Y62" s="502"/>
      <c r="Z62" s="502"/>
      <c r="AA62" s="502"/>
      <c r="AB62" s="502"/>
      <c r="AC62" s="503"/>
      <c r="AD62" s="617" t="str">
        <f t="shared" ref="AD62" ca="1" si="59">INDIRECT(R62&amp;"!D8")</f>
        <v>mt_icd10_l</v>
      </c>
      <c r="AE62" s="618"/>
      <c r="AF62" s="618"/>
      <c r="AG62" s="618"/>
      <c r="AH62" s="618"/>
      <c r="AI62" s="618"/>
      <c r="AJ62" s="618"/>
      <c r="AK62" s="619"/>
      <c r="AL62" s="620" t="s">
        <v>628</v>
      </c>
      <c r="AM62" s="621"/>
      <c r="AN62" s="621"/>
      <c r="AO62" s="621"/>
      <c r="AP62" s="622"/>
      <c r="AQ62" s="617" t="str">
        <f t="shared" ref="AQ62" si="60">F62 &amp; "の" &amp; R62 &amp; "を定義する。"</f>
        <v>２次マスタ（取込用）のICD10大分類マスタを定義する。</v>
      </c>
      <c r="AR62" s="618"/>
      <c r="AS62" s="618"/>
      <c r="AT62" s="618"/>
      <c r="AU62" s="618"/>
      <c r="AV62" s="618"/>
      <c r="AW62" s="618"/>
      <c r="AX62" s="618"/>
      <c r="AY62" s="618"/>
      <c r="AZ62" s="618"/>
      <c r="BA62" s="618"/>
      <c r="BB62" s="618"/>
      <c r="BC62" s="618"/>
      <c r="BD62" s="618"/>
      <c r="BE62" s="618"/>
      <c r="BF62" s="618"/>
      <c r="BG62" s="618"/>
      <c r="BH62" s="618"/>
      <c r="BI62" s="618"/>
      <c r="BJ62" s="618"/>
      <c r="BK62" s="618"/>
      <c r="BL62" s="618"/>
      <c r="BM62" s="618"/>
      <c r="BN62" s="619"/>
      <c r="BO62" s="623" t="s">
        <v>630</v>
      </c>
      <c r="BP62" s="624"/>
      <c r="BQ62" s="624"/>
      <c r="BR62" s="624"/>
      <c r="BS62" s="625"/>
      <c r="BU62" s="94" t="str">
        <f t="shared" ref="BU62" ca="1" si="61">"select count(*) from milscm4."&amp;AD62&amp;";"</f>
        <v>select count(*) from milscm4.mt_icd10_l;</v>
      </c>
    </row>
    <row r="63" spans="1:73" ht="27" customHeight="1">
      <c r="A63" s="94" t="str">
        <f t="shared" ref="A63" si="62">R63</f>
        <v>ICD10中分類マスタ</v>
      </c>
      <c r="B63" s="484" t="s">
        <v>637</v>
      </c>
      <c r="C63" s="485"/>
      <c r="D63" s="485"/>
      <c r="E63" s="486"/>
      <c r="F63" s="487" t="s">
        <v>1768</v>
      </c>
      <c r="G63" s="488"/>
      <c r="H63" s="488"/>
      <c r="I63" s="488"/>
      <c r="J63" s="488"/>
      <c r="K63" s="488"/>
      <c r="L63" s="489"/>
      <c r="M63" s="490" t="str">
        <f t="shared" ref="M63" si="63">"ENT_"&amp;RIGHT(B63,2)&amp;"_"&amp;TEXT(ROW(M63)-ROW(M$33)+1,"00")</f>
        <v>ENT_A3_31</v>
      </c>
      <c r="N63" s="491"/>
      <c r="O63" s="491"/>
      <c r="P63" s="491"/>
      <c r="Q63" s="492"/>
      <c r="R63" s="501" t="s">
        <v>4083</v>
      </c>
      <c r="S63" s="502"/>
      <c r="T63" s="502"/>
      <c r="U63" s="502"/>
      <c r="V63" s="502"/>
      <c r="W63" s="502"/>
      <c r="X63" s="502"/>
      <c r="Y63" s="502"/>
      <c r="Z63" s="502"/>
      <c r="AA63" s="502"/>
      <c r="AB63" s="502"/>
      <c r="AC63" s="503"/>
      <c r="AD63" s="617" t="str">
        <f t="shared" ref="AD63" ca="1" si="64">INDIRECT(R63&amp;"!D8")</f>
        <v>mt_icd10_m</v>
      </c>
      <c r="AE63" s="618"/>
      <c r="AF63" s="618"/>
      <c r="AG63" s="618"/>
      <c r="AH63" s="618"/>
      <c r="AI63" s="618"/>
      <c r="AJ63" s="618"/>
      <c r="AK63" s="619"/>
      <c r="AL63" s="620" t="s">
        <v>628</v>
      </c>
      <c r="AM63" s="621"/>
      <c r="AN63" s="621"/>
      <c r="AO63" s="621"/>
      <c r="AP63" s="622"/>
      <c r="AQ63" s="617" t="str">
        <f t="shared" ref="AQ63" si="65">F63 &amp; "の" &amp; R63 &amp; "を定義する。"</f>
        <v>２次マスタ（取込用）のICD10中分類マスタを定義する。</v>
      </c>
      <c r="AR63" s="618"/>
      <c r="AS63" s="618"/>
      <c r="AT63" s="618"/>
      <c r="AU63" s="618"/>
      <c r="AV63" s="618"/>
      <c r="AW63" s="618"/>
      <c r="AX63" s="618"/>
      <c r="AY63" s="618"/>
      <c r="AZ63" s="618"/>
      <c r="BA63" s="618"/>
      <c r="BB63" s="618"/>
      <c r="BC63" s="618"/>
      <c r="BD63" s="618"/>
      <c r="BE63" s="618"/>
      <c r="BF63" s="618"/>
      <c r="BG63" s="618"/>
      <c r="BH63" s="618"/>
      <c r="BI63" s="618"/>
      <c r="BJ63" s="618"/>
      <c r="BK63" s="618"/>
      <c r="BL63" s="618"/>
      <c r="BM63" s="618"/>
      <c r="BN63" s="619"/>
      <c r="BO63" s="623" t="s">
        <v>630</v>
      </c>
      <c r="BP63" s="624"/>
      <c r="BQ63" s="624"/>
      <c r="BR63" s="624"/>
      <c r="BS63" s="625"/>
      <c r="BU63" s="94" t="str">
        <f t="shared" ref="BU63" ca="1" si="66">"select count(*) from milscm4."&amp;AD63&amp;";"</f>
        <v>select count(*) from milscm4.mt_icd10_m;</v>
      </c>
    </row>
    <row r="64" spans="1:73" ht="27" customHeight="1">
      <c r="A64" s="94" t="str">
        <f t="shared" ref="A64" si="67">R64</f>
        <v>ICD10小分類マスタ</v>
      </c>
      <c r="B64" s="484" t="s">
        <v>637</v>
      </c>
      <c r="C64" s="485"/>
      <c r="D64" s="485"/>
      <c r="E64" s="486"/>
      <c r="F64" s="487" t="s">
        <v>1768</v>
      </c>
      <c r="G64" s="488"/>
      <c r="H64" s="488"/>
      <c r="I64" s="488"/>
      <c r="J64" s="488"/>
      <c r="K64" s="488"/>
      <c r="L64" s="489"/>
      <c r="M64" s="490" t="str">
        <f t="shared" ref="M64" si="68">"ENT_"&amp;RIGHT(B64,2)&amp;"_"&amp;TEXT(ROW(M64)-ROW(M$33)+1,"00")</f>
        <v>ENT_A3_32</v>
      </c>
      <c r="N64" s="491"/>
      <c r="O64" s="491"/>
      <c r="P64" s="491"/>
      <c r="Q64" s="492"/>
      <c r="R64" s="501" t="s">
        <v>4085</v>
      </c>
      <c r="S64" s="502"/>
      <c r="T64" s="502"/>
      <c r="U64" s="502"/>
      <c r="V64" s="502"/>
      <c r="W64" s="502"/>
      <c r="X64" s="502"/>
      <c r="Y64" s="502"/>
      <c r="Z64" s="502"/>
      <c r="AA64" s="502"/>
      <c r="AB64" s="502"/>
      <c r="AC64" s="503"/>
      <c r="AD64" s="617" t="str">
        <f t="shared" ref="AD64" ca="1" si="69">INDIRECT(R64&amp;"!D8")</f>
        <v>mt_icd10_s</v>
      </c>
      <c r="AE64" s="618"/>
      <c r="AF64" s="618"/>
      <c r="AG64" s="618"/>
      <c r="AH64" s="618"/>
      <c r="AI64" s="618"/>
      <c r="AJ64" s="618"/>
      <c r="AK64" s="619"/>
      <c r="AL64" s="620" t="s">
        <v>628</v>
      </c>
      <c r="AM64" s="621"/>
      <c r="AN64" s="621"/>
      <c r="AO64" s="621"/>
      <c r="AP64" s="622"/>
      <c r="AQ64" s="617" t="str">
        <f t="shared" ref="AQ64" si="70">F64 &amp; "の" &amp; R64 &amp; "を定義する。"</f>
        <v>２次マスタ（取込用）のICD10小分類マスタを定義する。</v>
      </c>
      <c r="AR64" s="618"/>
      <c r="AS64" s="618"/>
      <c r="AT64" s="618"/>
      <c r="AU64" s="618"/>
      <c r="AV64" s="618"/>
      <c r="AW64" s="618"/>
      <c r="AX64" s="618"/>
      <c r="AY64" s="618"/>
      <c r="AZ64" s="618"/>
      <c r="BA64" s="618"/>
      <c r="BB64" s="618"/>
      <c r="BC64" s="618"/>
      <c r="BD64" s="618"/>
      <c r="BE64" s="618"/>
      <c r="BF64" s="618"/>
      <c r="BG64" s="618"/>
      <c r="BH64" s="618"/>
      <c r="BI64" s="618"/>
      <c r="BJ64" s="618"/>
      <c r="BK64" s="618"/>
      <c r="BL64" s="618"/>
      <c r="BM64" s="618"/>
      <c r="BN64" s="619"/>
      <c r="BO64" s="623" t="s">
        <v>630</v>
      </c>
      <c r="BP64" s="624"/>
      <c r="BQ64" s="624"/>
      <c r="BR64" s="624"/>
      <c r="BS64" s="625"/>
      <c r="BU64" s="94" t="str">
        <f t="shared" ref="BU64" ca="1" si="71">"select count(*) from milscm4."&amp;AD64&amp;";"</f>
        <v>select count(*) from milscm4.mt_icd10_s;</v>
      </c>
    </row>
    <row r="65" spans="1:73" ht="27" customHeight="1">
      <c r="A65" s="94" t="str">
        <f t="shared" ref="A65" si="72">R65</f>
        <v>ICD10細分類マスタ</v>
      </c>
      <c r="B65" s="484" t="s">
        <v>637</v>
      </c>
      <c r="C65" s="485"/>
      <c r="D65" s="485"/>
      <c r="E65" s="486"/>
      <c r="F65" s="487" t="s">
        <v>1768</v>
      </c>
      <c r="G65" s="488"/>
      <c r="H65" s="488"/>
      <c r="I65" s="488"/>
      <c r="J65" s="488"/>
      <c r="K65" s="488"/>
      <c r="L65" s="489"/>
      <c r="M65" s="490" t="str">
        <f t="shared" ref="M65" si="73">"ENT_"&amp;RIGHT(B65,2)&amp;"_"&amp;TEXT(ROW(M65)-ROW(M$33)+1,"00")</f>
        <v>ENT_A3_33</v>
      </c>
      <c r="N65" s="491"/>
      <c r="O65" s="491"/>
      <c r="P65" s="491"/>
      <c r="Q65" s="492"/>
      <c r="R65" s="501" t="s">
        <v>4087</v>
      </c>
      <c r="S65" s="502"/>
      <c r="T65" s="502"/>
      <c r="U65" s="502"/>
      <c r="V65" s="502"/>
      <c r="W65" s="502"/>
      <c r="X65" s="502"/>
      <c r="Y65" s="502"/>
      <c r="Z65" s="502"/>
      <c r="AA65" s="502"/>
      <c r="AB65" s="502"/>
      <c r="AC65" s="503"/>
      <c r="AD65" s="617" t="str">
        <f t="shared" ref="AD65" ca="1" si="74">INDIRECT(R65&amp;"!D8")</f>
        <v>mt_icd10_ss</v>
      </c>
      <c r="AE65" s="618"/>
      <c r="AF65" s="618"/>
      <c r="AG65" s="618"/>
      <c r="AH65" s="618"/>
      <c r="AI65" s="618"/>
      <c r="AJ65" s="618"/>
      <c r="AK65" s="619"/>
      <c r="AL65" s="620" t="s">
        <v>628</v>
      </c>
      <c r="AM65" s="621"/>
      <c r="AN65" s="621"/>
      <c r="AO65" s="621"/>
      <c r="AP65" s="622"/>
      <c r="AQ65" s="617" t="str">
        <f t="shared" ref="AQ65" si="75">F65 &amp; "の" &amp; R65 &amp; "を定義する。"</f>
        <v>２次マスタ（取込用）のICD10細分類マスタを定義する。</v>
      </c>
      <c r="AR65" s="618"/>
      <c r="AS65" s="618"/>
      <c r="AT65" s="618"/>
      <c r="AU65" s="618"/>
      <c r="AV65" s="618"/>
      <c r="AW65" s="618"/>
      <c r="AX65" s="618"/>
      <c r="AY65" s="618"/>
      <c r="AZ65" s="618"/>
      <c r="BA65" s="618"/>
      <c r="BB65" s="618"/>
      <c r="BC65" s="618"/>
      <c r="BD65" s="618"/>
      <c r="BE65" s="618"/>
      <c r="BF65" s="618"/>
      <c r="BG65" s="618"/>
      <c r="BH65" s="618"/>
      <c r="BI65" s="618"/>
      <c r="BJ65" s="618"/>
      <c r="BK65" s="618"/>
      <c r="BL65" s="618"/>
      <c r="BM65" s="618"/>
      <c r="BN65" s="619"/>
      <c r="BO65" s="623" t="s">
        <v>630</v>
      </c>
      <c r="BP65" s="624"/>
      <c r="BQ65" s="624"/>
      <c r="BR65" s="624"/>
      <c r="BS65" s="625"/>
      <c r="BU65" s="94" t="str">
        <f t="shared" ref="BU65" ca="1" si="76">"select count(*) from milscm4."&amp;AD65&amp;";"</f>
        <v>select count(*) from milscm4.mt_icd10_ss;</v>
      </c>
    </row>
    <row r="66" spans="1:73" ht="27" customHeight="1">
      <c r="A66" s="94" t="str">
        <f t="shared" ref="A66" si="77">R66</f>
        <v>DPC2桁マスタ</v>
      </c>
      <c r="B66" s="484" t="s">
        <v>637</v>
      </c>
      <c r="C66" s="485"/>
      <c r="D66" s="485"/>
      <c r="E66" s="486"/>
      <c r="F66" s="487" t="s">
        <v>1768</v>
      </c>
      <c r="G66" s="488"/>
      <c r="H66" s="488"/>
      <c r="I66" s="488"/>
      <c r="J66" s="488"/>
      <c r="K66" s="488"/>
      <c r="L66" s="489"/>
      <c r="M66" s="490" t="str">
        <f t="shared" ref="M66" si="78">"ENT_"&amp;RIGHT(B66,2)&amp;"_"&amp;TEXT(ROW(M66)-ROW(M$33)+1,"00")</f>
        <v>ENT_A3_34</v>
      </c>
      <c r="N66" s="491"/>
      <c r="O66" s="491"/>
      <c r="P66" s="491"/>
      <c r="Q66" s="492"/>
      <c r="R66" s="501" t="s">
        <v>4077</v>
      </c>
      <c r="S66" s="502"/>
      <c r="T66" s="502"/>
      <c r="U66" s="502"/>
      <c r="V66" s="502"/>
      <c r="W66" s="502"/>
      <c r="X66" s="502"/>
      <c r="Y66" s="502"/>
      <c r="Z66" s="502"/>
      <c r="AA66" s="502"/>
      <c r="AB66" s="502"/>
      <c r="AC66" s="503"/>
      <c r="AD66" s="617" t="str">
        <f t="shared" ref="AD66" ca="1" si="79">INDIRECT(R66&amp;"!D8")</f>
        <v>mt_dpc2</v>
      </c>
      <c r="AE66" s="618"/>
      <c r="AF66" s="618"/>
      <c r="AG66" s="618"/>
      <c r="AH66" s="618"/>
      <c r="AI66" s="618"/>
      <c r="AJ66" s="618"/>
      <c r="AK66" s="619"/>
      <c r="AL66" s="620" t="s">
        <v>628</v>
      </c>
      <c r="AM66" s="621"/>
      <c r="AN66" s="621"/>
      <c r="AO66" s="621"/>
      <c r="AP66" s="622"/>
      <c r="AQ66" s="617" t="str">
        <f t="shared" ref="AQ66" si="80">F66 &amp; "の" &amp; R66 &amp; "を定義する。"</f>
        <v>２次マスタ（取込用）のDPC2桁マスタを定義する。</v>
      </c>
      <c r="AR66" s="618"/>
      <c r="AS66" s="618"/>
      <c r="AT66" s="618"/>
      <c r="AU66" s="618"/>
      <c r="AV66" s="618"/>
      <c r="AW66" s="618"/>
      <c r="AX66" s="618"/>
      <c r="AY66" s="618"/>
      <c r="AZ66" s="618"/>
      <c r="BA66" s="618"/>
      <c r="BB66" s="618"/>
      <c r="BC66" s="618"/>
      <c r="BD66" s="618"/>
      <c r="BE66" s="618"/>
      <c r="BF66" s="618"/>
      <c r="BG66" s="618"/>
      <c r="BH66" s="618"/>
      <c r="BI66" s="618"/>
      <c r="BJ66" s="618"/>
      <c r="BK66" s="618"/>
      <c r="BL66" s="618"/>
      <c r="BM66" s="618"/>
      <c r="BN66" s="619"/>
      <c r="BO66" s="623" t="s">
        <v>630</v>
      </c>
      <c r="BP66" s="624"/>
      <c r="BQ66" s="624"/>
      <c r="BR66" s="624"/>
      <c r="BS66" s="625"/>
      <c r="BU66" s="94" t="str">
        <f t="shared" ref="BU66" ca="1" si="81">"select count(*) from milscm4."&amp;AD66&amp;";"</f>
        <v>select count(*) from milscm4.mt_dpc2;</v>
      </c>
    </row>
    <row r="67" spans="1:73" ht="27" customHeight="1">
      <c r="A67" s="94" t="str">
        <f t="shared" ref="A67" si="82">R67</f>
        <v>DPC6桁マスタ</v>
      </c>
      <c r="B67" s="484" t="s">
        <v>637</v>
      </c>
      <c r="C67" s="485"/>
      <c r="D67" s="485"/>
      <c r="E67" s="486"/>
      <c r="F67" s="487" t="s">
        <v>1768</v>
      </c>
      <c r="G67" s="488"/>
      <c r="H67" s="488"/>
      <c r="I67" s="488"/>
      <c r="J67" s="488"/>
      <c r="K67" s="488"/>
      <c r="L67" s="489"/>
      <c r="M67" s="490" t="str">
        <f t="shared" ref="M67" si="83">"ENT_"&amp;RIGHT(B67,2)&amp;"_"&amp;TEXT(ROW(M67)-ROW(M$33)+1,"00")</f>
        <v>ENT_A3_35</v>
      </c>
      <c r="N67" s="491"/>
      <c r="O67" s="491"/>
      <c r="P67" s="491"/>
      <c r="Q67" s="492"/>
      <c r="R67" s="501" t="s">
        <v>4099</v>
      </c>
      <c r="S67" s="502"/>
      <c r="T67" s="502"/>
      <c r="U67" s="502"/>
      <c r="V67" s="502"/>
      <c r="W67" s="502"/>
      <c r="X67" s="502"/>
      <c r="Y67" s="502"/>
      <c r="Z67" s="502"/>
      <c r="AA67" s="502"/>
      <c r="AB67" s="502"/>
      <c r="AC67" s="503"/>
      <c r="AD67" s="617" t="str">
        <f t="shared" ref="AD67" ca="1" si="84">INDIRECT(R67&amp;"!D8")</f>
        <v>mt_dpc6</v>
      </c>
      <c r="AE67" s="618"/>
      <c r="AF67" s="618"/>
      <c r="AG67" s="618"/>
      <c r="AH67" s="618"/>
      <c r="AI67" s="618"/>
      <c r="AJ67" s="618"/>
      <c r="AK67" s="619"/>
      <c r="AL67" s="620" t="s">
        <v>628</v>
      </c>
      <c r="AM67" s="621"/>
      <c r="AN67" s="621"/>
      <c r="AO67" s="621"/>
      <c r="AP67" s="622"/>
      <c r="AQ67" s="617" t="str">
        <f t="shared" ref="AQ67" si="85">F67 &amp; "の" &amp; R67 &amp; "を定義する。"</f>
        <v>２次マスタ（取込用）のDPC6桁マスタを定義する。</v>
      </c>
      <c r="AR67" s="618"/>
      <c r="AS67" s="618"/>
      <c r="AT67" s="618"/>
      <c r="AU67" s="618"/>
      <c r="AV67" s="618"/>
      <c r="AW67" s="618"/>
      <c r="AX67" s="618"/>
      <c r="AY67" s="618"/>
      <c r="AZ67" s="618"/>
      <c r="BA67" s="618"/>
      <c r="BB67" s="618"/>
      <c r="BC67" s="618"/>
      <c r="BD67" s="618"/>
      <c r="BE67" s="618"/>
      <c r="BF67" s="618"/>
      <c r="BG67" s="618"/>
      <c r="BH67" s="618"/>
      <c r="BI67" s="618"/>
      <c r="BJ67" s="618"/>
      <c r="BK67" s="618"/>
      <c r="BL67" s="618"/>
      <c r="BM67" s="618"/>
      <c r="BN67" s="619"/>
      <c r="BO67" s="623" t="s">
        <v>630</v>
      </c>
      <c r="BP67" s="624"/>
      <c r="BQ67" s="624"/>
      <c r="BR67" s="624"/>
      <c r="BS67" s="625"/>
      <c r="BU67" s="94" t="str">
        <f t="shared" ref="BU67" ca="1" si="86">"select count(*) from milscm4."&amp;AD67&amp;";"</f>
        <v>select count(*) from milscm4.mt_dpc6;</v>
      </c>
    </row>
    <row r="68" spans="1:73" ht="27" customHeight="1">
      <c r="A68" s="94" t="str">
        <f t="shared" ref="A68" si="87">R68</f>
        <v>郵便番号マスタ</v>
      </c>
      <c r="B68" s="484" t="s">
        <v>637</v>
      </c>
      <c r="C68" s="485"/>
      <c r="D68" s="485"/>
      <c r="E68" s="486"/>
      <c r="F68" s="487" t="s">
        <v>1768</v>
      </c>
      <c r="G68" s="488"/>
      <c r="H68" s="488"/>
      <c r="I68" s="488"/>
      <c r="J68" s="488"/>
      <c r="K68" s="488"/>
      <c r="L68" s="489"/>
      <c r="M68" s="490" t="str">
        <f t="shared" ref="M68" si="88">"ENT_"&amp;RIGHT(B68,2)&amp;"_"&amp;TEXT(ROW(M68)-ROW(M$33)+1,"00")</f>
        <v>ENT_A3_36</v>
      </c>
      <c r="N68" s="491"/>
      <c r="O68" s="491"/>
      <c r="P68" s="491"/>
      <c r="Q68" s="492"/>
      <c r="R68" s="501" t="s">
        <v>4100</v>
      </c>
      <c r="S68" s="502"/>
      <c r="T68" s="502"/>
      <c r="U68" s="502"/>
      <c r="V68" s="502"/>
      <c r="W68" s="502"/>
      <c r="X68" s="502"/>
      <c r="Y68" s="502"/>
      <c r="Z68" s="502"/>
      <c r="AA68" s="502"/>
      <c r="AB68" s="502"/>
      <c r="AC68" s="503"/>
      <c r="AD68" s="617" t="str">
        <f t="shared" ref="AD68" ca="1" si="89">INDIRECT(R68&amp;"!D8")</f>
        <v>mt_postal</v>
      </c>
      <c r="AE68" s="618"/>
      <c r="AF68" s="618"/>
      <c r="AG68" s="618"/>
      <c r="AH68" s="618"/>
      <c r="AI68" s="618"/>
      <c r="AJ68" s="618"/>
      <c r="AK68" s="619"/>
      <c r="AL68" s="620" t="s">
        <v>628</v>
      </c>
      <c r="AM68" s="621"/>
      <c r="AN68" s="621"/>
      <c r="AO68" s="621"/>
      <c r="AP68" s="622"/>
      <c r="AQ68" s="617" t="str">
        <f t="shared" ref="AQ68" si="90">F68 &amp; "の" &amp; R68 &amp; "を定義する。"</f>
        <v>２次マスタ（取込用）の郵便番号マスタを定義する。</v>
      </c>
      <c r="AR68" s="618"/>
      <c r="AS68" s="618"/>
      <c r="AT68" s="618"/>
      <c r="AU68" s="618"/>
      <c r="AV68" s="618"/>
      <c r="AW68" s="618"/>
      <c r="AX68" s="618"/>
      <c r="AY68" s="618"/>
      <c r="AZ68" s="618"/>
      <c r="BA68" s="618"/>
      <c r="BB68" s="618"/>
      <c r="BC68" s="618"/>
      <c r="BD68" s="618"/>
      <c r="BE68" s="618"/>
      <c r="BF68" s="618"/>
      <c r="BG68" s="618"/>
      <c r="BH68" s="618"/>
      <c r="BI68" s="618"/>
      <c r="BJ68" s="618"/>
      <c r="BK68" s="618"/>
      <c r="BL68" s="618"/>
      <c r="BM68" s="618"/>
      <c r="BN68" s="619"/>
      <c r="BO68" s="623" t="s">
        <v>630</v>
      </c>
      <c r="BP68" s="624"/>
      <c r="BQ68" s="624"/>
      <c r="BR68" s="624"/>
      <c r="BS68" s="625"/>
      <c r="BU68" s="94" t="str">
        <f t="shared" ref="BU68" ca="1" si="91">"select count(*) from milscm4."&amp;AD68&amp;";"</f>
        <v>select count(*) from milscm4.mt_postal;</v>
      </c>
    </row>
    <row r="69" spans="1:73" ht="27" customHeight="1">
      <c r="A69" s="94" t="str">
        <f t="shared" ref="A69" si="92">R69</f>
        <v>特定機材マスタ</v>
      </c>
      <c r="B69" s="484" t="s">
        <v>637</v>
      </c>
      <c r="C69" s="485"/>
      <c r="D69" s="485"/>
      <c r="E69" s="486"/>
      <c r="F69" s="487" t="s">
        <v>1768</v>
      </c>
      <c r="G69" s="488"/>
      <c r="H69" s="488"/>
      <c r="I69" s="488"/>
      <c r="J69" s="488"/>
      <c r="K69" s="488"/>
      <c r="L69" s="489"/>
      <c r="M69" s="490" t="str">
        <f t="shared" ref="M69" si="93">"ENT_"&amp;RIGHT(B69,2)&amp;"_"&amp;TEXT(ROW(M69)-ROW(M$33)+1,"00")</f>
        <v>ENT_A3_37</v>
      </c>
      <c r="N69" s="491"/>
      <c r="O69" s="491"/>
      <c r="P69" s="491"/>
      <c r="Q69" s="492"/>
      <c r="R69" s="501" t="s">
        <v>4101</v>
      </c>
      <c r="S69" s="502"/>
      <c r="T69" s="502"/>
      <c r="U69" s="502"/>
      <c r="V69" s="502"/>
      <c r="W69" s="502"/>
      <c r="X69" s="502"/>
      <c r="Y69" s="502"/>
      <c r="Z69" s="502"/>
      <c r="AA69" s="502"/>
      <c r="AB69" s="502"/>
      <c r="AC69" s="503"/>
      <c r="AD69" s="496" t="str">
        <f t="shared" ref="AD69" ca="1" si="94">INDIRECT(R69&amp;"!D8")</f>
        <v>mt_tokutei_kizai</v>
      </c>
      <c r="AE69" s="497"/>
      <c r="AF69" s="497"/>
      <c r="AG69" s="497"/>
      <c r="AH69" s="497"/>
      <c r="AI69" s="497"/>
      <c r="AJ69" s="497"/>
      <c r="AK69" s="497"/>
      <c r="AL69" s="498" t="s">
        <v>628</v>
      </c>
      <c r="AM69" s="498"/>
      <c r="AN69" s="498"/>
      <c r="AO69" s="498"/>
      <c r="AP69" s="498"/>
      <c r="AQ69" s="496" t="str">
        <f t="shared" ref="AQ69" si="95">F69 &amp; "の" &amp; R69 &amp; "を定義する。"</f>
        <v>２次マスタ（取込用）の特定機材マスタを定義する。</v>
      </c>
      <c r="AR69" s="497"/>
      <c r="AS69" s="497"/>
      <c r="AT69" s="497"/>
      <c r="AU69" s="497"/>
      <c r="AV69" s="497"/>
      <c r="AW69" s="497"/>
      <c r="AX69" s="497"/>
      <c r="AY69" s="497"/>
      <c r="AZ69" s="497"/>
      <c r="BA69" s="497"/>
      <c r="BB69" s="497"/>
      <c r="BC69" s="497"/>
      <c r="BD69" s="497"/>
      <c r="BE69" s="497"/>
      <c r="BF69" s="497"/>
      <c r="BG69" s="497"/>
      <c r="BH69" s="497"/>
      <c r="BI69" s="497"/>
      <c r="BJ69" s="497"/>
      <c r="BK69" s="497"/>
      <c r="BL69" s="497"/>
      <c r="BM69" s="497"/>
      <c r="BN69" s="497"/>
      <c r="BO69" s="499" t="s">
        <v>630</v>
      </c>
      <c r="BP69" s="499"/>
      <c r="BQ69" s="499"/>
      <c r="BR69" s="499"/>
      <c r="BS69" s="500"/>
      <c r="BU69" s="94" t="str">
        <f t="shared" ref="BU69" ca="1" si="96">"select count(*) from milscm4."&amp;AD69&amp;";"</f>
        <v>select count(*) from milscm4.mt_tokutei_kizai;</v>
      </c>
    </row>
    <row r="70" spans="1:73" ht="27" customHeight="1">
      <c r="A70" s="94" t="str">
        <f t="shared" si="1"/>
        <v>年度マスタ</v>
      </c>
      <c r="B70" s="591" t="s">
        <v>719</v>
      </c>
      <c r="C70" s="592"/>
      <c r="D70" s="592"/>
      <c r="E70" s="593"/>
      <c r="F70" s="594" t="s">
        <v>1325</v>
      </c>
      <c r="G70" s="592"/>
      <c r="H70" s="592"/>
      <c r="I70" s="592"/>
      <c r="J70" s="592"/>
      <c r="K70" s="592"/>
      <c r="L70" s="593"/>
      <c r="M70" s="490" t="str">
        <f>"ENT_"&amp;RIGHT(B70,2)&amp;"_"&amp;TEXT(ROW(M70)-ROW(M$70)+1,"00")</f>
        <v>ENT_A4_01</v>
      </c>
      <c r="N70" s="491"/>
      <c r="O70" s="491"/>
      <c r="P70" s="491"/>
      <c r="Q70" s="492"/>
      <c r="R70" s="512" t="s">
        <v>1252</v>
      </c>
      <c r="S70" s="513"/>
      <c r="T70" s="513"/>
      <c r="U70" s="513"/>
      <c r="V70" s="513"/>
      <c r="W70" s="513"/>
      <c r="X70" s="513"/>
      <c r="Y70" s="513"/>
      <c r="Z70" s="513"/>
      <c r="AA70" s="513"/>
      <c r="AB70" s="513"/>
      <c r="AC70" s="514"/>
      <c r="AD70" s="496" t="str">
        <f t="shared" ca="1" si="4"/>
        <v>mt2_nendo</v>
      </c>
      <c r="AE70" s="497"/>
      <c r="AF70" s="497"/>
      <c r="AG70" s="497"/>
      <c r="AH70" s="497"/>
      <c r="AI70" s="497"/>
      <c r="AJ70" s="497"/>
      <c r="AK70" s="497"/>
      <c r="AL70" s="523" t="s">
        <v>628</v>
      </c>
      <c r="AM70" s="524"/>
      <c r="AN70" s="524"/>
      <c r="AO70" s="524"/>
      <c r="AP70" s="524"/>
      <c r="AQ70" s="496" t="str">
        <f t="shared" si="28"/>
        <v>２次マスタの年度マスタを定義する。</v>
      </c>
      <c r="AR70" s="497"/>
      <c r="AS70" s="497"/>
      <c r="AT70" s="497"/>
      <c r="AU70" s="497"/>
      <c r="AV70" s="497"/>
      <c r="AW70" s="497"/>
      <c r="AX70" s="497"/>
      <c r="AY70" s="497"/>
      <c r="AZ70" s="497"/>
      <c r="BA70" s="497"/>
      <c r="BB70" s="497"/>
      <c r="BC70" s="497"/>
      <c r="BD70" s="497"/>
      <c r="BE70" s="497"/>
      <c r="BF70" s="497"/>
      <c r="BG70" s="497"/>
      <c r="BH70" s="497"/>
      <c r="BI70" s="497"/>
      <c r="BJ70" s="497"/>
      <c r="BK70" s="497"/>
      <c r="BL70" s="497"/>
      <c r="BM70" s="497"/>
      <c r="BN70" s="497"/>
      <c r="BO70" s="521" t="s">
        <v>630</v>
      </c>
      <c r="BP70" s="521"/>
      <c r="BQ70" s="521"/>
      <c r="BR70" s="521"/>
      <c r="BS70" s="522"/>
      <c r="BU70" s="94" t="str">
        <f t="shared" ca="1" si="2"/>
        <v>select count(*) from milscm4.mt2_nendo;</v>
      </c>
    </row>
    <row r="71" spans="1:73" ht="27" customHeight="1">
      <c r="A71" s="94" t="str">
        <f t="shared" si="1"/>
        <v>都道府県地方コードマスタ</v>
      </c>
      <c r="B71" s="484" t="s">
        <v>718</v>
      </c>
      <c r="C71" s="485"/>
      <c r="D71" s="485"/>
      <c r="E71" s="486"/>
      <c r="F71" s="487" t="s">
        <v>1325</v>
      </c>
      <c r="G71" s="488"/>
      <c r="H71" s="488"/>
      <c r="I71" s="488"/>
      <c r="J71" s="488"/>
      <c r="K71" s="488"/>
      <c r="L71" s="489"/>
      <c r="M71" s="490" t="str">
        <f t="shared" ref="M71:M81" si="97">"ENT_"&amp;RIGHT(B71,2)&amp;"_"&amp;TEXT(ROW(M71)-ROW(M$70)+1,"00")</f>
        <v>ENT_A4_02</v>
      </c>
      <c r="N71" s="491"/>
      <c r="O71" s="491"/>
      <c r="P71" s="491"/>
      <c r="Q71" s="492"/>
      <c r="R71" s="493" t="s">
        <v>1281</v>
      </c>
      <c r="S71" s="494"/>
      <c r="T71" s="494"/>
      <c r="U71" s="494"/>
      <c r="V71" s="494"/>
      <c r="W71" s="494"/>
      <c r="X71" s="494"/>
      <c r="Y71" s="494"/>
      <c r="Z71" s="494"/>
      <c r="AA71" s="494"/>
      <c r="AB71" s="494"/>
      <c r="AC71" s="495"/>
      <c r="AD71" s="496" t="str">
        <f t="shared" ref="AD71:AD84" ca="1" si="98">INDIRECT(R71&amp;"!D8")</f>
        <v>mt2_prefecture_region</v>
      </c>
      <c r="AE71" s="497"/>
      <c r="AF71" s="497"/>
      <c r="AG71" s="497"/>
      <c r="AH71" s="497"/>
      <c r="AI71" s="497"/>
      <c r="AJ71" s="497"/>
      <c r="AK71" s="497"/>
      <c r="AL71" s="498" t="s">
        <v>628</v>
      </c>
      <c r="AM71" s="498"/>
      <c r="AN71" s="498"/>
      <c r="AO71" s="498"/>
      <c r="AP71" s="498"/>
      <c r="AQ71" s="496" t="str">
        <f t="shared" ref="AQ71:AQ83" si="99">F71 &amp; "の" &amp; R71 &amp; "を定義する。"</f>
        <v>２次マスタの都道府県地方コードマスタを定義する。</v>
      </c>
      <c r="AR71" s="497"/>
      <c r="AS71" s="497"/>
      <c r="AT71" s="497"/>
      <c r="AU71" s="497"/>
      <c r="AV71" s="497"/>
      <c r="AW71" s="497"/>
      <c r="AX71" s="497"/>
      <c r="AY71" s="497"/>
      <c r="AZ71" s="497"/>
      <c r="BA71" s="497"/>
      <c r="BB71" s="497"/>
      <c r="BC71" s="497"/>
      <c r="BD71" s="497"/>
      <c r="BE71" s="497"/>
      <c r="BF71" s="497"/>
      <c r="BG71" s="497"/>
      <c r="BH71" s="497"/>
      <c r="BI71" s="497"/>
      <c r="BJ71" s="497"/>
      <c r="BK71" s="497"/>
      <c r="BL71" s="497"/>
      <c r="BM71" s="497"/>
      <c r="BN71" s="497"/>
      <c r="BO71" s="499" t="s">
        <v>630</v>
      </c>
      <c r="BP71" s="499"/>
      <c r="BQ71" s="499"/>
      <c r="BR71" s="499"/>
      <c r="BS71" s="500"/>
      <c r="BU71" s="94" t="str">
        <f t="shared" ca="1" si="2"/>
        <v>select count(*) from milscm4.mt2_prefecture_region;</v>
      </c>
    </row>
    <row r="72" spans="1:73" ht="27" customHeight="1">
      <c r="A72" s="94" t="str">
        <f t="shared" si="1"/>
        <v>施設属性マスタ</v>
      </c>
      <c r="B72" s="484" t="s">
        <v>718</v>
      </c>
      <c r="C72" s="485"/>
      <c r="D72" s="485"/>
      <c r="E72" s="486"/>
      <c r="F72" s="487" t="s">
        <v>1325</v>
      </c>
      <c r="G72" s="488"/>
      <c r="H72" s="488"/>
      <c r="I72" s="488"/>
      <c r="J72" s="488"/>
      <c r="K72" s="488"/>
      <c r="L72" s="489"/>
      <c r="M72" s="490" t="str">
        <f t="shared" si="97"/>
        <v>ENT_A4_03</v>
      </c>
      <c r="N72" s="491"/>
      <c r="O72" s="491"/>
      <c r="P72" s="491"/>
      <c r="Q72" s="492"/>
      <c r="R72" s="493" t="s">
        <v>1762</v>
      </c>
      <c r="S72" s="494"/>
      <c r="T72" s="494"/>
      <c r="U72" s="494"/>
      <c r="V72" s="494"/>
      <c r="W72" s="494"/>
      <c r="X72" s="494"/>
      <c r="Y72" s="494"/>
      <c r="Z72" s="494"/>
      <c r="AA72" s="494"/>
      <c r="AB72" s="494"/>
      <c r="AC72" s="495"/>
      <c r="AD72" s="496" t="str">
        <f t="shared" ca="1" si="98"/>
        <v>mt2_shisetsu_zokusei</v>
      </c>
      <c r="AE72" s="497"/>
      <c r="AF72" s="497"/>
      <c r="AG72" s="497"/>
      <c r="AH72" s="497"/>
      <c r="AI72" s="497"/>
      <c r="AJ72" s="497"/>
      <c r="AK72" s="497"/>
      <c r="AL72" s="498" t="s">
        <v>628</v>
      </c>
      <c r="AM72" s="498"/>
      <c r="AN72" s="498"/>
      <c r="AO72" s="498"/>
      <c r="AP72" s="498"/>
      <c r="AQ72" s="496" t="str">
        <f t="shared" si="99"/>
        <v>２次マスタの施設属性マスタを定義する。</v>
      </c>
      <c r="AR72" s="497"/>
      <c r="AS72" s="497"/>
      <c r="AT72" s="497"/>
      <c r="AU72" s="497"/>
      <c r="AV72" s="497"/>
      <c r="AW72" s="497"/>
      <c r="AX72" s="497"/>
      <c r="AY72" s="497"/>
      <c r="AZ72" s="497"/>
      <c r="BA72" s="497"/>
      <c r="BB72" s="497"/>
      <c r="BC72" s="497"/>
      <c r="BD72" s="497"/>
      <c r="BE72" s="497"/>
      <c r="BF72" s="497"/>
      <c r="BG72" s="497"/>
      <c r="BH72" s="497"/>
      <c r="BI72" s="497"/>
      <c r="BJ72" s="497"/>
      <c r="BK72" s="497"/>
      <c r="BL72" s="497"/>
      <c r="BM72" s="497"/>
      <c r="BN72" s="497"/>
      <c r="BO72" s="499" t="s">
        <v>630</v>
      </c>
      <c r="BP72" s="499"/>
      <c r="BQ72" s="499"/>
      <c r="BR72" s="499"/>
      <c r="BS72" s="500"/>
      <c r="BU72" s="94" t="str">
        <f t="shared" ca="1" si="2"/>
        <v>select count(*) from milscm4.mt2_shisetsu_zokusei;</v>
      </c>
    </row>
    <row r="73" spans="1:73" ht="27" customHeight="1">
      <c r="A73" s="94" t="str">
        <f t="shared" ref="A73:A74" si="100">R73</f>
        <v>二次医療圏マスタ</v>
      </c>
      <c r="B73" s="484" t="s">
        <v>718</v>
      </c>
      <c r="C73" s="485"/>
      <c r="D73" s="485"/>
      <c r="E73" s="486"/>
      <c r="F73" s="487" t="s">
        <v>1325</v>
      </c>
      <c r="G73" s="488"/>
      <c r="H73" s="488"/>
      <c r="I73" s="488"/>
      <c r="J73" s="488"/>
      <c r="K73" s="488"/>
      <c r="L73" s="489"/>
      <c r="M73" s="490" t="str">
        <f t="shared" si="97"/>
        <v>ENT_A4_04</v>
      </c>
      <c r="N73" s="491"/>
      <c r="O73" s="491"/>
      <c r="P73" s="491"/>
      <c r="Q73" s="492"/>
      <c r="R73" s="493" t="s">
        <v>1056</v>
      </c>
      <c r="S73" s="494"/>
      <c r="T73" s="494"/>
      <c r="U73" s="494"/>
      <c r="V73" s="494"/>
      <c r="W73" s="494"/>
      <c r="X73" s="494"/>
      <c r="Y73" s="494"/>
      <c r="Z73" s="494"/>
      <c r="AA73" s="494"/>
      <c r="AB73" s="494"/>
      <c r="AC73" s="495"/>
      <c r="AD73" s="496" t="str">
        <f t="shared" ref="AD73:AD74" ca="1" si="101">INDIRECT(R73&amp;"!D8")</f>
        <v>mt2_iryouken2</v>
      </c>
      <c r="AE73" s="497"/>
      <c r="AF73" s="497"/>
      <c r="AG73" s="497"/>
      <c r="AH73" s="497"/>
      <c r="AI73" s="497"/>
      <c r="AJ73" s="497"/>
      <c r="AK73" s="497"/>
      <c r="AL73" s="498" t="s">
        <v>628</v>
      </c>
      <c r="AM73" s="498"/>
      <c r="AN73" s="498"/>
      <c r="AO73" s="498"/>
      <c r="AP73" s="498"/>
      <c r="AQ73" s="496" t="str">
        <f t="shared" ref="AQ73:AQ74" si="102">F73 &amp; "の" &amp; R73 &amp; "を定義する。"</f>
        <v>２次マスタの二次医療圏マスタを定義する。</v>
      </c>
      <c r="AR73" s="497"/>
      <c r="AS73" s="497"/>
      <c r="AT73" s="497"/>
      <c r="AU73" s="497"/>
      <c r="AV73" s="497"/>
      <c r="AW73" s="497"/>
      <c r="AX73" s="497"/>
      <c r="AY73" s="497"/>
      <c r="AZ73" s="497"/>
      <c r="BA73" s="497"/>
      <c r="BB73" s="497"/>
      <c r="BC73" s="497"/>
      <c r="BD73" s="497"/>
      <c r="BE73" s="497"/>
      <c r="BF73" s="497"/>
      <c r="BG73" s="497"/>
      <c r="BH73" s="497"/>
      <c r="BI73" s="497"/>
      <c r="BJ73" s="497"/>
      <c r="BK73" s="497"/>
      <c r="BL73" s="497"/>
      <c r="BM73" s="497"/>
      <c r="BN73" s="497"/>
      <c r="BO73" s="499" t="s">
        <v>630</v>
      </c>
      <c r="BP73" s="499"/>
      <c r="BQ73" s="499"/>
      <c r="BR73" s="499"/>
      <c r="BS73" s="500"/>
      <c r="BU73" s="94" t="str">
        <f t="shared" ca="1" si="2"/>
        <v>select count(*) from milscm4.mt2_iryouken2;</v>
      </c>
    </row>
    <row r="74" spans="1:73" ht="27" customHeight="1">
      <c r="A74" s="94" t="str">
        <f t="shared" si="100"/>
        <v>施設ID対応マスタ</v>
      </c>
      <c r="B74" s="484" t="s">
        <v>718</v>
      </c>
      <c r="C74" s="485"/>
      <c r="D74" s="485"/>
      <c r="E74" s="486"/>
      <c r="F74" s="487" t="s">
        <v>1325</v>
      </c>
      <c r="G74" s="488"/>
      <c r="H74" s="488"/>
      <c r="I74" s="488"/>
      <c r="J74" s="488"/>
      <c r="K74" s="488"/>
      <c r="L74" s="489"/>
      <c r="M74" s="490" t="str">
        <f t="shared" si="97"/>
        <v>ENT_A4_05</v>
      </c>
      <c r="N74" s="491"/>
      <c r="O74" s="491"/>
      <c r="P74" s="491"/>
      <c r="Q74" s="492"/>
      <c r="R74" s="493" t="s">
        <v>1380</v>
      </c>
      <c r="S74" s="494"/>
      <c r="T74" s="494"/>
      <c r="U74" s="494"/>
      <c r="V74" s="494"/>
      <c r="W74" s="494"/>
      <c r="X74" s="494"/>
      <c r="Y74" s="494"/>
      <c r="Z74" s="494"/>
      <c r="AA74" s="494"/>
      <c r="AB74" s="494"/>
      <c r="AC74" s="495"/>
      <c r="AD74" s="496" t="str">
        <f t="shared" ca="1" si="101"/>
        <v>mt2_old_new_shisetsu</v>
      </c>
      <c r="AE74" s="497"/>
      <c r="AF74" s="497"/>
      <c r="AG74" s="497"/>
      <c r="AH74" s="497"/>
      <c r="AI74" s="497"/>
      <c r="AJ74" s="497"/>
      <c r="AK74" s="497"/>
      <c r="AL74" s="498" t="s">
        <v>628</v>
      </c>
      <c r="AM74" s="498"/>
      <c r="AN74" s="498"/>
      <c r="AO74" s="498"/>
      <c r="AP74" s="498"/>
      <c r="AQ74" s="496" t="str">
        <f t="shared" si="102"/>
        <v>２次マスタの施設ID対応マスタを定義する。</v>
      </c>
      <c r="AR74" s="497"/>
      <c r="AS74" s="497"/>
      <c r="AT74" s="497"/>
      <c r="AU74" s="497"/>
      <c r="AV74" s="497"/>
      <c r="AW74" s="497"/>
      <c r="AX74" s="497"/>
      <c r="AY74" s="497"/>
      <c r="AZ74" s="497"/>
      <c r="BA74" s="497"/>
      <c r="BB74" s="497"/>
      <c r="BC74" s="497"/>
      <c r="BD74" s="497"/>
      <c r="BE74" s="497"/>
      <c r="BF74" s="497"/>
      <c r="BG74" s="497"/>
      <c r="BH74" s="497"/>
      <c r="BI74" s="497"/>
      <c r="BJ74" s="497"/>
      <c r="BK74" s="497"/>
      <c r="BL74" s="497"/>
      <c r="BM74" s="497"/>
      <c r="BN74" s="497"/>
      <c r="BO74" s="499" t="s">
        <v>630</v>
      </c>
      <c r="BP74" s="499"/>
      <c r="BQ74" s="499"/>
      <c r="BR74" s="499"/>
      <c r="BS74" s="500"/>
      <c r="BU74" s="94" t="str">
        <f t="shared" ca="1" si="2"/>
        <v>select count(*) from milscm4.mt2_old_new_shisetsu;</v>
      </c>
    </row>
    <row r="75" spans="1:73" ht="27" customHeight="1">
      <c r="A75" s="94" t="str">
        <f t="shared" si="1"/>
        <v>施設データ管理マスタ</v>
      </c>
      <c r="B75" s="484" t="s">
        <v>718</v>
      </c>
      <c r="C75" s="485"/>
      <c r="D75" s="485"/>
      <c r="E75" s="486"/>
      <c r="F75" s="487" t="s">
        <v>1325</v>
      </c>
      <c r="G75" s="488"/>
      <c r="H75" s="488"/>
      <c r="I75" s="488"/>
      <c r="J75" s="488"/>
      <c r="K75" s="488"/>
      <c r="L75" s="489"/>
      <c r="M75" s="518" t="str">
        <f t="shared" si="97"/>
        <v>ENT_A4_06</v>
      </c>
      <c r="N75" s="519"/>
      <c r="O75" s="519"/>
      <c r="P75" s="519"/>
      <c r="Q75" s="520"/>
      <c r="R75" s="504" t="s">
        <v>1069</v>
      </c>
      <c r="S75" s="505"/>
      <c r="T75" s="505"/>
      <c r="U75" s="505"/>
      <c r="V75" s="505"/>
      <c r="W75" s="505"/>
      <c r="X75" s="505"/>
      <c r="Y75" s="505"/>
      <c r="Z75" s="505"/>
      <c r="AA75" s="505"/>
      <c r="AB75" s="505"/>
      <c r="AC75" s="506"/>
      <c r="AD75" s="507" t="str">
        <f t="shared" ca="1" si="98"/>
        <v>mt2_shisetsu_data</v>
      </c>
      <c r="AE75" s="508"/>
      <c r="AF75" s="508"/>
      <c r="AG75" s="508"/>
      <c r="AH75" s="508"/>
      <c r="AI75" s="508"/>
      <c r="AJ75" s="508"/>
      <c r="AK75" s="508"/>
      <c r="AL75" s="509" t="s">
        <v>628</v>
      </c>
      <c r="AM75" s="509"/>
      <c r="AN75" s="509"/>
      <c r="AO75" s="509"/>
      <c r="AP75" s="509"/>
      <c r="AQ75" s="507" t="str">
        <f t="shared" si="99"/>
        <v>２次マスタの施設データ管理マスタを定義する。</v>
      </c>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10" t="s">
        <v>630</v>
      </c>
      <c r="BP75" s="510"/>
      <c r="BQ75" s="510"/>
      <c r="BR75" s="510"/>
      <c r="BS75" s="511"/>
      <c r="BU75" s="94" t="str">
        <f t="shared" ca="1" si="2"/>
        <v>select count(*) from milscm4.mt2_shisetsu_data;</v>
      </c>
    </row>
    <row r="76" spans="1:73" ht="27" customHeight="1">
      <c r="A76" s="94" t="str">
        <f t="shared" si="1"/>
        <v>医薬品関連マスタ</v>
      </c>
      <c r="B76" s="484" t="s">
        <v>718</v>
      </c>
      <c r="C76" s="485"/>
      <c r="D76" s="485"/>
      <c r="E76" s="486"/>
      <c r="F76" s="487" t="s">
        <v>1325</v>
      </c>
      <c r="G76" s="488"/>
      <c r="H76" s="488"/>
      <c r="I76" s="488"/>
      <c r="J76" s="488"/>
      <c r="K76" s="488"/>
      <c r="L76" s="489"/>
      <c r="M76" s="490" t="str">
        <f t="shared" si="97"/>
        <v>ENT_A4_07</v>
      </c>
      <c r="N76" s="491"/>
      <c r="O76" s="491"/>
      <c r="P76" s="491"/>
      <c r="Q76" s="492"/>
      <c r="R76" s="493" t="s">
        <v>130</v>
      </c>
      <c r="S76" s="494"/>
      <c r="T76" s="494"/>
      <c r="U76" s="494"/>
      <c r="V76" s="494"/>
      <c r="W76" s="494"/>
      <c r="X76" s="494"/>
      <c r="Y76" s="494"/>
      <c r="Z76" s="494"/>
      <c r="AA76" s="494"/>
      <c r="AB76" s="494"/>
      <c r="AC76" s="495"/>
      <c r="AD76" s="496" t="str">
        <f t="shared" ca="1" si="98"/>
        <v>mt2_iyakuhin_kanren</v>
      </c>
      <c r="AE76" s="497"/>
      <c r="AF76" s="497"/>
      <c r="AG76" s="497"/>
      <c r="AH76" s="497"/>
      <c r="AI76" s="497"/>
      <c r="AJ76" s="497"/>
      <c r="AK76" s="497"/>
      <c r="AL76" s="498" t="s">
        <v>628</v>
      </c>
      <c r="AM76" s="498"/>
      <c r="AN76" s="498"/>
      <c r="AO76" s="498"/>
      <c r="AP76" s="498"/>
      <c r="AQ76" s="496" t="str">
        <f t="shared" si="99"/>
        <v>２次マスタの医薬品関連マスタを定義する。</v>
      </c>
      <c r="AR76" s="497"/>
      <c r="AS76" s="497"/>
      <c r="AT76" s="497"/>
      <c r="AU76" s="497"/>
      <c r="AV76" s="497"/>
      <c r="AW76" s="497"/>
      <c r="AX76" s="497"/>
      <c r="AY76" s="497"/>
      <c r="AZ76" s="497"/>
      <c r="BA76" s="497"/>
      <c r="BB76" s="497"/>
      <c r="BC76" s="497"/>
      <c r="BD76" s="497"/>
      <c r="BE76" s="497"/>
      <c r="BF76" s="497"/>
      <c r="BG76" s="497"/>
      <c r="BH76" s="497"/>
      <c r="BI76" s="497"/>
      <c r="BJ76" s="497"/>
      <c r="BK76" s="497"/>
      <c r="BL76" s="497"/>
      <c r="BM76" s="497"/>
      <c r="BN76" s="497"/>
      <c r="BO76" s="499" t="s">
        <v>630</v>
      </c>
      <c r="BP76" s="499"/>
      <c r="BQ76" s="499"/>
      <c r="BR76" s="499"/>
      <c r="BS76" s="500"/>
      <c r="BU76" s="94" t="str">
        <f t="shared" ca="1" si="2"/>
        <v>select count(*) from milscm4.mt2_iyakuhin_kanren;</v>
      </c>
    </row>
    <row r="77" spans="1:73" ht="27" customHeight="1">
      <c r="A77" s="94" t="str">
        <f t="shared" si="1"/>
        <v>薬価関連マスタ</v>
      </c>
      <c r="B77" s="484" t="s">
        <v>718</v>
      </c>
      <c r="C77" s="485"/>
      <c r="D77" s="485"/>
      <c r="E77" s="486"/>
      <c r="F77" s="487" t="s">
        <v>1325</v>
      </c>
      <c r="G77" s="488"/>
      <c r="H77" s="488"/>
      <c r="I77" s="488"/>
      <c r="J77" s="488"/>
      <c r="K77" s="488"/>
      <c r="L77" s="489"/>
      <c r="M77" s="490" t="str">
        <f t="shared" si="97"/>
        <v>ENT_A4_08</v>
      </c>
      <c r="N77" s="491"/>
      <c r="O77" s="491"/>
      <c r="P77" s="491"/>
      <c r="Q77" s="492"/>
      <c r="R77" s="493" t="s">
        <v>1161</v>
      </c>
      <c r="S77" s="494"/>
      <c r="T77" s="494"/>
      <c r="U77" s="494"/>
      <c r="V77" s="494"/>
      <c r="W77" s="494"/>
      <c r="X77" s="494"/>
      <c r="Y77" s="494"/>
      <c r="Z77" s="494"/>
      <c r="AA77" s="494"/>
      <c r="AB77" s="494"/>
      <c r="AC77" s="495"/>
      <c r="AD77" s="496" t="str">
        <f t="shared" ca="1" si="98"/>
        <v>mt2_price_kanren</v>
      </c>
      <c r="AE77" s="497"/>
      <c r="AF77" s="497"/>
      <c r="AG77" s="497"/>
      <c r="AH77" s="497"/>
      <c r="AI77" s="497"/>
      <c r="AJ77" s="497"/>
      <c r="AK77" s="497"/>
      <c r="AL77" s="498" t="s">
        <v>628</v>
      </c>
      <c r="AM77" s="498"/>
      <c r="AN77" s="498"/>
      <c r="AO77" s="498"/>
      <c r="AP77" s="498"/>
      <c r="AQ77" s="496" t="str">
        <f t="shared" si="99"/>
        <v>２次マスタの薬価関連マスタを定義する。</v>
      </c>
      <c r="AR77" s="497"/>
      <c r="AS77" s="497"/>
      <c r="AT77" s="497"/>
      <c r="AU77" s="497"/>
      <c r="AV77" s="497"/>
      <c r="AW77" s="497"/>
      <c r="AX77" s="497"/>
      <c r="AY77" s="497"/>
      <c r="AZ77" s="497"/>
      <c r="BA77" s="497"/>
      <c r="BB77" s="497"/>
      <c r="BC77" s="497"/>
      <c r="BD77" s="497"/>
      <c r="BE77" s="497"/>
      <c r="BF77" s="497"/>
      <c r="BG77" s="497"/>
      <c r="BH77" s="497"/>
      <c r="BI77" s="497"/>
      <c r="BJ77" s="497"/>
      <c r="BK77" s="497"/>
      <c r="BL77" s="497"/>
      <c r="BM77" s="497"/>
      <c r="BN77" s="497"/>
      <c r="BO77" s="499" t="s">
        <v>630</v>
      </c>
      <c r="BP77" s="499"/>
      <c r="BQ77" s="499"/>
      <c r="BR77" s="499"/>
      <c r="BS77" s="500"/>
      <c r="BU77" s="94" t="str">
        <f t="shared" ca="1" si="2"/>
        <v>select count(*) from milscm4.mt2_price_kanren;</v>
      </c>
    </row>
    <row r="78" spans="1:73" ht="27" customHeight="1">
      <c r="A78" s="94" t="str">
        <f t="shared" si="1"/>
        <v>診療行為関連マスタ</v>
      </c>
      <c r="B78" s="484" t="s">
        <v>718</v>
      </c>
      <c r="C78" s="485"/>
      <c r="D78" s="485"/>
      <c r="E78" s="486"/>
      <c r="F78" s="487" t="s">
        <v>1325</v>
      </c>
      <c r="G78" s="488"/>
      <c r="H78" s="488"/>
      <c r="I78" s="488"/>
      <c r="J78" s="488"/>
      <c r="K78" s="488"/>
      <c r="L78" s="489"/>
      <c r="M78" s="490" t="str">
        <f t="shared" si="97"/>
        <v>ENT_A4_09</v>
      </c>
      <c r="N78" s="491"/>
      <c r="O78" s="491"/>
      <c r="P78" s="491"/>
      <c r="Q78" s="492"/>
      <c r="R78" s="493" t="s">
        <v>135</v>
      </c>
      <c r="S78" s="494"/>
      <c r="T78" s="494"/>
      <c r="U78" s="494"/>
      <c r="V78" s="494"/>
      <c r="W78" s="494"/>
      <c r="X78" s="494"/>
      <c r="Y78" s="494"/>
      <c r="Z78" s="494"/>
      <c r="AA78" s="494"/>
      <c r="AB78" s="494"/>
      <c r="AC78" s="495"/>
      <c r="AD78" s="496" t="str">
        <f t="shared" ca="1" si="98"/>
        <v>mt2_shinryo_koi_kanren</v>
      </c>
      <c r="AE78" s="497"/>
      <c r="AF78" s="497"/>
      <c r="AG78" s="497"/>
      <c r="AH78" s="497"/>
      <c r="AI78" s="497"/>
      <c r="AJ78" s="497"/>
      <c r="AK78" s="497"/>
      <c r="AL78" s="498" t="s">
        <v>628</v>
      </c>
      <c r="AM78" s="498"/>
      <c r="AN78" s="498"/>
      <c r="AO78" s="498"/>
      <c r="AP78" s="498"/>
      <c r="AQ78" s="496" t="str">
        <f t="shared" si="99"/>
        <v>２次マスタの診療行為関連マスタを定義する。</v>
      </c>
      <c r="AR78" s="497"/>
      <c r="AS78" s="497"/>
      <c r="AT78" s="497"/>
      <c r="AU78" s="497"/>
      <c r="AV78" s="497"/>
      <c r="AW78" s="497"/>
      <c r="AX78" s="497"/>
      <c r="AY78" s="497"/>
      <c r="AZ78" s="497"/>
      <c r="BA78" s="497"/>
      <c r="BB78" s="497"/>
      <c r="BC78" s="497"/>
      <c r="BD78" s="497"/>
      <c r="BE78" s="497"/>
      <c r="BF78" s="497"/>
      <c r="BG78" s="497"/>
      <c r="BH78" s="497"/>
      <c r="BI78" s="497"/>
      <c r="BJ78" s="497"/>
      <c r="BK78" s="497"/>
      <c r="BL78" s="497"/>
      <c r="BM78" s="497"/>
      <c r="BN78" s="497"/>
      <c r="BO78" s="499" t="s">
        <v>630</v>
      </c>
      <c r="BP78" s="499"/>
      <c r="BQ78" s="499"/>
      <c r="BR78" s="499"/>
      <c r="BS78" s="500"/>
      <c r="BU78" s="94" t="str">
        <f t="shared" ca="1" si="2"/>
        <v>select count(*) from milscm4.mt2_shinryo_koi_kanren;</v>
      </c>
    </row>
    <row r="79" spans="1:73" ht="27" customHeight="1">
      <c r="A79" s="94" t="str">
        <f t="shared" si="1"/>
        <v>特定器材関連マスタ</v>
      </c>
      <c r="B79" s="484" t="s">
        <v>718</v>
      </c>
      <c r="C79" s="485"/>
      <c r="D79" s="485"/>
      <c r="E79" s="486"/>
      <c r="F79" s="487" t="s">
        <v>1325</v>
      </c>
      <c r="G79" s="488"/>
      <c r="H79" s="488"/>
      <c r="I79" s="488"/>
      <c r="J79" s="488"/>
      <c r="K79" s="488"/>
      <c r="L79" s="489"/>
      <c r="M79" s="490" t="str">
        <f t="shared" si="97"/>
        <v>ENT_A4_10</v>
      </c>
      <c r="N79" s="491"/>
      <c r="O79" s="491"/>
      <c r="P79" s="491"/>
      <c r="Q79" s="492"/>
      <c r="R79" s="493" t="s">
        <v>1381</v>
      </c>
      <c r="S79" s="494"/>
      <c r="T79" s="494"/>
      <c r="U79" s="494"/>
      <c r="V79" s="494"/>
      <c r="W79" s="494"/>
      <c r="X79" s="494"/>
      <c r="Y79" s="494"/>
      <c r="Z79" s="494"/>
      <c r="AA79" s="494"/>
      <c r="AB79" s="494"/>
      <c r="AC79" s="495"/>
      <c r="AD79" s="496" t="str">
        <f t="shared" ca="1" si="98"/>
        <v>mt2_tokutei_kizai_kanren</v>
      </c>
      <c r="AE79" s="497"/>
      <c r="AF79" s="497"/>
      <c r="AG79" s="497"/>
      <c r="AH79" s="497"/>
      <c r="AI79" s="497"/>
      <c r="AJ79" s="497"/>
      <c r="AK79" s="497"/>
      <c r="AL79" s="498" t="s">
        <v>628</v>
      </c>
      <c r="AM79" s="498"/>
      <c r="AN79" s="498"/>
      <c r="AO79" s="498"/>
      <c r="AP79" s="498"/>
      <c r="AQ79" s="496" t="str">
        <f t="shared" si="99"/>
        <v>２次マスタの特定器材関連マスタを定義する。</v>
      </c>
      <c r="AR79" s="497"/>
      <c r="AS79" s="497"/>
      <c r="AT79" s="497"/>
      <c r="AU79" s="497"/>
      <c r="AV79" s="497"/>
      <c r="AW79" s="497"/>
      <c r="AX79" s="497"/>
      <c r="AY79" s="497"/>
      <c r="AZ79" s="497"/>
      <c r="BA79" s="497"/>
      <c r="BB79" s="497"/>
      <c r="BC79" s="497"/>
      <c r="BD79" s="497"/>
      <c r="BE79" s="497"/>
      <c r="BF79" s="497"/>
      <c r="BG79" s="497"/>
      <c r="BH79" s="497"/>
      <c r="BI79" s="497"/>
      <c r="BJ79" s="497"/>
      <c r="BK79" s="497"/>
      <c r="BL79" s="497"/>
      <c r="BM79" s="497"/>
      <c r="BN79" s="497"/>
      <c r="BO79" s="499" t="s">
        <v>630</v>
      </c>
      <c r="BP79" s="499"/>
      <c r="BQ79" s="499"/>
      <c r="BR79" s="499"/>
      <c r="BS79" s="500"/>
      <c r="BU79" s="94" t="str">
        <f t="shared" ca="1" si="2"/>
        <v>select count(*) from milscm4.mt2_tokutei_kizai_kanren;</v>
      </c>
    </row>
    <row r="80" spans="1:73" ht="27" customHeight="1">
      <c r="A80" s="94" t="str">
        <f t="shared" si="1"/>
        <v>DPC関連マスタ</v>
      </c>
      <c r="B80" s="484" t="s">
        <v>718</v>
      </c>
      <c r="C80" s="485"/>
      <c r="D80" s="485"/>
      <c r="E80" s="486"/>
      <c r="F80" s="487" t="s">
        <v>1325</v>
      </c>
      <c r="G80" s="488"/>
      <c r="H80" s="488"/>
      <c r="I80" s="488"/>
      <c r="J80" s="488"/>
      <c r="K80" s="488"/>
      <c r="L80" s="489"/>
      <c r="M80" s="490" t="str">
        <f t="shared" si="97"/>
        <v>ENT_A4_11</v>
      </c>
      <c r="N80" s="491"/>
      <c r="O80" s="491"/>
      <c r="P80" s="491"/>
      <c r="Q80" s="492"/>
      <c r="R80" s="493" t="s">
        <v>1437</v>
      </c>
      <c r="S80" s="494"/>
      <c r="T80" s="494"/>
      <c r="U80" s="494"/>
      <c r="V80" s="494"/>
      <c r="W80" s="494"/>
      <c r="X80" s="494"/>
      <c r="Y80" s="494"/>
      <c r="Z80" s="494"/>
      <c r="AA80" s="494"/>
      <c r="AB80" s="494"/>
      <c r="AC80" s="495"/>
      <c r="AD80" s="496" t="str">
        <f t="shared" ca="1" si="98"/>
        <v>mt2_dpc_kanren</v>
      </c>
      <c r="AE80" s="497"/>
      <c r="AF80" s="497"/>
      <c r="AG80" s="497"/>
      <c r="AH80" s="497"/>
      <c r="AI80" s="497"/>
      <c r="AJ80" s="497"/>
      <c r="AK80" s="497"/>
      <c r="AL80" s="498" t="s">
        <v>628</v>
      </c>
      <c r="AM80" s="498"/>
      <c r="AN80" s="498"/>
      <c r="AO80" s="498"/>
      <c r="AP80" s="498"/>
      <c r="AQ80" s="496" t="str">
        <f t="shared" si="99"/>
        <v>２次マスタのDPC関連マスタを定義する。</v>
      </c>
      <c r="AR80" s="497"/>
      <c r="AS80" s="497"/>
      <c r="AT80" s="497"/>
      <c r="AU80" s="497"/>
      <c r="AV80" s="497"/>
      <c r="AW80" s="497"/>
      <c r="AX80" s="497"/>
      <c r="AY80" s="497"/>
      <c r="AZ80" s="497"/>
      <c r="BA80" s="497"/>
      <c r="BB80" s="497"/>
      <c r="BC80" s="497"/>
      <c r="BD80" s="497"/>
      <c r="BE80" s="497"/>
      <c r="BF80" s="497"/>
      <c r="BG80" s="497"/>
      <c r="BH80" s="497"/>
      <c r="BI80" s="497"/>
      <c r="BJ80" s="497"/>
      <c r="BK80" s="497"/>
      <c r="BL80" s="497"/>
      <c r="BM80" s="497"/>
      <c r="BN80" s="497"/>
      <c r="BO80" s="499" t="s">
        <v>630</v>
      </c>
      <c r="BP80" s="499"/>
      <c r="BQ80" s="499"/>
      <c r="BR80" s="499"/>
      <c r="BS80" s="500"/>
      <c r="BU80" s="94" t="str">
        <f t="shared" ca="1" si="2"/>
        <v>select count(*) from milscm4.mt2_dpc_kanren;</v>
      </c>
    </row>
    <row r="81" spans="1:73" ht="27" customHeight="1">
      <c r="A81" s="94" t="str">
        <f t="shared" si="1"/>
        <v>疾患関連マスタ</v>
      </c>
      <c r="B81" s="484" t="s">
        <v>718</v>
      </c>
      <c r="C81" s="485"/>
      <c r="D81" s="485"/>
      <c r="E81" s="486"/>
      <c r="F81" s="487" t="s">
        <v>1325</v>
      </c>
      <c r="G81" s="488"/>
      <c r="H81" s="488"/>
      <c r="I81" s="488"/>
      <c r="J81" s="488"/>
      <c r="K81" s="488"/>
      <c r="L81" s="489"/>
      <c r="M81" s="490" t="str">
        <f t="shared" si="97"/>
        <v>ENT_A4_12</v>
      </c>
      <c r="N81" s="491"/>
      <c r="O81" s="491"/>
      <c r="P81" s="491"/>
      <c r="Q81" s="492"/>
      <c r="R81" s="493" t="s">
        <v>1617</v>
      </c>
      <c r="S81" s="494"/>
      <c r="T81" s="494"/>
      <c r="U81" s="494"/>
      <c r="V81" s="494"/>
      <c r="W81" s="494"/>
      <c r="X81" s="494"/>
      <c r="Y81" s="494"/>
      <c r="Z81" s="494"/>
      <c r="AA81" s="494"/>
      <c r="AB81" s="494"/>
      <c r="AC81" s="495"/>
      <c r="AD81" s="496" t="str">
        <f t="shared" ca="1" si="98"/>
        <v>mt2_shikkan_kanren</v>
      </c>
      <c r="AE81" s="497"/>
      <c r="AF81" s="497"/>
      <c r="AG81" s="497"/>
      <c r="AH81" s="497"/>
      <c r="AI81" s="497"/>
      <c r="AJ81" s="497"/>
      <c r="AK81" s="497"/>
      <c r="AL81" s="498" t="s">
        <v>628</v>
      </c>
      <c r="AM81" s="498"/>
      <c r="AN81" s="498"/>
      <c r="AO81" s="498"/>
      <c r="AP81" s="498"/>
      <c r="AQ81" s="496" t="str">
        <f t="shared" si="99"/>
        <v>２次マスタの疾患関連マスタを定義する。</v>
      </c>
      <c r="AR81" s="497"/>
      <c r="AS81" s="497"/>
      <c r="AT81" s="497"/>
      <c r="AU81" s="497"/>
      <c r="AV81" s="497"/>
      <c r="AW81" s="497"/>
      <c r="AX81" s="497"/>
      <c r="AY81" s="497"/>
      <c r="AZ81" s="497"/>
      <c r="BA81" s="497"/>
      <c r="BB81" s="497"/>
      <c r="BC81" s="497"/>
      <c r="BD81" s="497"/>
      <c r="BE81" s="497"/>
      <c r="BF81" s="497"/>
      <c r="BG81" s="497"/>
      <c r="BH81" s="497"/>
      <c r="BI81" s="497"/>
      <c r="BJ81" s="497"/>
      <c r="BK81" s="497"/>
      <c r="BL81" s="497"/>
      <c r="BM81" s="497"/>
      <c r="BN81" s="497"/>
      <c r="BO81" s="499" t="s">
        <v>630</v>
      </c>
      <c r="BP81" s="499"/>
      <c r="BQ81" s="499"/>
      <c r="BR81" s="499"/>
      <c r="BS81" s="500"/>
      <c r="BU81" s="94" t="str">
        <f t="shared" ca="1" si="2"/>
        <v>select count(*) from milscm4.mt2_shikkan_kanren;</v>
      </c>
    </row>
    <row r="82" spans="1:73" ht="27" customHeight="1">
      <c r="A82" s="94" t="str">
        <f t="shared" ref="A82:A83" si="103">R82</f>
        <v>医薬品成分関連マスタ</v>
      </c>
      <c r="B82" s="484" t="s">
        <v>718</v>
      </c>
      <c r="C82" s="485"/>
      <c r="D82" s="485"/>
      <c r="E82" s="486"/>
      <c r="F82" s="487" t="s">
        <v>1325</v>
      </c>
      <c r="G82" s="488"/>
      <c r="H82" s="488"/>
      <c r="I82" s="488"/>
      <c r="J82" s="488"/>
      <c r="K82" s="488"/>
      <c r="L82" s="489"/>
      <c r="M82" s="490" t="str">
        <f t="shared" ref="M82:M83" si="104">"ENT_"&amp;RIGHT(B82,2)&amp;"_"&amp;TEXT(ROW(M82)-ROW(M$70)+1,"00")</f>
        <v>ENT_A4_13</v>
      </c>
      <c r="N82" s="491"/>
      <c r="O82" s="491"/>
      <c r="P82" s="491"/>
      <c r="Q82" s="492"/>
      <c r="R82" s="493" t="s">
        <v>3369</v>
      </c>
      <c r="S82" s="494"/>
      <c r="T82" s="494"/>
      <c r="U82" s="494"/>
      <c r="V82" s="494"/>
      <c r="W82" s="494"/>
      <c r="X82" s="494"/>
      <c r="Y82" s="494"/>
      <c r="Z82" s="494"/>
      <c r="AA82" s="494"/>
      <c r="AB82" s="494"/>
      <c r="AC82" s="495"/>
      <c r="AD82" s="496" t="str">
        <f t="shared" ca="1" si="98"/>
        <v>mt2_iyakuhin_seibun_kanren</v>
      </c>
      <c r="AE82" s="497"/>
      <c r="AF82" s="497"/>
      <c r="AG82" s="497"/>
      <c r="AH82" s="497"/>
      <c r="AI82" s="497"/>
      <c r="AJ82" s="497"/>
      <c r="AK82" s="497"/>
      <c r="AL82" s="498" t="s">
        <v>628</v>
      </c>
      <c r="AM82" s="498"/>
      <c r="AN82" s="498"/>
      <c r="AO82" s="498"/>
      <c r="AP82" s="498"/>
      <c r="AQ82" s="496" t="str">
        <f t="shared" si="99"/>
        <v>２次マスタの医薬品成分関連マスタを定義する。</v>
      </c>
      <c r="AR82" s="497"/>
      <c r="AS82" s="497"/>
      <c r="AT82" s="497"/>
      <c r="AU82" s="497"/>
      <c r="AV82" s="497"/>
      <c r="AW82" s="497"/>
      <c r="AX82" s="497"/>
      <c r="AY82" s="497"/>
      <c r="AZ82" s="497"/>
      <c r="BA82" s="497"/>
      <c r="BB82" s="497"/>
      <c r="BC82" s="497"/>
      <c r="BD82" s="497"/>
      <c r="BE82" s="497"/>
      <c r="BF82" s="497"/>
      <c r="BG82" s="497"/>
      <c r="BH82" s="497"/>
      <c r="BI82" s="497"/>
      <c r="BJ82" s="497"/>
      <c r="BK82" s="497"/>
      <c r="BL82" s="497"/>
      <c r="BM82" s="497"/>
      <c r="BN82" s="497"/>
      <c r="BO82" s="499" t="s">
        <v>630</v>
      </c>
      <c r="BP82" s="499"/>
      <c r="BQ82" s="499"/>
      <c r="BR82" s="499"/>
      <c r="BS82" s="500"/>
      <c r="BU82" s="94" t="str">
        <f t="shared" ca="1" si="2"/>
        <v>select count(*) from milscm4.mt2_iyakuhin_seibun_kanren;</v>
      </c>
    </row>
    <row r="83" spans="1:73" ht="27" customHeight="1">
      <c r="A83" s="94" t="str">
        <f t="shared" si="103"/>
        <v>医薬品適用病名関連マスタ</v>
      </c>
      <c r="B83" s="484" t="s">
        <v>718</v>
      </c>
      <c r="C83" s="485"/>
      <c r="D83" s="485"/>
      <c r="E83" s="486"/>
      <c r="F83" s="487" t="s">
        <v>1325</v>
      </c>
      <c r="G83" s="488"/>
      <c r="H83" s="488"/>
      <c r="I83" s="488"/>
      <c r="J83" s="488"/>
      <c r="K83" s="488"/>
      <c r="L83" s="489"/>
      <c r="M83" s="490" t="str">
        <f t="shared" si="104"/>
        <v>ENT_A4_14</v>
      </c>
      <c r="N83" s="491"/>
      <c r="O83" s="491"/>
      <c r="P83" s="491"/>
      <c r="Q83" s="492"/>
      <c r="R83" s="493" t="s">
        <v>3370</v>
      </c>
      <c r="S83" s="494"/>
      <c r="T83" s="494"/>
      <c r="U83" s="494"/>
      <c r="V83" s="494"/>
      <c r="W83" s="494"/>
      <c r="X83" s="494"/>
      <c r="Y83" s="494"/>
      <c r="Z83" s="494"/>
      <c r="AA83" s="494"/>
      <c r="AB83" s="494"/>
      <c r="AC83" s="495"/>
      <c r="AD83" s="496" t="str">
        <f t="shared" ca="1" si="98"/>
        <v>mt2_iyakuhin_tekiyou_byomei_kanren</v>
      </c>
      <c r="AE83" s="497"/>
      <c r="AF83" s="497"/>
      <c r="AG83" s="497"/>
      <c r="AH83" s="497"/>
      <c r="AI83" s="497"/>
      <c r="AJ83" s="497"/>
      <c r="AK83" s="497"/>
      <c r="AL83" s="498" t="s">
        <v>628</v>
      </c>
      <c r="AM83" s="498"/>
      <c r="AN83" s="498"/>
      <c r="AO83" s="498"/>
      <c r="AP83" s="498"/>
      <c r="AQ83" s="496" t="str">
        <f t="shared" si="99"/>
        <v>２次マスタの医薬品適用病名関連マスタを定義する。</v>
      </c>
      <c r="AR83" s="497"/>
      <c r="AS83" s="497"/>
      <c r="AT83" s="497"/>
      <c r="AU83" s="497"/>
      <c r="AV83" s="497"/>
      <c r="AW83" s="497"/>
      <c r="AX83" s="497"/>
      <c r="AY83" s="497"/>
      <c r="AZ83" s="497"/>
      <c r="BA83" s="497"/>
      <c r="BB83" s="497"/>
      <c r="BC83" s="497"/>
      <c r="BD83" s="497"/>
      <c r="BE83" s="497"/>
      <c r="BF83" s="497"/>
      <c r="BG83" s="497"/>
      <c r="BH83" s="497"/>
      <c r="BI83" s="497"/>
      <c r="BJ83" s="497"/>
      <c r="BK83" s="497"/>
      <c r="BL83" s="497"/>
      <c r="BM83" s="497"/>
      <c r="BN83" s="497"/>
      <c r="BO83" s="499" t="s">
        <v>630</v>
      </c>
      <c r="BP83" s="499"/>
      <c r="BQ83" s="499"/>
      <c r="BR83" s="499"/>
      <c r="BS83" s="500"/>
      <c r="BU83" s="94" t="str">
        <f t="shared" ca="1" si="2"/>
        <v>select count(*) from milscm4.mt2_iyakuhin_tekiyou_byomei_kanren;</v>
      </c>
    </row>
    <row r="84" spans="1:73" ht="27" customHeight="1">
      <c r="A84" s="94" t="str">
        <f t="shared" ref="A84:A176" si="105">R84</f>
        <v>最新施設情報ビュー</v>
      </c>
      <c r="B84" s="591" t="s">
        <v>1658</v>
      </c>
      <c r="C84" s="592"/>
      <c r="D84" s="592"/>
      <c r="E84" s="593"/>
      <c r="F84" s="594" t="s">
        <v>1660</v>
      </c>
      <c r="G84" s="592"/>
      <c r="H84" s="592"/>
      <c r="I84" s="592"/>
      <c r="J84" s="592"/>
      <c r="K84" s="592"/>
      <c r="L84" s="593"/>
      <c r="M84" s="490" t="str">
        <f>"ENT_"&amp;RIGHT(B84,2)&amp;"_"&amp;TEXT(ROW(M84)-ROW(M$84)+1,"00")</f>
        <v>ENT_A5_01</v>
      </c>
      <c r="N84" s="491"/>
      <c r="O84" s="491"/>
      <c r="P84" s="491"/>
      <c r="Q84" s="492"/>
      <c r="R84" s="512" t="s">
        <v>1618</v>
      </c>
      <c r="S84" s="513"/>
      <c r="T84" s="513"/>
      <c r="U84" s="513"/>
      <c r="V84" s="513"/>
      <c r="W84" s="513"/>
      <c r="X84" s="513"/>
      <c r="Y84" s="513"/>
      <c r="Z84" s="513"/>
      <c r="AA84" s="513"/>
      <c r="AB84" s="513"/>
      <c r="AC84" s="514"/>
      <c r="AD84" s="496" t="str">
        <f t="shared" ca="1" si="98"/>
        <v>v_latest_shisetsu_info_system</v>
      </c>
      <c r="AE84" s="497"/>
      <c r="AF84" s="497"/>
      <c r="AG84" s="497"/>
      <c r="AH84" s="497"/>
      <c r="AI84" s="497"/>
      <c r="AJ84" s="497"/>
      <c r="AK84" s="497"/>
      <c r="AL84" s="523" t="s">
        <v>1616</v>
      </c>
      <c r="AM84" s="524"/>
      <c r="AN84" s="524"/>
      <c r="AO84" s="524"/>
      <c r="AP84" s="524"/>
      <c r="AQ84" s="496" t="str">
        <f t="shared" ref="AQ84:AQ96" si="106">R84 &amp; "を定義する。"</f>
        <v>最新施設情報ビューを定義する。</v>
      </c>
      <c r="AR84" s="497"/>
      <c r="AS84" s="497"/>
      <c r="AT84" s="497"/>
      <c r="AU84" s="497"/>
      <c r="AV84" s="497"/>
      <c r="AW84" s="497"/>
      <c r="AX84" s="497"/>
      <c r="AY84" s="497"/>
      <c r="AZ84" s="497"/>
      <c r="BA84" s="497"/>
      <c r="BB84" s="497"/>
      <c r="BC84" s="497"/>
      <c r="BD84" s="497"/>
      <c r="BE84" s="497"/>
      <c r="BF84" s="497"/>
      <c r="BG84" s="497"/>
      <c r="BH84" s="497"/>
      <c r="BI84" s="497"/>
      <c r="BJ84" s="497"/>
      <c r="BK84" s="497"/>
      <c r="BL84" s="497"/>
      <c r="BM84" s="497"/>
      <c r="BN84" s="497"/>
      <c r="BO84" s="521" t="s">
        <v>630</v>
      </c>
      <c r="BP84" s="521"/>
      <c r="BQ84" s="521"/>
      <c r="BR84" s="521"/>
      <c r="BS84" s="522"/>
      <c r="BU84" s="94" t="str">
        <f t="shared" ca="1" si="2"/>
        <v>select count(*) from milscm4.v_latest_shisetsu_info_system;</v>
      </c>
    </row>
    <row r="85" spans="1:73" ht="27" customHeight="1">
      <c r="A85" s="94" t="str">
        <f t="shared" ref="A85" si="107">R85</f>
        <v>紐付け結果</v>
      </c>
      <c r="B85" s="484" t="s">
        <v>1659</v>
      </c>
      <c r="C85" s="485"/>
      <c r="D85" s="485"/>
      <c r="E85" s="486"/>
      <c r="F85" s="487" t="s">
        <v>1660</v>
      </c>
      <c r="G85" s="488"/>
      <c r="H85" s="488"/>
      <c r="I85" s="488"/>
      <c r="J85" s="488"/>
      <c r="K85" s="488"/>
      <c r="L85" s="489"/>
      <c r="M85" s="518" t="str">
        <f t="shared" ref="M85:M86" si="108">"ENT_"&amp;RIGHT(B85,2)&amp;"_"&amp;TEXT(ROW(M85)-ROW(M$84)+1,"00")</f>
        <v>ENT_A5_02</v>
      </c>
      <c r="N85" s="519"/>
      <c r="O85" s="519"/>
      <c r="P85" s="519"/>
      <c r="Q85" s="520"/>
      <c r="R85" s="536" t="s">
        <v>1661</v>
      </c>
      <c r="S85" s="537"/>
      <c r="T85" s="537"/>
      <c r="U85" s="537"/>
      <c r="V85" s="537"/>
      <c r="W85" s="537"/>
      <c r="X85" s="537"/>
      <c r="Y85" s="537"/>
      <c r="Z85" s="537"/>
      <c r="AA85" s="537"/>
      <c r="AB85" s="537"/>
      <c r="AC85" s="538"/>
      <c r="AD85" s="507" t="str">
        <f t="shared" ref="AD85" ca="1" si="109">INDIRECT(R85&amp;"!D8")</f>
        <v>himoduke_result</v>
      </c>
      <c r="AE85" s="508"/>
      <c r="AF85" s="508"/>
      <c r="AG85" s="508"/>
      <c r="AH85" s="508"/>
      <c r="AI85" s="508"/>
      <c r="AJ85" s="508"/>
      <c r="AK85" s="508"/>
      <c r="AL85" s="529" t="s">
        <v>1616</v>
      </c>
      <c r="AM85" s="530"/>
      <c r="AN85" s="530"/>
      <c r="AO85" s="530"/>
      <c r="AP85" s="530"/>
      <c r="AQ85" s="507" t="str">
        <f t="shared" si="106"/>
        <v>紐付け結果を定義する。</v>
      </c>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34" t="s">
        <v>630</v>
      </c>
      <c r="BP85" s="534"/>
      <c r="BQ85" s="534"/>
      <c r="BR85" s="534"/>
      <c r="BS85" s="535"/>
      <c r="BU85" s="94" t="str">
        <f t="shared" ca="1" si="2"/>
        <v>select count(*) from milscm4.himoduke_result;</v>
      </c>
    </row>
    <row r="86" spans="1:73" ht="27" customHeight="1">
      <c r="A86" s="94" t="str">
        <f t="shared" ref="A86:A87" si="110">R86</f>
        <v>紐付け結果集計</v>
      </c>
      <c r="B86" s="484" t="s">
        <v>1659</v>
      </c>
      <c r="C86" s="485"/>
      <c r="D86" s="485"/>
      <c r="E86" s="486"/>
      <c r="F86" s="487" t="s">
        <v>1660</v>
      </c>
      <c r="G86" s="488"/>
      <c r="H86" s="488"/>
      <c r="I86" s="488"/>
      <c r="J86" s="488"/>
      <c r="K86" s="488"/>
      <c r="L86" s="489"/>
      <c r="M86" s="518" t="str">
        <f t="shared" si="108"/>
        <v>ENT_A5_03</v>
      </c>
      <c r="N86" s="519"/>
      <c r="O86" s="519"/>
      <c r="P86" s="519"/>
      <c r="Q86" s="520"/>
      <c r="R86" s="536" t="s">
        <v>1662</v>
      </c>
      <c r="S86" s="537"/>
      <c r="T86" s="537"/>
      <c r="U86" s="537"/>
      <c r="V86" s="537"/>
      <c r="W86" s="537"/>
      <c r="X86" s="537"/>
      <c r="Y86" s="537"/>
      <c r="Z86" s="537"/>
      <c r="AA86" s="537"/>
      <c r="AB86" s="537"/>
      <c r="AC86" s="538"/>
      <c r="AD86" s="507" t="str">
        <f t="shared" ref="AD86:AD87" ca="1" si="111">INDIRECT(R86&amp;"!D8")</f>
        <v>himoduke_result_summary</v>
      </c>
      <c r="AE86" s="508"/>
      <c r="AF86" s="508"/>
      <c r="AG86" s="508"/>
      <c r="AH86" s="508"/>
      <c r="AI86" s="508"/>
      <c r="AJ86" s="508"/>
      <c r="AK86" s="508"/>
      <c r="AL86" s="529" t="s">
        <v>1616</v>
      </c>
      <c r="AM86" s="530"/>
      <c r="AN86" s="530"/>
      <c r="AO86" s="530"/>
      <c r="AP86" s="530"/>
      <c r="AQ86" s="507" t="str">
        <f t="shared" si="106"/>
        <v>紐付け結果集計を定義する。</v>
      </c>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34" t="s">
        <v>630</v>
      </c>
      <c r="BP86" s="534"/>
      <c r="BQ86" s="534"/>
      <c r="BR86" s="534"/>
      <c r="BS86" s="535"/>
      <c r="BU86" s="94" t="str">
        <f t="shared" ca="1" si="2"/>
        <v>select count(*) from milscm4.himoduke_result_summary;</v>
      </c>
    </row>
    <row r="87" spans="1:73" ht="27" customHeight="1">
      <c r="A87" s="94" t="str">
        <f t="shared" si="110"/>
        <v>DPC調査データファイル読込結果</v>
      </c>
      <c r="B87" s="484" t="s">
        <v>1659</v>
      </c>
      <c r="C87" s="485"/>
      <c r="D87" s="485"/>
      <c r="E87" s="486"/>
      <c r="F87" s="487" t="s">
        <v>1660</v>
      </c>
      <c r="G87" s="488"/>
      <c r="H87" s="488"/>
      <c r="I87" s="488"/>
      <c r="J87" s="488"/>
      <c r="K87" s="488"/>
      <c r="L87" s="489"/>
      <c r="M87" s="518" t="str">
        <f t="shared" ref="M87:M88" si="112">"ENT_"&amp;RIGHT(B87,2)&amp;"_"&amp;TEXT(ROW(M87)-ROW(M$84)+1,"00")</f>
        <v>ENT_A5_04</v>
      </c>
      <c r="N87" s="519"/>
      <c r="O87" s="519"/>
      <c r="P87" s="519"/>
      <c r="Q87" s="520"/>
      <c r="R87" s="536" t="s">
        <v>1807</v>
      </c>
      <c r="S87" s="537"/>
      <c r="T87" s="537"/>
      <c r="U87" s="537"/>
      <c r="V87" s="537"/>
      <c r="W87" s="537"/>
      <c r="X87" s="537"/>
      <c r="Y87" s="537"/>
      <c r="Z87" s="537"/>
      <c r="AA87" s="537"/>
      <c r="AB87" s="537"/>
      <c r="AC87" s="538"/>
      <c r="AD87" s="507" t="str">
        <f t="shared" ca="1" si="111"/>
        <v>valid_file_dpc</v>
      </c>
      <c r="AE87" s="508"/>
      <c r="AF87" s="508"/>
      <c r="AG87" s="508"/>
      <c r="AH87" s="508"/>
      <c r="AI87" s="508"/>
      <c r="AJ87" s="508"/>
      <c r="AK87" s="508"/>
      <c r="AL87" s="529" t="s">
        <v>1616</v>
      </c>
      <c r="AM87" s="530"/>
      <c r="AN87" s="530"/>
      <c r="AO87" s="530"/>
      <c r="AP87" s="530"/>
      <c r="AQ87" s="507" t="str">
        <f t="shared" si="106"/>
        <v>DPC調査データファイル読込結果を定義する。</v>
      </c>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34" t="s">
        <v>630</v>
      </c>
      <c r="BP87" s="534"/>
      <c r="BQ87" s="534"/>
      <c r="BR87" s="534"/>
      <c r="BS87" s="535"/>
      <c r="BU87" s="94" t="str">
        <f t="shared" ca="1" si="2"/>
        <v>select count(*) from milscm4.valid_file_dpc;</v>
      </c>
    </row>
    <row r="88" spans="1:73" ht="27" customHeight="1">
      <c r="A88" s="94" t="str">
        <f t="shared" ref="A88:A89" si="113">R88</f>
        <v>医科レセプトデータファイル読込結果</v>
      </c>
      <c r="B88" s="484" t="s">
        <v>1659</v>
      </c>
      <c r="C88" s="485"/>
      <c r="D88" s="485"/>
      <c r="E88" s="486"/>
      <c r="F88" s="487" t="s">
        <v>1660</v>
      </c>
      <c r="G88" s="488"/>
      <c r="H88" s="488"/>
      <c r="I88" s="488"/>
      <c r="J88" s="488"/>
      <c r="K88" s="488"/>
      <c r="L88" s="489"/>
      <c r="M88" s="518" t="str">
        <f t="shared" si="112"/>
        <v>ENT_A5_05</v>
      </c>
      <c r="N88" s="519"/>
      <c r="O88" s="519"/>
      <c r="P88" s="519"/>
      <c r="Q88" s="520"/>
      <c r="R88" s="536" t="s">
        <v>1815</v>
      </c>
      <c r="S88" s="537"/>
      <c r="T88" s="537"/>
      <c r="U88" s="537"/>
      <c r="V88" s="537"/>
      <c r="W88" s="537"/>
      <c r="X88" s="537"/>
      <c r="Y88" s="537"/>
      <c r="Z88" s="537"/>
      <c r="AA88" s="537"/>
      <c r="AB88" s="537"/>
      <c r="AC88" s="538"/>
      <c r="AD88" s="507" t="str">
        <f t="shared" ref="AD88:AD89" ca="1" si="114">INDIRECT(R88&amp;"!D8")</f>
        <v>valid_file_receiptc</v>
      </c>
      <c r="AE88" s="508"/>
      <c r="AF88" s="508"/>
      <c r="AG88" s="508"/>
      <c r="AH88" s="508"/>
      <c r="AI88" s="508"/>
      <c r="AJ88" s="508"/>
      <c r="AK88" s="508"/>
      <c r="AL88" s="529" t="s">
        <v>1616</v>
      </c>
      <c r="AM88" s="530"/>
      <c r="AN88" s="530"/>
      <c r="AO88" s="530"/>
      <c r="AP88" s="530"/>
      <c r="AQ88" s="507" t="str">
        <f t="shared" si="106"/>
        <v>医科レセプトデータファイル読込結果を定義する。</v>
      </c>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34" t="s">
        <v>630</v>
      </c>
      <c r="BP88" s="534"/>
      <c r="BQ88" s="534"/>
      <c r="BR88" s="534"/>
      <c r="BS88" s="535"/>
      <c r="BU88" s="94" t="str">
        <f t="shared" ca="1" si="2"/>
        <v>select count(*) from milscm4.valid_file_receiptc;</v>
      </c>
    </row>
    <row r="89" spans="1:73" ht="27" customHeight="1">
      <c r="A89" s="94" t="str">
        <f t="shared" si="113"/>
        <v>DPCレセプトデータファイル読込結果</v>
      </c>
      <c r="B89" s="484" t="s">
        <v>1659</v>
      </c>
      <c r="C89" s="485"/>
      <c r="D89" s="485"/>
      <c r="E89" s="486"/>
      <c r="F89" s="487" t="s">
        <v>1660</v>
      </c>
      <c r="G89" s="488"/>
      <c r="H89" s="488"/>
      <c r="I89" s="488"/>
      <c r="J89" s="488"/>
      <c r="K89" s="488"/>
      <c r="L89" s="489"/>
      <c r="M89" s="518" t="str">
        <f t="shared" ref="M89:M92" si="115">"ENT_"&amp;RIGHT(B89,2)&amp;"_"&amp;TEXT(ROW(M89)-ROW(M$84)+1,"00")</f>
        <v>ENT_A5_06</v>
      </c>
      <c r="N89" s="519"/>
      <c r="O89" s="519"/>
      <c r="P89" s="519"/>
      <c r="Q89" s="520"/>
      <c r="R89" s="536" t="s">
        <v>1816</v>
      </c>
      <c r="S89" s="537"/>
      <c r="T89" s="537"/>
      <c r="U89" s="537"/>
      <c r="V89" s="537"/>
      <c r="W89" s="537"/>
      <c r="X89" s="537"/>
      <c r="Y89" s="537"/>
      <c r="Z89" s="537"/>
      <c r="AA89" s="537"/>
      <c r="AB89" s="537"/>
      <c r="AC89" s="538"/>
      <c r="AD89" s="507" t="str">
        <f t="shared" ca="1" si="114"/>
        <v>valid_file_receiptd</v>
      </c>
      <c r="AE89" s="508"/>
      <c r="AF89" s="508"/>
      <c r="AG89" s="508"/>
      <c r="AH89" s="508"/>
      <c r="AI89" s="508"/>
      <c r="AJ89" s="508"/>
      <c r="AK89" s="508"/>
      <c r="AL89" s="529" t="s">
        <v>1616</v>
      </c>
      <c r="AM89" s="530"/>
      <c r="AN89" s="530"/>
      <c r="AO89" s="530"/>
      <c r="AP89" s="530"/>
      <c r="AQ89" s="507" t="str">
        <f t="shared" si="106"/>
        <v>DPCレセプトデータファイル読込結果を定義する。</v>
      </c>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34" t="s">
        <v>630</v>
      </c>
      <c r="BP89" s="534"/>
      <c r="BQ89" s="534"/>
      <c r="BR89" s="534"/>
      <c r="BS89" s="535"/>
      <c r="BU89" s="94" t="str">
        <f t="shared" ca="1" si="2"/>
        <v>select count(*) from milscm4.valid_file_receiptd;</v>
      </c>
    </row>
    <row r="90" spans="1:73" ht="27" customHeight="1">
      <c r="A90" s="94" t="str">
        <f t="shared" ref="A90:A93" si="116">R90</f>
        <v>MMLデータファイル読込結果</v>
      </c>
      <c r="B90" s="484" t="s">
        <v>1659</v>
      </c>
      <c r="C90" s="485"/>
      <c r="D90" s="485"/>
      <c r="E90" s="486"/>
      <c r="F90" s="487" t="s">
        <v>1660</v>
      </c>
      <c r="G90" s="488"/>
      <c r="H90" s="488"/>
      <c r="I90" s="488"/>
      <c r="J90" s="488"/>
      <c r="K90" s="488"/>
      <c r="L90" s="489"/>
      <c r="M90" s="518" t="str">
        <f t="shared" si="115"/>
        <v>ENT_A5_07</v>
      </c>
      <c r="N90" s="519"/>
      <c r="O90" s="519"/>
      <c r="P90" s="519"/>
      <c r="Q90" s="520"/>
      <c r="R90" s="536" t="s">
        <v>1808</v>
      </c>
      <c r="S90" s="537"/>
      <c r="T90" s="537"/>
      <c r="U90" s="537"/>
      <c r="V90" s="537"/>
      <c r="W90" s="537"/>
      <c r="X90" s="537"/>
      <c r="Y90" s="537"/>
      <c r="Z90" s="537"/>
      <c r="AA90" s="537"/>
      <c r="AB90" s="537"/>
      <c r="AC90" s="538"/>
      <c r="AD90" s="507" t="str">
        <f t="shared" ref="AD90:AD93" ca="1" si="117">INDIRECT(R90&amp;"!D8")</f>
        <v>valid_file_mml</v>
      </c>
      <c r="AE90" s="508"/>
      <c r="AF90" s="508"/>
      <c r="AG90" s="508"/>
      <c r="AH90" s="508"/>
      <c r="AI90" s="508"/>
      <c r="AJ90" s="508"/>
      <c r="AK90" s="508"/>
      <c r="AL90" s="529" t="s">
        <v>1616</v>
      </c>
      <c r="AM90" s="530"/>
      <c r="AN90" s="530"/>
      <c r="AO90" s="530"/>
      <c r="AP90" s="530"/>
      <c r="AQ90" s="507" t="str">
        <f t="shared" si="106"/>
        <v>MMLデータファイル読込結果を定義する。</v>
      </c>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34" t="s">
        <v>630</v>
      </c>
      <c r="BP90" s="534"/>
      <c r="BQ90" s="534"/>
      <c r="BR90" s="534"/>
      <c r="BS90" s="535"/>
      <c r="BU90" s="94" t="str">
        <f t="shared" ca="1" si="2"/>
        <v>select count(*) from milscm4.valid_file_mml;</v>
      </c>
    </row>
    <row r="91" spans="1:73" ht="27" customHeight="1">
      <c r="A91" s="94" t="str">
        <f t="shared" si="116"/>
        <v>DPC調査データDB読込結果</v>
      </c>
      <c r="B91" s="484" t="s">
        <v>1659</v>
      </c>
      <c r="C91" s="485"/>
      <c r="D91" s="485"/>
      <c r="E91" s="486"/>
      <c r="F91" s="487" t="s">
        <v>1660</v>
      </c>
      <c r="G91" s="488"/>
      <c r="H91" s="488"/>
      <c r="I91" s="488"/>
      <c r="J91" s="488"/>
      <c r="K91" s="488"/>
      <c r="L91" s="489"/>
      <c r="M91" s="518" t="str">
        <f t="shared" si="115"/>
        <v>ENT_A5_08</v>
      </c>
      <c r="N91" s="519"/>
      <c r="O91" s="519"/>
      <c r="P91" s="519"/>
      <c r="Q91" s="520"/>
      <c r="R91" s="536" t="s">
        <v>1809</v>
      </c>
      <c r="S91" s="537"/>
      <c r="T91" s="537"/>
      <c r="U91" s="537"/>
      <c r="V91" s="537"/>
      <c r="W91" s="537"/>
      <c r="X91" s="537"/>
      <c r="Y91" s="537"/>
      <c r="Z91" s="537"/>
      <c r="AA91" s="537"/>
      <c r="AB91" s="537"/>
      <c r="AC91" s="538"/>
      <c r="AD91" s="507" t="str">
        <f t="shared" ca="1" si="117"/>
        <v>valid_db_dpc</v>
      </c>
      <c r="AE91" s="508"/>
      <c r="AF91" s="508"/>
      <c r="AG91" s="508"/>
      <c r="AH91" s="508"/>
      <c r="AI91" s="508"/>
      <c r="AJ91" s="508"/>
      <c r="AK91" s="508"/>
      <c r="AL91" s="529" t="s">
        <v>1616</v>
      </c>
      <c r="AM91" s="530"/>
      <c r="AN91" s="530"/>
      <c r="AO91" s="530"/>
      <c r="AP91" s="530"/>
      <c r="AQ91" s="507" t="str">
        <f t="shared" si="106"/>
        <v>DPC調査データDB読込結果を定義する。</v>
      </c>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34" t="s">
        <v>630</v>
      </c>
      <c r="BP91" s="534"/>
      <c r="BQ91" s="534"/>
      <c r="BR91" s="534"/>
      <c r="BS91" s="535"/>
      <c r="BU91" s="94" t="str">
        <f t="shared" ca="1" si="2"/>
        <v>select count(*) from milscm4.valid_db_dpc;</v>
      </c>
    </row>
    <row r="92" spans="1:73" ht="27" customHeight="1">
      <c r="A92" s="94" t="str">
        <f t="shared" si="116"/>
        <v>医科レセプトデータDB読込結果</v>
      </c>
      <c r="B92" s="484" t="s">
        <v>1659</v>
      </c>
      <c r="C92" s="485"/>
      <c r="D92" s="485"/>
      <c r="E92" s="486"/>
      <c r="F92" s="487" t="s">
        <v>1660</v>
      </c>
      <c r="G92" s="488"/>
      <c r="H92" s="488"/>
      <c r="I92" s="488"/>
      <c r="J92" s="488"/>
      <c r="K92" s="488"/>
      <c r="L92" s="489"/>
      <c r="M92" s="518" t="str">
        <f t="shared" si="115"/>
        <v>ENT_A5_09</v>
      </c>
      <c r="N92" s="519"/>
      <c r="O92" s="519"/>
      <c r="P92" s="519"/>
      <c r="Q92" s="520"/>
      <c r="R92" s="536" t="s">
        <v>1817</v>
      </c>
      <c r="S92" s="537"/>
      <c r="T92" s="537"/>
      <c r="U92" s="537"/>
      <c r="V92" s="537"/>
      <c r="W92" s="537"/>
      <c r="X92" s="537"/>
      <c r="Y92" s="537"/>
      <c r="Z92" s="537"/>
      <c r="AA92" s="537"/>
      <c r="AB92" s="537"/>
      <c r="AC92" s="538"/>
      <c r="AD92" s="507" t="str">
        <f t="shared" ca="1" si="117"/>
        <v>valid_db_receiptc</v>
      </c>
      <c r="AE92" s="508"/>
      <c r="AF92" s="508"/>
      <c r="AG92" s="508"/>
      <c r="AH92" s="508"/>
      <c r="AI92" s="508"/>
      <c r="AJ92" s="508"/>
      <c r="AK92" s="508"/>
      <c r="AL92" s="529" t="s">
        <v>1616</v>
      </c>
      <c r="AM92" s="530"/>
      <c r="AN92" s="530"/>
      <c r="AO92" s="530"/>
      <c r="AP92" s="530"/>
      <c r="AQ92" s="507" t="str">
        <f t="shared" si="106"/>
        <v>医科レセプトデータDB読込結果を定義する。</v>
      </c>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34" t="s">
        <v>630</v>
      </c>
      <c r="BP92" s="534"/>
      <c r="BQ92" s="534"/>
      <c r="BR92" s="534"/>
      <c r="BS92" s="535"/>
      <c r="BU92" s="94" t="str">
        <f t="shared" ca="1" si="2"/>
        <v>select count(*) from milscm4.valid_db_receiptc;</v>
      </c>
    </row>
    <row r="93" spans="1:73" ht="27" customHeight="1">
      <c r="A93" s="94" t="str">
        <f t="shared" si="116"/>
        <v>DPCレセプトデータDB読込結果</v>
      </c>
      <c r="B93" s="484" t="s">
        <v>1659</v>
      </c>
      <c r="C93" s="485"/>
      <c r="D93" s="485"/>
      <c r="E93" s="486"/>
      <c r="F93" s="487" t="s">
        <v>1660</v>
      </c>
      <c r="G93" s="488"/>
      <c r="H93" s="488"/>
      <c r="I93" s="488"/>
      <c r="J93" s="488"/>
      <c r="K93" s="488"/>
      <c r="L93" s="489"/>
      <c r="M93" s="518" t="str">
        <f t="shared" ref="M93:M94" si="118">"ENT_"&amp;RIGHT(B93,2)&amp;"_"&amp;TEXT(ROW(M93)-ROW(M$84)+1,"00")</f>
        <v>ENT_A5_10</v>
      </c>
      <c r="N93" s="519"/>
      <c r="O93" s="519"/>
      <c r="P93" s="519"/>
      <c r="Q93" s="520"/>
      <c r="R93" s="536" t="s">
        <v>1818</v>
      </c>
      <c r="S93" s="537"/>
      <c r="T93" s="537"/>
      <c r="U93" s="537"/>
      <c r="V93" s="537"/>
      <c r="W93" s="537"/>
      <c r="X93" s="537"/>
      <c r="Y93" s="537"/>
      <c r="Z93" s="537"/>
      <c r="AA93" s="537"/>
      <c r="AB93" s="537"/>
      <c r="AC93" s="538"/>
      <c r="AD93" s="507" t="str">
        <f t="shared" ca="1" si="117"/>
        <v>valid_db_receiptd</v>
      </c>
      <c r="AE93" s="508"/>
      <c r="AF93" s="508"/>
      <c r="AG93" s="508"/>
      <c r="AH93" s="508"/>
      <c r="AI93" s="508"/>
      <c r="AJ93" s="508"/>
      <c r="AK93" s="508"/>
      <c r="AL93" s="529" t="s">
        <v>1616</v>
      </c>
      <c r="AM93" s="530"/>
      <c r="AN93" s="530"/>
      <c r="AO93" s="530"/>
      <c r="AP93" s="530"/>
      <c r="AQ93" s="507" t="str">
        <f t="shared" si="106"/>
        <v>DPCレセプトデータDB読込結果を定義する。</v>
      </c>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34" t="s">
        <v>630</v>
      </c>
      <c r="BP93" s="534"/>
      <c r="BQ93" s="534"/>
      <c r="BR93" s="534"/>
      <c r="BS93" s="535"/>
      <c r="BU93" s="94" t="str">
        <f t="shared" ca="1" si="2"/>
        <v>select count(*) from milscm4.valid_db_receiptd;</v>
      </c>
    </row>
    <row r="94" spans="1:73" ht="27" customHeight="1">
      <c r="A94" s="94" t="str">
        <f t="shared" ref="A94:A95" si="119">R94</f>
        <v>MMLデータDB読込結果</v>
      </c>
      <c r="B94" s="484" t="s">
        <v>1659</v>
      </c>
      <c r="C94" s="485"/>
      <c r="D94" s="485"/>
      <c r="E94" s="486"/>
      <c r="F94" s="487" t="s">
        <v>1660</v>
      </c>
      <c r="G94" s="488"/>
      <c r="H94" s="488"/>
      <c r="I94" s="488"/>
      <c r="J94" s="488"/>
      <c r="K94" s="488"/>
      <c r="L94" s="489"/>
      <c r="M94" s="518" t="str">
        <f t="shared" si="118"/>
        <v>ENT_A5_11</v>
      </c>
      <c r="N94" s="519"/>
      <c r="O94" s="519"/>
      <c r="P94" s="519"/>
      <c r="Q94" s="520"/>
      <c r="R94" s="536" t="s">
        <v>1810</v>
      </c>
      <c r="S94" s="537"/>
      <c r="T94" s="537"/>
      <c r="U94" s="537"/>
      <c r="V94" s="537"/>
      <c r="W94" s="537"/>
      <c r="X94" s="537"/>
      <c r="Y94" s="537"/>
      <c r="Z94" s="537"/>
      <c r="AA94" s="537"/>
      <c r="AB94" s="537"/>
      <c r="AC94" s="538"/>
      <c r="AD94" s="507" t="str">
        <f t="shared" ref="AD94:AD95" ca="1" si="120">INDIRECT(R94&amp;"!D8")</f>
        <v>valid_db_mml</v>
      </c>
      <c r="AE94" s="508"/>
      <c r="AF94" s="508"/>
      <c r="AG94" s="508"/>
      <c r="AH94" s="508"/>
      <c r="AI94" s="508"/>
      <c r="AJ94" s="508"/>
      <c r="AK94" s="508"/>
      <c r="AL94" s="529" t="s">
        <v>1616</v>
      </c>
      <c r="AM94" s="530"/>
      <c r="AN94" s="530"/>
      <c r="AO94" s="530"/>
      <c r="AP94" s="530"/>
      <c r="AQ94" s="507" t="str">
        <f t="shared" si="106"/>
        <v>MMLデータDB読込結果を定義する。</v>
      </c>
      <c r="AR94" s="508"/>
      <c r="AS94" s="508"/>
      <c r="AT94" s="508"/>
      <c r="AU94" s="508"/>
      <c r="AV94" s="508"/>
      <c r="AW94" s="508"/>
      <c r="AX94" s="508"/>
      <c r="AY94" s="508"/>
      <c r="AZ94" s="508"/>
      <c r="BA94" s="508"/>
      <c r="BB94" s="508"/>
      <c r="BC94" s="508"/>
      <c r="BD94" s="508"/>
      <c r="BE94" s="508"/>
      <c r="BF94" s="508"/>
      <c r="BG94" s="508"/>
      <c r="BH94" s="508"/>
      <c r="BI94" s="508"/>
      <c r="BJ94" s="508"/>
      <c r="BK94" s="508"/>
      <c r="BL94" s="508"/>
      <c r="BM94" s="508"/>
      <c r="BN94" s="508"/>
      <c r="BO94" s="534" t="s">
        <v>630</v>
      </c>
      <c r="BP94" s="534"/>
      <c r="BQ94" s="534"/>
      <c r="BR94" s="534"/>
      <c r="BS94" s="535"/>
      <c r="BU94" s="94" t="str">
        <f t="shared" ca="1" si="2"/>
        <v>select count(*) from milscm4.valid_db_mml;</v>
      </c>
    </row>
    <row r="95" spans="1:73" ht="27" customHeight="1">
      <c r="A95" s="94" t="str">
        <f t="shared" si="119"/>
        <v>バリデーション結果_未存在レコード</v>
      </c>
      <c r="B95" s="484" t="s">
        <v>1659</v>
      </c>
      <c r="C95" s="485"/>
      <c r="D95" s="485"/>
      <c r="E95" s="486"/>
      <c r="F95" s="487" t="s">
        <v>1660</v>
      </c>
      <c r="G95" s="488"/>
      <c r="H95" s="488"/>
      <c r="I95" s="488"/>
      <c r="J95" s="488"/>
      <c r="K95" s="488"/>
      <c r="L95" s="489"/>
      <c r="M95" s="518" t="str">
        <f t="shared" ref="M95:M96" si="121">"ENT_"&amp;RIGHT(B95,2)&amp;"_"&amp;TEXT(ROW(M95)-ROW(M$84)+1,"00")</f>
        <v>ENT_A5_12</v>
      </c>
      <c r="N95" s="519"/>
      <c r="O95" s="519"/>
      <c r="P95" s="519"/>
      <c r="Q95" s="520"/>
      <c r="R95" s="536" t="s">
        <v>1838</v>
      </c>
      <c r="S95" s="537"/>
      <c r="T95" s="537"/>
      <c r="U95" s="537"/>
      <c r="V95" s="537"/>
      <c r="W95" s="537"/>
      <c r="X95" s="537"/>
      <c r="Y95" s="537"/>
      <c r="Z95" s="537"/>
      <c r="AA95" s="537"/>
      <c r="AB95" s="537"/>
      <c r="AC95" s="538"/>
      <c r="AD95" s="507" t="str">
        <f t="shared" ca="1" si="120"/>
        <v>valid_not_exists_record</v>
      </c>
      <c r="AE95" s="508"/>
      <c r="AF95" s="508"/>
      <c r="AG95" s="508"/>
      <c r="AH95" s="508"/>
      <c r="AI95" s="508"/>
      <c r="AJ95" s="508"/>
      <c r="AK95" s="508"/>
      <c r="AL95" s="529" t="s">
        <v>1616</v>
      </c>
      <c r="AM95" s="530"/>
      <c r="AN95" s="530"/>
      <c r="AO95" s="530"/>
      <c r="AP95" s="530"/>
      <c r="AQ95" s="531" t="str">
        <f t="shared" si="106"/>
        <v>バリデーション結果_未存在レコードを定義する。</v>
      </c>
      <c r="AR95" s="532"/>
      <c r="AS95" s="532"/>
      <c r="AT95" s="532"/>
      <c r="AU95" s="532"/>
      <c r="AV95" s="532"/>
      <c r="AW95" s="532"/>
      <c r="AX95" s="532"/>
      <c r="AY95" s="532"/>
      <c r="AZ95" s="532"/>
      <c r="BA95" s="532"/>
      <c r="BB95" s="532"/>
      <c r="BC95" s="532"/>
      <c r="BD95" s="532"/>
      <c r="BE95" s="532"/>
      <c r="BF95" s="532"/>
      <c r="BG95" s="532"/>
      <c r="BH95" s="532"/>
      <c r="BI95" s="532"/>
      <c r="BJ95" s="532"/>
      <c r="BK95" s="532"/>
      <c r="BL95" s="532"/>
      <c r="BM95" s="532"/>
      <c r="BN95" s="533"/>
      <c r="BO95" s="534" t="s">
        <v>630</v>
      </c>
      <c r="BP95" s="534"/>
      <c r="BQ95" s="534"/>
      <c r="BR95" s="534"/>
      <c r="BS95" s="535"/>
      <c r="BU95" s="94" t="str">
        <f t="shared" ca="1" si="2"/>
        <v>select count(*) from milscm4.valid_not_exists_record;</v>
      </c>
    </row>
    <row r="96" spans="1:73" ht="27" customHeight="1">
      <c r="A96" s="94" t="str">
        <f t="shared" ref="A96:A101" si="122">R96</f>
        <v>バリデーション結果_件数不一致レコード</v>
      </c>
      <c r="B96" s="484" t="s">
        <v>1659</v>
      </c>
      <c r="C96" s="485"/>
      <c r="D96" s="485"/>
      <c r="E96" s="486"/>
      <c r="F96" s="487" t="s">
        <v>1660</v>
      </c>
      <c r="G96" s="488"/>
      <c r="H96" s="488"/>
      <c r="I96" s="488"/>
      <c r="J96" s="488"/>
      <c r="K96" s="488"/>
      <c r="L96" s="489"/>
      <c r="M96" s="518" t="str">
        <f t="shared" si="121"/>
        <v>ENT_A5_13</v>
      </c>
      <c r="N96" s="519"/>
      <c r="O96" s="519"/>
      <c r="P96" s="519"/>
      <c r="Q96" s="520"/>
      <c r="R96" s="536" t="s">
        <v>1832</v>
      </c>
      <c r="S96" s="537"/>
      <c r="T96" s="537"/>
      <c r="U96" s="537"/>
      <c r="V96" s="537"/>
      <c r="W96" s="537"/>
      <c r="X96" s="537"/>
      <c r="Y96" s="537"/>
      <c r="Z96" s="537"/>
      <c r="AA96" s="537"/>
      <c r="AB96" s="537"/>
      <c r="AC96" s="538"/>
      <c r="AD96" s="507" t="str">
        <f t="shared" ref="AD96:AD101" ca="1" si="123">INDIRECT(R96&amp;"!D8")</f>
        <v>valid_count_mismatch_record</v>
      </c>
      <c r="AE96" s="508"/>
      <c r="AF96" s="508"/>
      <c r="AG96" s="508"/>
      <c r="AH96" s="508"/>
      <c r="AI96" s="508"/>
      <c r="AJ96" s="508"/>
      <c r="AK96" s="508"/>
      <c r="AL96" s="529" t="s">
        <v>1616</v>
      </c>
      <c r="AM96" s="530"/>
      <c r="AN96" s="530"/>
      <c r="AO96" s="530"/>
      <c r="AP96" s="530"/>
      <c r="AQ96" s="531" t="str">
        <f t="shared" si="106"/>
        <v>バリデーション結果_件数不一致レコードを定義する。</v>
      </c>
      <c r="AR96" s="532"/>
      <c r="AS96" s="532"/>
      <c r="AT96" s="532"/>
      <c r="AU96" s="532"/>
      <c r="AV96" s="532"/>
      <c r="AW96" s="532"/>
      <c r="AX96" s="532"/>
      <c r="AY96" s="532"/>
      <c r="AZ96" s="532"/>
      <c r="BA96" s="532"/>
      <c r="BB96" s="532"/>
      <c r="BC96" s="532"/>
      <c r="BD96" s="532"/>
      <c r="BE96" s="532"/>
      <c r="BF96" s="532"/>
      <c r="BG96" s="532"/>
      <c r="BH96" s="532"/>
      <c r="BI96" s="532"/>
      <c r="BJ96" s="532"/>
      <c r="BK96" s="532"/>
      <c r="BL96" s="532"/>
      <c r="BM96" s="532"/>
      <c r="BN96" s="533"/>
      <c r="BO96" s="534" t="s">
        <v>630</v>
      </c>
      <c r="BP96" s="534"/>
      <c r="BQ96" s="534"/>
      <c r="BR96" s="534"/>
      <c r="BS96" s="535"/>
      <c r="BU96" s="94" t="str">
        <f t="shared" ca="1" si="2"/>
        <v>select count(*) from milscm4.valid_count_mismatch_record;</v>
      </c>
    </row>
    <row r="97" spans="1:73" ht="27" customHeight="1">
      <c r="A97" s="94" t="str">
        <f t="shared" si="122"/>
        <v>取込Zipファイル一覧</v>
      </c>
      <c r="B97" s="591" t="s">
        <v>1868</v>
      </c>
      <c r="C97" s="592"/>
      <c r="D97" s="592"/>
      <c r="E97" s="593"/>
      <c r="F97" s="594" t="s">
        <v>1869</v>
      </c>
      <c r="G97" s="592"/>
      <c r="H97" s="592"/>
      <c r="I97" s="592"/>
      <c r="J97" s="592"/>
      <c r="K97" s="592"/>
      <c r="L97" s="593"/>
      <c r="M97" s="518" t="str">
        <f>"ENT_"&amp;RIGHT(B97,2)&amp;"_"&amp;TEXT(ROW(M97)-ROW(M$97)+1,"00")</f>
        <v>ENT_A6_01</v>
      </c>
      <c r="N97" s="519"/>
      <c r="O97" s="519"/>
      <c r="P97" s="519"/>
      <c r="Q97" s="520"/>
      <c r="R97" s="536" t="s">
        <v>1871</v>
      </c>
      <c r="S97" s="537"/>
      <c r="T97" s="537"/>
      <c r="U97" s="537"/>
      <c r="V97" s="537"/>
      <c r="W97" s="537"/>
      <c r="X97" s="537"/>
      <c r="Y97" s="537"/>
      <c r="Z97" s="537"/>
      <c r="AA97" s="537"/>
      <c r="AB97" s="537"/>
      <c r="AC97" s="538"/>
      <c r="AD97" s="507" t="str">
        <f t="shared" ca="1" si="123"/>
        <v>text_zip_list</v>
      </c>
      <c r="AE97" s="508"/>
      <c r="AF97" s="508"/>
      <c r="AG97" s="508"/>
      <c r="AH97" s="508"/>
      <c r="AI97" s="508"/>
      <c r="AJ97" s="508"/>
      <c r="AK97" s="508"/>
      <c r="AL97" s="529" t="s">
        <v>628</v>
      </c>
      <c r="AM97" s="530"/>
      <c r="AN97" s="530"/>
      <c r="AO97" s="530"/>
      <c r="AP97" s="530"/>
      <c r="AQ97" s="507" t="str">
        <f t="shared" ref="AQ97:AQ101" si="124">F97 &amp; "の" &amp; R97 &amp; "を定義する。"</f>
        <v>テキストデータ抽出の取込Zipファイル一覧を定義する。</v>
      </c>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34" t="s">
        <v>630</v>
      </c>
      <c r="BP97" s="534"/>
      <c r="BQ97" s="534"/>
      <c r="BR97" s="534"/>
      <c r="BS97" s="535"/>
      <c r="BU97" s="94" t="str">
        <f t="shared" ca="1" si="2"/>
        <v>select count(*) from milscm4.text_zip_list;</v>
      </c>
    </row>
    <row r="98" spans="1:73" ht="27" customHeight="1">
      <c r="A98" s="94" t="str">
        <f t="shared" si="122"/>
        <v>MML共通</v>
      </c>
      <c r="B98" s="484" t="s">
        <v>1867</v>
      </c>
      <c r="C98" s="485"/>
      <c r="D98" s="485"/>
      <c r="E98" s="486"/>
      <c r="F98" s="487" t="s">
        <v>1869</v>
      </c>
      <c r="G98" s="488"/>
      <c r="H98" s="488"/>
      <c r="I98" s="488"/>
      <c r="J98" s="488"/>
      <c r="K98" s="488"/>
      <c r="L98" s="489"/>
      <c r="M98" s="490" t="str">
        <f t="shared" ref="M98:M101" si="125">"ENT_"&amp;RIGHT(B98,2)&amp;"_"&amp;TEXT(ROW(M98)-ROW(M$97)+1,"00")</f>
        <v>ENT_A6_02</v>
      </c>
      <c r="N98" s="491"/>
      <c r="O98" s="491"/>
      <c r="P98" s="491"/>
      <c r="Q98" s="492"/>
      <c r="R98" s="493" t="s">
        <v>1870</v>
      </c>
      <c r="S98" s="494"/>
      <c r="T98" s="494"/>
      <c r="U98" s="494"/>
      <c r="V98" s="494"/>
      <c r="W98" s="494"/>
      <c r="X98" s="494"/>
      <c r="Y98" s="494"/>
      <c r="Z98" s="494"/>
      <c r="AA98" s="494"/>
      <c r="AB98" s="494"/>
      <c r="AC98" s="495"/>
      <c r="AD98" s="496" t="str">
        <f t="shared" ca="1" si="123"/>
        <v>text_mml_common</v>
      </c>
      <c r="AE98" s="497"/>
      <c r="AF98" s="497"/>
      <c r="AG98" s="497"/>
      <c r="AH98" s="497"/>
      <c r="AI98" s="497"/>
      <c r="AJ98" s="497"/>
      <c r="AK98" s="497"/>
      <c r="AL98" s="498" t="s">
        <v>628</v>
      </c>
      <c r="AM98" s="498"/>
      <c r="AN98" s="498"/>
      <c r="AO98" s="498"/>
      <c r="AP98" s="498"/>
      <c r="AQ98" s="496" t="str">
        <f t="shared" si="124"/>
        <v>テキストデータ抽出のMML共通を定義する。</v>
      </c>
      <c r="AR98" s="497"/>
      <c r="AS98" s="497"/>
      <c r="AT98" s="497"/>
      <c r="AU98" s="497"/>
      <c r="AV98" s="497"/>
      <c r="AW98" s="497"/>
      <c r="AX98" s="497"/>
      <c r="AY98" s="497"/>
      <c r="AZ98" s="497"/>
      <c r="BA98" s="497"/>
      <c r="BB98" s="497"/>
      <c r="BC98" s="497"/>
      <c r="BD98" s="497"/>
      <c r="BE98" s="497"/>
      <c r="BF98" s="497"/>
      <c r="BG98" s="497"/>
      <c r="BH98" s="497"/>
      <c r="BI98" s="497"/>
      <c r="BJ98" s="497"/>
      <c r="BK98" s="497"/>
      <c r="BL98" s="497"/>
      <c r="BM98" s="497"/>
      <c r="BN98" s="497"/>
      <c r="BO98" s="499" t="s">
        <v>630</v>
      </c>
      <c r="BP98" s="499"/>
      <c r="BQ98" s="499"/>
      <c r="BR98" s="499"/>
      <c r="BS98" s="500"/>
      <c r="BU98" s="94" t="str">
        <f t="shared" ca="1" si="2"/>
        <v>select count(*) from milscm4.text_mml_common;</v>
      </c>
    </row>
    <row r="99" spans="1:73" ht="27" customHeight="1">
      <c r="A99" s="94" t="str">
        <f t="shared" si="122"/>
        <v>MML_診断履歴情報モジュール_本文</v>
      </c>
      <c r="B99" s="484" t="s">
        <v>1867</v>
      </c>
      <c r="C99" s="485"/>
      <c r="D99" s="485"/>
      <c r="E99" s="486"/>
      <c r="F99" s="487" t="s">
        <v>1869</v>
      </c>
      <c r="G99" s="488"/>
      <c r="H99" s="488"/>
      <c r="I99" s="488"/>
      <c r="J99" s="488"/>
      <c r="K99" s="488"/>
      <c r="L99" s="489"/>
      <c r="M99" s="490" t="str">
        <f t="shared" si="125"/>
        <v>ENT_A6_03</v>
      </c>
      <c r="N99" s="491"/>
      <c r="O99" s="491"/>
      <c r="P99" s="491"/>
      <c r="Q99" s="492"/>
      <c r="R99" s="493" t="s">
        <v>1920</v>
      </c>
      <c r="S99" s="494"/>
      <c r="T99" s="494"/>
      <c r="U99" s="494"/>
      <c r="V99" s="494"/>
      <c r="W99" s="494"/>
      <c r="X99" s="494"/>
      <c r="Y99" s="494"/>
      <c r="Z99" s="494"/>
      <c r="AA99" s="494"/>
      <c r="AB99" s="494"/>
      <c r="AC99" s="495"/>
      <c r="AD99" s="496" t="str">
        <f t="shared" ca="1" si="123"/>
        <v>text_mml_mmlrd_body</v>
      </c>
      <c r="AE99" s="497"/>
      <c r="AF99" s="497"/>
      <c r="AG99" s="497"/>
      <c r="AH99" s="497"/>
      <c r="AI99" s="497"/>
      <c r="AJ99" s="497"/>
      <c r="AK99" s="497"/>
      <c r="AL99" s="498" t="s">
        <v>628</v>
      </c>
      <c r="AM99" s="498"/>
      <c r="AN99" s="498"/>
      <c r="AO99" s="498"/>
      <c r="AP99" s="498"/>
      <c r="AQ99" s="496" t="str">
        <f t="shared" si="124"/>
        <v>テキストデータ抽出のMML_診断履歴情報モジュール_本文を定義する。</v>
      </c>
      <c r="AR99" s="497"/>
      <c r="AS99" s="497"/>
      <c r="AT99" s="497"/>
      <c r="AU99" s="497"/>
      <c r="AV99" s="497"/>
      <c r="AW99" s="497"/>
      <c r="AX99" s="497"/>
      <c r="AY99" s="497"/>
      <c r="AZ99" s="497"/>
      <c r="BA99" s="497"/>
      <c r="BB99" s="497"/>
      <c r="BC99" s="497"/>
      <c r="BD99" s="497"/>
      <c r="BE99" s="497"/>
      <c r="BF99" s="497"/>
      <c r="BG99" s="497"/>
      <c r="BH99" s="497"/>
      <c r="BI99" s="497"/>
      <c r="BJ99" s="497"/>
      <c r="BK99" s="497"/>
      <c r="BL99" s="497"/>
      <c r="BM99" s="497"/>
      <c r="BN99" s="497"/>
      <c r="BO99" s="499" t="s">
        <v>630</v>
      </c>
      <c r="BP99" s="499"/>
      <c r="BQ99" s="499"/>
      <c r="BR99" s="499"/>
      <c r="BS99" s="500"/>
      <c r="BU99" s="94" t="str">
        <f t="shared" ca="1" si="2"/>
        <v>select count(*) from milscm4.text_mml_mmlrd_body;</v>
      </c>
    </row>
    <row r="100" spans="1:73" ht="27" customHeight="1">
      <c r="A100" s="94" t="str">
        <f t="shared" si="122"/>
        <v>MML_診断履歴情報モジュール_病名</v>
      </c>
      <c r="B100" s="484" t="s">
        <v>1867</v>
      </c>
      <c r="C100" s="485"/>
      <c r="D100" s="485"/>
      <c r="E100" s="486"/>
      <c r="F100" s="487" t="s">
        <v>1869</v>
      </c>
      <c r="G100" s="488"/>
      <c r="H100" s="488"/>
      <c r="I100" s="488"/>
      <c r="J100" s="488"/>
      <c r="K100" s="488"/>
      <c r="L100" s="489"/>
      <c r="M100" s="490" t="str">
        <f t="shared" si="125"/>
        <v>ENT_A6_04</v>
      </c>
      <c r="N100" s="491"/>
      <c r="O100" s="491"/>
      <c r="P100" s="491"/>
      <c r="Q100" s="492"/>
      <c r="R100" s="493" t="s">
        <v>1919</v>
      </c>
      <c r="S100" s="494"/>
      <c r="T100" s="494"/>
      <c r="U100" s="494"/>
      <c r="V100" s="494"/>
      <c r="W100" s="494"/>
      <c r="X100" s="494"/>
      <c r="Y100" s="494"/>
      <c r="Z100" s="494"/>
      <c r="AA100" s="494"/>
      <c r="AB100" s="494"/>
      <c r="AC100" s="495"/>
      <c r="AD100" s="496" t="str">
        <f t="shared" ca="1" si="123"/>
        <v>text_mml_mmlrd_byomei</v>
      </c>
      <c r="AE100" s="497"/>
      <c r="AF100" s="497"/>
      <c r="AG100" s="497"/>
      <c r="AH100" s="497"/>
      <c r="AI100" s="497"/>
      <c r="AJ100" s="497"/>
      <c r="AK100" s="497"/>
      <c r="AL100" s="498" t="s">
        <v>628</v>
      </c>
      <c r="AM100" s="498"/>
      <c r="AN100" s="498"/>
      <c r="AO100" s="498"/>
      <c r="AP100" s="498"/>
      <c r="AQ100" s="496" t="str">
        <f t="shared" si="124"/>
        <v>テキストデータ抽出のMML_診断履歴情報モジュール_病名を定義する。</v>
      </c>
      <c r="AR100" s="497"/>
      <c r="AS100" s="497"/>
      <c r="AT100" s="497"/>
      <c r="AU100" s="497"/>
      <c r="AV100" s="497"/>
      <c r="AW100" s="497"/>
      <c r="AX100" s="497"/>
      <c r="AY100" s="497"/>
      <c r="AZ100" s="497"/>
      <c r="BA100" s="497"/>
      <c r="BB100" s="497"/>
      <c r="BC100" s="497"/>
      <c r="BD100" s="497"/>
      <c r="BE100" s="497"/>
      <c r="BF100" s="497"/>
      <c r="BG100" s="497"/>
      <c r="BH100" s="497"/>
      <c r="BI100" s="497"/>
      <c r="BJ100" s="497"/>
      <c r="BK100" s="497"/>
      <c r="BL100" s="497"/>
      <c r="BM100" s="497"/>
      <c r="BN100" s="497"/>
      <c r="BO100" s="499" t="s">
        <v>630</v>
      </c>
      <c r="BP100" s="499"/>
      <c r="BQ100" s="499"/>
      <c r="BR100" s="499"/>
      <c r="BS100" s="500"/>
      <c r="BU100" s="94" t="str">
        <f t="shared" ca="1" si="2"/>
        <v>select count(*) from milscm4.text_mml_mmlrd_byomei;</v>
      </c>
    </row>
    <row r="101" spans="1:73" ht="27" customHeight="1">
      <c r="A101" s="94" t="str">
        <f t="shared" si="122"/>
        <v>MML_診断履歴情報モジュール_カテゴリ名</v>
      </c>
      <c r="B101" s="484" t="s">
        <v>1867</v>
      </c>
      <c r="C101" s="485"/>
      <c r="D101" s="485"/>
      <c r="E101" s="486"/>
      <c r="F101" s="487" t="s">
        <v>1869</v>
      </c>
      <c r="G101" s="488"/>
      <c r="H101" s="488"/>
      <c r="I101" s="488"/>
      <c r="J101" s="488"/>
      <c r="K101" s="488"/>
      <c r="L101" s="489"/>
      <c r="M101" s="490" t="str">
        <f t="shared" si="125"/>
        <v>ENT_A6_05</v>
      </c>
      <c r="N101" s="491"/>
      <c r="O101" s="491"/>
      <c r="P101" s="491"/>
      <c r="Q101" s="492"/>
      <c r="R101" s="493" t="s">
        <v>1921</v>
      </c>
      <c r="S101" s="494"/>
      <c r="T101" s="494"/>
      <c r="U101" s="494"/>
      <c r="V101" s="494"/>
      <c r="W101" s="494"/>
      <c r="X101" s="494"/>
      <c r="Y101" s="494"/>
      <c r="Z101" s="494"/>
      <c r="AA101" s="494"/>
      <c r="AB101" s="494"/>
      <c r="AC101" s="495"/>
      <c r="AD101" s="496" t="str">
        <f t="shared" ca="1" si="123"/>
        <v>text_mml_mmlrd_category</v>
      </c>
      <c r="AE101" s="497"/>
      <c r="AF101" s="497"/>
      <c r="AG101" s="497"/>
      <c r="AH101" s="497"/>
      <c r="AI101" s="497"/>
      <c r="AJ101" s="497"/>
      <c r="AK101" s="497"/>
      <c r="AL101" s="498" t="s">
        <v>628</v>
      </c>
      <c r="AM101" s="498"/>
      <c r="AN101" s="498"/>
      <c r="AO101" s="498"/>
      <c r="AP101" s="498"/>
      <c r="AQ101" s="496" t="str">
        <f t="shared" si="124"/>
        <v>テキストデータ抽出のMML_診断履歴情報モジュール_カテゴリ名を定義する。</v>
      </c>
      <c r="AR101" s="497"/>
      <c r="AS101" s="497"/>
      <c r="AT101" s="497"/>
      <c r="AU101" s="497"/>
      <c r="AV101" s="497"/>
      <c r="AW101" s="497"/>
      <c r="AX101" s="497"/>
      <c r="AY101" s="497"/>
      <c r="AZ101" s="497"/>
      <c r="BA101" s="497"/>
      <c r="BB101" s="497"/>
      <c r="BC101" s="497"/>
      <c r="BD101" s="497"/>
      <c r="BE101" s="497"/>
      <c r="BF101" s="497"/>
      <c r="BG101" s="497"/>
      <c r="BH101" s="497"/>
      <c r="BI101" s="497"/>
      <c r="BJ101" s="497"/>
      <c r="BK101" s="497"/>
      <c r="BL101" s="497"/>
      <c r="BM101" s="497"/>
      <c r="BN101" s="497"/>
      <c r="BO101" s="499" t="s">
        <v>630</v>
      </c>
      <c r="BP101" s="499"/>
      <c r="BQ101" s="499"/>
      <c r="BR101" s="499"/>
      <c r="BS101" s="500"/>
      <c r="BU101" s="94" t="str">
        <f t="shared" ca="1" si="2"/>
        <v>select count(*) from milscm4.text_mml_mmlrd_category;</v>
      </c>
    </row>
    <row r="102" spans="1:73" ht="27" customHeight="1">
      <c r="A102" s="94" t="str">
        <f t="shared" ref="A102:A105" si="126">R102</f>
        <v>MML_臨床サマリー情報モジュール_本文</v>
      </c>
      <c r="B102" s="484" t="s">
        <v>1867</v>
      </c>
      <c r="C102" s="485"/>
      <c r="D102" s="485"/>
      <c r="E102" s="486"/>
      <c r="F102" s="487" t="s">
        <v>1869</v>
      </c>
      <c r="G102" s="488"/>
      <c r="H102" s="488"/>
      <c r="I102" s="488"/>
      <c r="J102" s="488"/>
      <c r="K102" s="488"/>
      <c r="L102" s="489"/>
      <c r="M102" s="490" t="str">
        <f t="shared" ref="M102:M105" si="127">"ENT_"&amp;RIGHT(B102,2)&amp;"_"&amp;TEXT(ROW(M102)-ROW(M$97)+1,"00")</f>
        <v>ENT_A6_06</v>
      </c>
      <c r="N102" s="491"/>
      <c r="O102" s="491"/>
      <c r="P102" s="491"/>
      <c r="Q102" s="492"/>
      <c r="R102" s="493" t="s">
        <v>1962</v>
      </c>
      <c r="S102" s="494"/>
      <c r="T102" s="494"/>
      <c r="U102" s="494"/>
      <c r="V102" s="494"/>
      <c r="W102" s="494"/>
      <c r="X102" s="494"/>
      <c r="Y102" s="494"/>
      <c r="Z102" s="494"/>
      <c r="AA102" s="494"/>
      <c r="AB102" s="494"/>
      <c r="AC102" s="495"/>
      <c r="AD102" s="496" t="str">
        <f t="shared" ref="AD102:AD105" ca="1" si="128">INDIRECT(R102&amp;"!D8")</f>
        <v>text_mml_mmlsm_body</v>
      </c>
      <c r="AE102" s="497"/>
      <c r="AF102" s="497"/>
      <c r="AG102" s="497"/>
      <c r="AH102" s="497"/>
      <c r="AI102" s="497"/>
      <c r="AJ102" s="497"/>
      <c r="AK102" s="497"/>
      <c r="AL102" s="498" t="s">
        <v>628</v>
      </c>
      <c r="AM102" s="498"/>
      <c r="AN102" s="498"/>
      <c r="AO102" s="498"/>
      <c r="AP102" s="498"/>
      <c r="AQ102" s="496" t="str">
        <f t="shared" ref="AQ102:AQ105" si="129">F102 &amp; "の" &amp; R102 &amp; "を定義する。"</f>
        <v>テキストデータ抽出のMML_臨床サマリー情報モジュール_本文を定義する。</v>
      </c>
      <c r="AR102" s="497"/>
      <c r="AS102" s="497"/>
      <c r="AT102" s="497"/>
      <c r="AU102" s="497"/>
      <c r="AV102" s="497"/>
      <c r="AW102" s="497"/>
      <c r="AX102" s="497"/>
      <c r="AY102" s="497"/>
      <c r="AZ102" s="497"/>
      <c r="BA102" s="497"/>
      <c r="BB102" s="497"/>
      <c r="BC102" s="497"/>
      <c r="BD102" s="497"/>
      <c r="BE102" s="497"/>
      <c r="BF102" s="497"/>
      <c r="BG102" s="497"/>
      <c r="BH102" s="497"/>
      <c r="BI102" s="497"/>
      <c r="BJ102" s="497"/>
      <c r="BK102" s="497"/>
      <c r="BL102" s="497"/>
      <c r="BM102" s="497"/>
      <c r="BN102" s="497"/>
      <c r="BO102" s="499" t="s">
        <v>630</v>
      </c>
      <c r="BP102" s="499"/>
      <c r="BQ102" s="499"/>
      <c r="BR102" s="499"/>
      <c r="BS102" s="500"/>
      <c r="BU102" s="94" t="str">
        <f t="shared" ca="1" si="2"/>
        <v>select count(*) from milscm4.text_mml_mmlsm_body;</v>
      </c>
    </row>
    <row r="103" spans="1:73" ht="27" customHeight="1">
      <c r="A103" s="94" t="str">
        <f t="shared" si="126"/>
        <v>MML_臨床サマリー情報モジュール_外来</v>
      </c>
      <c r="B103" s="484" t="s">
        <v>1867</v>
      </c>
      <c r="C103" s="485"/>
      <c r="D103" s="485"/>
      <c r="E103" s="486"/>
      <c r="F103" s="487" t="s">
        <v>1869</v>
      </c>
      <c r="G103" s="488"/>
      <c r="H103" s="488"/>
      <c r="I103" s="488"/>
      <c r="J103" s="488"/>
      <c r="K103" s="488"/>
      <c r="L103" s="489"/>
      <c r="M103" s="490" t="str">
        <f t="shared" si="127"/>
        <v>ENT_A6_07</v>
      </c>
      <c r="N103" s="491"/>
      <c r="O103" s="491"/>
      <c r="P103" s="491"/>
      <c r="Q103" s="492"/>
      <c r="R103" s="493" t="s">
        <v>2016</v>
      </c>
      <c r="S103" s="494"/>
      <c r="T103" s="494"/>
      <c r="U103" s="494"/>
      <c r="V103" s="494"/>
      <c r="W103" s="494"/>
      <c r="X103" s="494"/>
      <c r="Y103" s="494"/>
      <c r="Z103" s="494"/>
      <c r="AA103" s="494"/>
      <c r="AB103" s="494"/>
      <c r="AC103" s="495"/>
      <c r="AD103" s="496" t="str">
        <f t="shared" ca="1" si="128"/>
        <v>text_mml_mmlsm_outpatient</v>
      </c>
      <c r="AE103" s="497"/>
      <c r="AF103" s="497"/>
      <c r="AG103" s="497"/>
      <c r="AH103" s="497"/>
      <c r="AI103" s="497"/>
      <c r="AJ103" s="497"/>
      <c r="AK103" s="497"/>
      <c r="AL103" s="498" t="s">
        <v>628</v>
      </c>
      <c r="AM103" s="498"/>
      <c r="AN103" s="498"/>
      <c r="AO103" s="498"/>
      <c r="AP103" s="498"/>
      <c r="AQ103" s="496" t="str">
        <f t="shared" si="129"/>
        <v>テキストデータ抽出のMML_臨床サマリー情報モジュール_外来を定義する。</v>
      </c>
      <c r="AR103" s="497"/>
      <c r="AS103" s="497"/>
      <c r="AT103" s="497"/>
      <c r="AU103" s="497"/>
      <c r="AV103" s="497"/>
      <c r="AW103" s="497"/>
      <c r="AX103" s="497"/>
      <c r="AY103" s="497"/>
      <c r="AZ103" s="497"/>
      <c r="BA103" s="497"/>
      <c r="BB103" s="497"/>
      <c r="BC103" s="497"/>
      <c r="BD103" s="497"/>
      <c r="BE103" s="497"/>
      <c r="BF103" s="497"/>
      <c r="BG103" s="497"/>
      <c r="BH103" s="497"/>
      <c r="BI103" s="497"/>
      <c r="BJ103" s="497"/>
      <c r="BK103" s="497"/>
      <c r="BL103" s="497"/>
      <c r="BM103" s="497"/>
      <c r="BN103" s="497"/>
      <c r="BO103" s="499" t="s">
        <v>630</v>
      </c>
      <c r="BP103" s="499"/>
      <c r="BQ103" s="499"/>
      <c r="BR103" s="499"/>
      <c r="BS103" s="500"/>
      <c r="BU103" s="94" t="str">
        <f t="shared" ca="1" si="2"/>
        <v>select count(*) from milscm4.text_mml_mmlsm_outpatient;</v>
      </c>
    </row>
    <row r="104" spans="1:73" ht="27" customHeight="1">
      <c r="A104" s="94" t="str">
        <f t="shared" si="126"/>
        <v>MML_臨床サマリー情報モジュール_入退院</v>
      </c>
      <c r="B104" s="484" t="s">
        <v>1867</v>
      </c>
      <c r="C104" s="485"/>
      <c r="D104" s="485"/>
      <c r="E104" s="486"/>
      <c r="F104" s="487" t="s">
        <v>1869</v>
      </c>
      <c r="G104" s="488"/>
      <c r="H104" s="488"/>
      <c r="I104" s="488"/>
      <c r="J104" s="488"/>
      <c r="K104" s="488"/>
      <c r="L104" s="489"/>
      <c r="M104" s="490" t="str">
        <f t="shared" si="127"/>
        <v>ENT_A6_08</v>
      </c>
      <c r="N104" s="491"/>
      <c r="O104" s="491"/>
      <c r="P104" s="491"/>
      <c r="Q104" s="492"/>
      <c r="R104" s="493" t="s">
        <v>2017</v>
      </c>
      <c r="S104" s="494"/>
      <c r="T104" s="494"/>
      <c r="U104" s="494"/>
      <c r="V104" s="494"/>
      <c r="W104" s="494"/>
      <c r="X104" s="494"/>
      <c r="Y104" s="494"/>
      <c r="Z104" s="494"/>
      <c r="AA104" s="494"/>
      <c r="AB104" s="494"/>
      <c r="AC104" s="495"/>
      <c r="AD104" s="496" t="str">
        <f t="shared" ca="1" si="128"/>
        <v>text_mml_mmlsm_inpatient</v>
      </c>
      <c r="AE104" s="497"/>
      <c r="AF104" s="497"/>
      <c r="AG104" s="497"/>
      <c r="AH104" s="497"/>
      <c r="AI104" s="497"/>
      <c r="AJ104" s="497"/>
      <c r="AK104" s="497"/>
      <c r="AL104" s="498" t="s">
        <v>628</v>
      </c>
      <c r="AM104" s="498"/>
      <c r="AN104" s="498"/>
      <c r="AO104" s="498"/>
      <c r="AP104" s="498"/>
      <c r="AQ104" s="496" t="str">
        <f t="shared" si="129"/>
        <v>テキストデータ抽出のMML_臨床サマリー情報モジュール_入退院を定義する。</v>
      </c>
      <c r="AR104" s="497"/>
      <c r="AS104" s="497"/>
      <c r="AT104" s="497"/>
      <c r="AU104" s="497"/>
      <c r="AV104" s="497"/>
      <c r="AW104" s="497"/>
      <c r="AX104" s="497"/>
      <c r="AY104" s="497"/>
      <c r="AZ104" s="497"/>
      <c r="BA104" s="497"/>
      <c r="BB104" s="497"/>
      <c r="BC104" s="497"/>
      <c r="BD104" s="497"/>
      <c r="BE104" s="497"/>
      <c r="BF104" s="497"/>
      <c r="BG104" s="497"/>
      <c r="BH104" s="497"/>
      <c r="BI104" s="497"/>
      <c r="BJ104" s="497"/>
      <c r="BK104" s="497"/>
      <c r="BL104" s="497"/>
      <c r="BM104" s="497"/>
      <c r="BN104" s="497"/>
      <c r="BO104" s="499" t="s">
        <v>630</v>
      </c>
      <c r="BP104" s="499"/>
      <c r="BQ104" s="499"/>
      <c r="BR104" s="499"/>
      <c r="BS104" s="500"/>
      <c r="BU104" s="94" t="str">
        <f t="shared" ca="1" si="2"/>
        <v>select count(*) from milscm4.text_mml_mmlsm_inpatient;</v>
      </c>
    </row>
    <row r="105" spans="1:73" ht="27" customHeight="1">
      <c r="A105" s="94" t="str">
        <f t="shared" si="126"/>
        <v>MML_臨床サマリー情報モジュール_経過記録</v>
      </c>
      <c r="B105" s="484" t="s">
        <v>1867</v>
      </c>
      <c r="C105" s="485"/>
      <c r="D105" s="485"/>
      <c r="E105" s="486"/>
      <c r="F105" s="487" t="s">
        <v>1869</v>
      </c>
      <c r="G105" s="488"/>
      <c r="H105" s="488"/>
      <c r="I105" s="488"/>
      <c r="J105" s="488"/>
      <c r="K105" s="488"/>
      <c r="L105" s="489"/>
      <c r="M105" s="490" t="str">
        <f t="shared" si="127"/>
        <v>ENT_A6_09</v>
      </c>
      <c r="N105" s="491"/>
      <c r="O105" s="491"/>
      <c r="P105" s="491"/>
      <c r="Q105" s="492"/>
      <c r="R105" s="493" t="s">
        <v>2018</v>
      </c>
      <c r="S105" s="494"/>
      <c r="T105" s="494"/>
      <c r="U105" s="494"/>
      <c r="V105" s="494"/>
      <c r="W105" s="494"/>
      <c r="X105" s="494"/>
      <c r="Y105" s="494"/>
      <c r="Z105" s="494"/>
      <c r="AA105" s="494"/>
      <c r="AB105" s="494"/>
      <c r="AC105" s="495"/>
      <c r="AD105" s="496" t="str">
        <f t="shared" ca="1" si="128"/>
        <v>text_mml_mmlsm_clinical_record</v>
      </c>
      <c r="AE105" s="497"/>
      <c r="AF105" s="497"/>
      <c r="AG105" s="497"/>
      <c r="AH105" s="497"/>
      <c r="AI105" s="497"/>
      <c r="AJ105" s="497"/>
      <c r="AK105" s="497"/>
      <c r="AL105" s="498" t="s">
        <v>628</v>
      </c>
      <c r="AM105" s="498"/>
      <c r="AN105" s="498"/>
      <c r="AO105" s="498"/>
      <c r="AP105" s="498"/>
      <c r="AQ105" s="496" t="str">
        <f t="shared" si="129"/>
        <v>テキストデータ抽出のMML_臨床サマリー情報モジュール_経過記録を定義する。</v>
      </c>
      <c r="AR105" s="497"/>
      <c r="AS105" s="497"/>
      <c r="AT105" s="497"/>
      <c r="AU105" s="497"/>
      <c r="AV105" s="497"/>
      <c r="AW105" s="497"/>
      <c r="AX105" s="497"/>
      <c r="AY105" s="497"/>
      <c r="AZ105" s="497"/>
      <c r="BA105" s="497"/>
      <c r="BB105" s="497"/>
      <c r="BC105" s="497"/>
      <c r="BD105" s="497"/>
      <c r="BE105" s="497"/>
      <c r="BF105" s="497"/>
      <c r="BG105" s="497"/>
      <c r="BH105" s="497"/>
      <c r="BI105" s="497"/>
      <c r="BJ105" s="497"/>
      <c r="BK105" s="497"/>
      <c r="BL105" s="497"/>
      <c r="BM105" s="497"/>
      <c r="BN105" s="497"/>
      <c r="BO105" s="499" t="s">
        <v>630</v>
      </c>
      <c r="BP105" s="499"/>
      <c r="BQ105" s="499"/>
      <c r="BR105" s="499"/>
      <c r="BS105" s="500"/>
      <c r="BU105" s="94" t="str">
        <f t="shared" ca="1" si="2"/>
        <v>select count(*) from milscm4.text_mml_mmlsm_clinical_record;</v>
      </c>
    </row>
    <row r="106" spans="1:73" ht="27" customHeight="1">
      <c r="A106" s="94" t="str">
        <f t="shared" ref="A106:A111" si="130">R106</f>
        <v>MML_臨床サマリー情報モジュール_検査結果</v>
      </c>
      <c r="B106" s="484" t="s">
        <v>1867</v>
      </c>
      <c r="C106" s="485"/>
      <c r="D106" s="485"/>
      <c r="E106" s="486"/>
      <c r="F106" s="487" t="s">
        <v>1869</v>
      </c>
      <c r="G106" s="488"/>
      <c r="H106" s="488"/>
      <c r="I106" s="488"/>
      <c r="J106" s="488"/>
      <c r="K106" s="488"/>
      <c r="L106" s="489"/>
      <c r="M106" s="490" t="str">
        <f t="shared" ref="M106:M111" si="131">"ENT_"&amp;RIGHT(B106,2)&amp;"_"&amp;TEXT(ROW(M106)-ROW(M$97)+1,"00")</f>
        <v>ENT_A6_10</v>
      </c>
      <c r="N106" s="491"/>
      <c r="O106" s="491"/>
      <c r="P106" s="491"/>
      <c r="Q106" s="492"/>
      <c r="R106" s="493" t="s">
        <v>2019</v>
      </c>
      <c r="S106" s="494"/>
      <c r="T106" s="494"/>
      <c r="U106" s="494"/>
      <c r="V106" s="494"/>
      <c r="W106" s="494"/>
      <c r="X106" s="494"/>
      <c r="Y106" s="494"/>
      <c r="Z106" s="494"/>
      <c r="AA106" s="494"/>
      <c r="AB106" s="494"/>
      <c r="AC106" s="495"/>
      <c r="AD106" s="496" t="str">
        <f t="shared" ref="AD106:AD111" ca="1" si="132">INDIRECT(R106&amp;"!D8")</f>
        <v>text_mml_mmlsm_test_results</v>
      </c>
      <c r="AE106" s="497"/>
      <c r="AF106" s="497"/>
      <c r="AG106" s="497"/>
      <c r="AH106" s="497"/>
      <c r="AI106" s="497"/>
      <c r="AJ106" s="497"/>
      <c r="AK106" s="497"/>
      <c r="AL106" s="498" t="s">
        <v>628</v>
      </c>
      <c r="AM106" s="498"/>
      <c r="AN106" s="498"/>
      <c r="AO106" s="498"/>
      <c r="AP106" s="498"/>
      <c r="AQ106" s="496" t="str">
        <f t="shared" ref="AQ106:AQ111" si="133">F106 &amp; "の" &amp; R106 &amp; "を定義する。"</f>
        <v>テキストデータ抽出のMML_臨床サマリー情報モジュール_検査結果を定義する。</v>
      </c>
      <c r="AR106" s="497"/>
      <c r="AS106" s="497"/>
      <c r="AT106" s="497"/>
      <c r="AU106" s="497"/>
      <c r="AV106" s="497"/>
      <c r="AW106" s="497"/>
      <c r="AX106" s="497"/>
      <c r="AY106" s="497"/>
      <c r="AZ106" s="497"/>
      <c r="BA106" s="497"/>
      <c r="BB106" s="497"/>
      <c r="BC106" s="497"/>
      <c r="BD106" s="497"/>
      <c r="BE106" s="497"/>
      <c r="BF106" s="497"/>
      <c r="BG106" s="497"/>
      <c r="BH106" s="497"/>
      <c r="BI106" s="497"/>
      <c r="BJ106" s="497"/>
      <c r="BK106" s="497"/>
      <c r="BL106" s="497"/>
      <c r="BM106" s="497"/>
      <c r="BN106" s="497"/>
      <c r="BO106" s="499" t="s">
        <v>630</v>
      </c>
      <c r="BP106" s="499"/>
      <c r="BQ106" s="499"/>
      <c r="BR106" s="499"/>
      <c r="BS106" s="500"/>
      <c r="BU106" s="94" t="str">
        <f t="shared" ca="1" si="2"/>
        <v>select count(*) from milscm4.text_mml_mmlsm_test_results;</v>
      </c>
    </row>
    <row r="107" spans="1:73" ht="27" customHeight="1">
      <c r="A107" s="94" t="str">
        <f t="shared" si="130"/>
        <v>MML_経過記録情報モジュール_本文</v>
      </c>
      <c r="B107" s="484" t="s">
        <v>1867</v>
      </c>
      <c r="C107" s="485"/>
      <c r="D107" s="485"/>
      <c r="E107" s="486"/>
      <c r="F107" s="487" t="s">
        <v>1869</v>
      </c>
      <c r="G107" s="488"/>
      <c r="H107" s="488"/>
      <c r="I107" s="488"/>
      <c r="J107" s="488"/>
      <c r="K107" s="488"/>
      <c r="L107" s="489"/>
      <c r="M107" s="490" t="str">
        <f t="shared" si="131"/>
        <v>ENT_A6_11</v>
      </c>
      <c r="N107" s="491"/>
      <c r="O107" s="491"/>
      <c r="P107" s="491"/>
      <c r="Q107" s="492"/>
      <c r="R107" s="493" t="s">
        <v>2029</v>
      </c>
      <c r="S107" s="494"/>
      <c r="T107" s="494"/>
      <c r="U107" s="494"/>
      <c r="V107" s="494"/>
      <c r="W107" s="494"/>
      <c r="X107" s="494"/>
      <c r="Y107" s="494"/>
      <c r="Z107" s="494"/>
      <c r="AA107" s="494"/>
      <c r="AB107" s="494"/>
      <c r="AC107" s="495"/>
      <c r="AD107" s="496" t="str">
        <f t="shared" ca="1" si="132"/>
        <v>text_mml_mmlpc_body</v>
      </c>
      <c r="AE107" s="497"/>
      <c r="AF107" s="497"/>
      <c r="AG107" s="497"/>
      <c r="AH107" s="497"/>
      <c r="AI107" s="497"/>
      <c r="AJ107" s="497"/>
      <c r="AK107" s="497"/>
      <c r="AL107" s="498" t="s">
        <v>628</v>
      </c>
      <c r="AM107" s="498"/>
      <c r="AN107" s="498"/>
      <c r="AO107" s="498"/>
      <c r="AP107" s="498"/>
      <c r="AQ107" s="496" t="str">
        <f t="shared" si="133"/>
        <v>テキストデータ抽出のMML_経過記録情報モジュール_本文を定義する。</v>
      </c>
      <c r="AR107" s="497"/>
      <c r="AS107" s="497"/>
      <c r="AT107" s="497"/>
      <c r="AU107" s="497"/>
      <c r="AV107" s="497"/>
      <c r="AW107" s="497"/>
      <c r="AX107" s="497"/>
      <c r="AY107" s="497"/>
      <c r="AZ107" s="497"/>
      <c r="BA107" s="497"/>
      <c r="BB107" s="497"/>
      <c r="BC107" s="497"/>
      <c r="BD107" s="497"/>
      <c r="BE107" s="497"/>
      <c r="BF107" s="497"/>
      <c r="BG107" s="497"/>
      <c r="BH107" s="497"/>
      <c r="BI107" s="497"/>
      <c r="BJ107" s="497"/>
      <c r="BK107" s="497"/>
      <c r="BL107" s="497"/>
      <c r="BM107" s="497"/>
      <c r="BN107" s="497"/>
      <c r="BO107" s="499" t="s">
        <v>630</v>
      </c>
      <c r="BP107" s="499"/>
      <c r="BQ107" s="499"/>
      <c r="BR107" s="499"/>
      <c r="BS107" s="500"/>
      <c r="BU107" s="94" t="str">
        <f t="shared" ca="1" si="2"/>
        <v>select count(*) from milscm4.text_mml_mmlpc_body;</v>
      </c>
    </row>
    <row r="108" spans="1:73" ht="27" customHeight="1">
      <c r="A108" s="94" t="str">
        <f t="shared" si="130"/>
        <v>MML_経過記録情報モジュール_プロブレム項目</v>
      </c>
      <c r="B108" s="484" t="s">
        <v>1867</v>
      </c>
      <c r="C108" s="485"/>
      <c r="D108" s="485"/>
      <c r="E108" s="486"/>
      <c r="F108" s="487" t="s">
        <v>1869</v>
      </c>
      <c r="G108" s="488"/>
      <c r="H108" s="488"/>
      <c r="I108" s="488"/>
      <c r="J108" s="488"/>
      <c r="K108" s="488"/>
      <c r="L108" s="489"/>
      <c r="M108" s="490" t="str">
        <f t="shared" si="131"/>
        <v>ENT_A6_12</v>
      </c>
      <c r="N108" s="491"/>
      <c r="O108" s="491"/>
      <c r="P108" s="491"/>
      <c r="Q108" s="492"/>
      <c r="R108" s="493" t="s">
        <v>2021</v>
      </c>
      <c r="S108" s="494"/>
      <c r="T108" s="494"/>
      <c r="U108" s="494"/>
      <c r="V108" s="494"/>
      <c r="W108" s="494"/>
      <c r="X108" s="494"/>
      <c r="Y108" s="494"/>
      <c r="Z108" s="494"/>
      <c r="AA108" s="494"/>
      <c r="AB108" s="494"/>
      <c r="AC108" s="495"/>
      <c r="AD108" s="496" t="str">
        <f t="shared" ca="1" si="132"/>
        <v>text_mml_mmlpc_problem_item</v>
      </c>
      <c r="AE108" s="497"/>
      <c r="AF108" s="497"/>
      <c r="AG108" s="497"/>
      <c r="AH108" s="497"/>
      <c r="AI108" s="497"/>
      <c r="AJ108" s="497"/>
      <c r="AK108" s="497"/>
      <c r="AL108" s="498" t="s">
        <v>628</v>
      </c>
      <c r="AM108" s="498"/>
      <c r="AN108" s="498"/>
      <c r="AO108" s="498"/>
      <c r="AP108" s="498"/>
      <c r="AQ108" s="496" t="str">
        <f t="shared" si="133"/>
        <v>テキストデータ抽出のMML_経過記録情報モジュール_プロブレム項目を定義する。</v>
      </c>
      <c r="AR108" s="497"/>
      <c r="AS108" s="497"/>
      <c r="AT108" s="497"/>
      <c r="AU108" s="497"/>
      <c r="AV108" s="497"/>
      <c r="AW108" s="497"/>
      <c r="AX108" s="497"/>
      <c r="AY108" s="497"/>
      <c r="AZ108" s="497"/>
      <c r="BA108" s="497"/>
      <c r="BB108" s="497"/>
      <c r="BC108" s="497"/>
      <c r="BD108" s="497"/>
      <c r="BE108" s="497"/>
      <c r="BF108" s="497"/>
      <c r="BG108" s="497"/>
      <c r="BH108" s="497"/>
      <c r="BI108" s="497"/>
      <c r="BJ108" s="497"/>
      <c r="BK108" s="497"/>
      <c r="BL108" s="497"/>
      <c r="BM108" s="497"/>
      <c r="BN108" s="497"/>
      <c r="BO108" s="499" t="s">
        <v>630</v>
      </c>
      <c r="BP108" s="499"/>
      <c r="BQ108" s="499"/>
      <c r="BR108" s="499"/>
      <c r="BS108" s="500"/>
      <c r="BU108" s="94" t="str">
        <f t="shared" ca="1" si="2"/>
        <v>select count(*) from milscm4.text_mml_mmlpc_problem_item;</v>
      </c>
    </row>
    <row r="109" spans="1:73" ht="27" customHeight="1">
      <c r="A109" s="94" t="str">
        <f t="shared" si="130"/>
        <v>MML_経過記録情報モジュール_主観的項目</v>
      </c>
      <c r="B109" s="484" t="s">
        <v>1867</v>
      </c>
      <c r="C109" s="485"/>
      <c r="D109" s="485"/>
      <c r="E109" s="486"/>
      <c r="F109" s="487" t="s">
        <v>1869</v>
      </c>
      <c r="G109" s="488"/>
      <c r="H109" s="488"/>
      <c r="I109" s="488"/>
      <c r="J109" s="488"/>
      <c r="K109" s="488"/>
      <c r="L109" s="489"/>
      <c r="M109" s="490" t="str">
        <f t="shared" si="131"/>
        <v>ENT_A6_13</v>
      </c>
      <c r="N109" s="491"/>
      <c r="O109" s="491"/>
      <c r="P109" s="491"/>
      <c r="Q109" s="492"/>
      <c r="R109" s="493" t="s">
        <v>3163</v>
      </c>
      <c r="S109" s="494"/>
      <c r="T109" s="494"/>
      <c r="U109" s="494"/>
      <c r="V109" s="494"/>
      <c r="W109" s="494"/>
      <c r="X109" s="494"/>
      <c r="Y109" s="494"/>
      <c r="Z109" s="494"/>
      <c r="AA109" s="494"/>
      <c r="AB109" s="494"/>
      <c r="AC109" s="495"/>
      <c r="AD109" s="496" t="str">
        <f t="shared" ca="1" si="132"/>
        <v>text_mml_mmlpc_subjective_item</v>
      </c>
      <c r="AE109" s="497"/>
      <c r="AF109" s="497"/>
      <c r="AG109" s="497"/>
      <c r="AH109" s="497"/>
      <c r="AI109" s="497"/>
      <c r="AJ109" s="497"/>
      <c r="AK109" s="497"/>
      <c r="AL109" s="498" t="s">
        <v>628</v>
      </c>
      <c r="AM109" s="498"/>
      <c r="AN109" s="498"/>
      <c r="AO109" s="498"/>
      <c r="AP109" s="498"/>
      <c r="AQ109" s="496" t="str">
        <f t="shared" si="133"/>
        <v>テキストデータ抽出のMML_経過記録情報モジュール_主観的項目を定義する。</v>
      </c>
      <c r="AR109" s="497"/>
      <c r="AS109" s="497"/>
      <c r="AT109" s="497"/>
      <c r="AU109" s="497"/>
      <c r="AV109" s="497"/>
      <c r="AW109" s="497"/>
      <c r="AX109" s="497"/>
      <c r="AY109" s="497"/>
      <c r="AZ109" s="497"/>
      <c r="BA109" s="497"/>
      <c r="BB109" s="497"/>
      <c r="BC109" s="497"/>
      <c r="BD109" s="497"/>
      <c r="BE109" s="497"/>
      <c r="BF109" s="497"/>
      <c r="BG109" s="497"/>
      <c r="BH109" s="497"/>
      <c r="BI109" s="497"/>
      <c r="BJ109" s="497"/>
      <c r="BK109" s="497"/>
      <c r="BL109" s="497"/>
      <c r="BM109" s="497"/>
      <c r="BN109" s="497"/>
      <c r="BO109" s="499" t="s">
        <v>630</v>
      </c>
      <c r="BP109" s="499"/>
      <c r="BQ109" s="499"/>
      <c r="BR109" s="499"/>
      <c r="BS109" s="500"/>
      <c r="BU109" s="94" t="str">
        <f t="shared" ca="1" si="2"/>
        <v>select count(*) from milscm4.text_mml_mmlpc_subjective_item;</v>
      </c>
    </row>
    <row r="110" spans="1:73" ht="27" customHeight="1">
      <c r="A110" s="94" t="str">
        <f t="shared" si="130"/>
        <v>MML_経過記録情報モジュール_イベント表現</v>
      </c>
      <c r="B110" s="484" t="s">
        <v>1867</v>
      </c>
      <c r="C110" s="485"/>
      <c r="D110" s="485"/>
      <c r="E110" s="486"/>
      <c r="F110" s="487" t="s">
        <v>1869</v>
      </c>
      <c r="G110" s="488"/>
      <c r="H110" s="488"/>
      <c r="I110" s="488"/>
      <c r="J110" s="488"/>
      <c r="K110" s="488"/>
      <c r="L110" s="489"/>
      <c r="M110" s="490" t="str">
        <f t="shared" si="131"/>
        <v>ENT_A6_14</v>
      </c>
      <c r="N110" s="491"/>
      <c r="O110" s="491"/>
      <c r="P110" s="491"/>
      <c r="Q110" s="492"/>
      <c r="R110" s="493" t="s">
        <v>2030</v>
      </c>
      <c r="S110" s="494"/>
      <c r="T110" s="494"/>
      <c r="U110" s="494"/>
      <c r="V110" s="494"/>
      <c r="W110" s="494"/>
      <c r="X110" s="494"/>
      <c r="Y110" s="494"/>
      <c r="Z110" s="494"/>
      <c r="AA110" s="494"/>
      <c r="AB110" s="494"/>
      <c r="AC110" s="495"/>
      <c r="AD110" s="496" t="str">
        <f t="shared" ca="1" si="132"/>
        <v>text_mml_mmlpc_event_expression</v>
      </c>
      <c r="AE110" s="497"/>
      <c r="AF110" s="497"/>
      <c r="AG110" s="497"/>
      <c r="AH110" s="497"/>
      <c r="AI110" s="497"/>
      <c r="AJ110" s="497"/>
      <c r="AK110" s="497"/>
      <c r="AL110" s="498" t="s">
        <v>628</v>
      </c>
      <c r="AM110" s="498"/>
      <c r="AN110" s="498"/>
      <c r="AO110" s="498"/>
      <c r="AP110" s="498"/>
      <c r="AQ110" s="496" t="str">
        <f t="shared" si="133"/>
        <v>テキストデータ抽出のMML_経過記録情報モジュール_イベント表現を定義する。</v>
      </c>
      <c r="AR110" s="497"/>
      <c r="AS110" s="497"/>
      <c r="AT110" s="497"/>
      <c r="AU110" s="497"/>
      <c r="AV110" s="497"/>
      <c r="AW110" s="497"/>
      <c r="AX110" s="497"/>
      <c r="AY110" s="497"/>
      <c r="AZ110" s="497"/>
      <c r="BA110" s="497"/>
      <c r="BB110" s="497"/>
      <c r="BC110" s="497"/>
      <c r="BD110" s="497"/>
      <c r="BE110" s="497"/>
      <c r="BF110" s="497"/>
      <c r="BG110" s="497"/>
      <c r="BH110" s="497"/>
      <c r="BI110" s="497"/>
      <c r="BJ110" s="497"/>
      <c r="BK110" s="497"/>
      <c r="BL110" s="497"/>
      <c r="BM110" s="497"/>
      <c r="BN110" s="497"/>
      <c r="BO110" s="499" t="s">
        <v>630</v>
      </c>
      <c r="BP110" s="499"/>
      <c r="BQ110" s="499"/>
      <c r="BR110" s="499"/>
      <c r="BS110" s="500"/>
      <c r="BU110" s="94" t="str">
        <f t="shared" ref="BU110:BU174" ca="1" si="134">"select count(*) from milscm4."&amp;AD110&amp;";"</f>
        <v>select count(*) from milscm4.text_mml_mmlpc_event_expression;</v>
      </c>
    </row>
    <row r="111" spans="1:73" ht="27" customHeight="1">
      <c r="A111" s="94" t="str">
        <f t="shared" si="130"/>
        <v>MML_経過記録情報モジュール_身体所見</v>
      </c>
      <c r="B111" s="484" t="s">
        <v>1867</v>
      </c>
      <c r="C111" s="485"/>
      <c r="D111" s="485"/>
      <c r="E111" s="486"/>
      <c r="F111" s="487" t="s">
        <v>1869</v>
      </c>
      <c r="G111" s="488"/>
      <c r="H111" s="488"/>
      <c r="I111" s="488"/>
      <c r="J111" s="488"/>
      <c r="K111" s="488"/>
      <c r="L111" s="489"/>
      <c r="M111" s="490" t="str">
        <f t="shared" si="131"/>
        <v>ENT_A6_15</v>
      </c>
      <c r="N111" s="491"/>
      <c r="O111" s="491"/>
      <c r="P111" s="491"/>
      <c r="Q111" s="492"/>
      <c r="R111" s="493" t="s">
        <v>2031</v>
      </c>
      <c r="S111" s="494"/>
      <c r="T111" s="494"/>
      <c r="U111" s="494"/>
      <c r="V111" s="494"/>
      <c r="W111" s="494"/>
      <c r="X111" s="494"/>
      <c r="Y111" s="494"/>
      <c r="Z111" s="494"/>
      <c r="AA111" s="494"/>
      <c r="AB111" s="494"/>
      <c r="AC111" s="495"/>
      <c r="AD111" s="496" t="str">
        <f t="shared" ca="1" si="132"/>
        <v>text_mml_mmlpc_physical_exam_item</v>
      </c>
      <c r="AE111" s="497"/>
      <c r="AF111" s="497"/>
      <c r="AG111" s="497"/>
      <c r="AH111" s="497"/>
      <c r="AI111" s="497"/>
      <c r="AJ111" s="497"/>
      <c r="AK111" s="497"/>
      <c r="AL111" s="498" t="s">
        <v>628</v>
      </c>
      <c r="AM111" s="498"/>
      <c r="AN111" s="498"/>
      <c r="AO111" s="498"/>
      <c r="AP111" s="498"/>
      <c r="AQ111" s="496" t="str">
        <f t="shared" si="133"/>
        <v>テキストデータ抽出のMML_経過記録情報モジュール_身体所見を定義する。</v>
      </c>
      <c r="AR111" s="497"/>
      <c r="AS111" s="497"/>
      <c r="AT111" s="497"/>
      <c r="AU111" s="497"/>
      <c r="AV111" s="497"/>
      <c r="AW111" s="497"/>
      <c r="AX111" s="497"/>
      <c r="AY111" s="497"/>
      <c r="AZ111" s="497"/>
      <c r="BA111" s="497"/>
      <c r="BB111" s="497"/>
      <c r="BC111" s="497"/>
      <c r="BD111" s="497"/>
      <c r="BE111" s="497"/>
      <c r="BF111" s="497"/>
      <c r="BG111" s="497"/>
      <c r="BH111" s="497"/>
      <c r="BI111" s="497"/>
      <c r="BJ111" s="497"/>
      <c r="BK111" s="497"/>
      <c r="BL111" s="497"/>
      <c r="BM111" s="497"/>
      <c r="BN111" s="497"/>
      <c r="BO111" s="499" t="s">
        <v>630</v>
      </c>
      <c r="BP111" s="499"/>
      <c r="BQ111" s="499"/>
      <c r="BR111" s="499"/>
      <c r="BS111" s="500"/>
      <c r="BU111" s="94" t="str">
        <f t="shared" ca="1" si="134"/>
        <v>select count(*) from milscm4.text_mml_mmlpc_physical_exam_item;</v>
      </c>
    </row>
    <row r="112" spans="1:73" ht="27" customHeight="1">
      <c r="A112" s="94" t="str">
        <f t="shared" ref="A112" si="135">R112</f>
        <v>MML_経過記録情報モジュール_アセスメント</v>
      </c>
      <c r="B112" s="484" t="s">
        <v>1867</v>
      </c>
      <c r="C112" s="485"/>
      <c r="D112" s="485"/>
      <c r="E112" s="486"/>
      <c r="F112" s="487" t="s">
        <v>1869</v>
      </c>
      <c r="G112" s="488"/>
      <c r="H112" s="488"/>
      <c r="I112" s="488"/>
      <c r="J112" s="488"/>
      <c r="K112" s="488"/>
      <c r="L112" s="489"/>
      <c r="M112" s="490" t="str">
        <f t="shared" ref="M112" si="136">"ENT_"&amp;RIGHT(B112,2)&amp;"_"&amp;TEXT(ROW(M112)-ROW(M$97)+1,"00")</f>
        <v>ENT_A6_16</v>
      </c>
      <c r="N112" s="491"/>
      <c r="O112" s="491"/>
      <c r="P112" s="491"/>
      <c r="Q112" s="492"/>
      <c r="R112" s="493" t="s">
        <v>2032</v>
      </c>
      <c r="S112" s="494"/>
      <c r="T112" s="494"/>
      <c r="U112" s="494"/>
      <c r="V112" s="494"/>
      <c r="W112" s="494"/>
      <c r="X112" s="494"/>
      <c r="Y112" s="494"/>
      <c r="Z112" s="494"/>
      <c r="AA112" s="494"/>
      <c r="AB112" s="494"/>
      <c r="AC112" s="495"/>
      <c r="AD112" s="496" t="str">
        <f t="shared" ref="AD112" ca="1" si="137">INDIRECT(R112&amp;"!D8")</f>
        <v>text_mml_mmlpc_assessment</v>
      </c>
      <c r="AE112" s="497"/>
      <c r="AF112" s="497"/>
      <c r="AG112" s="497"/>
      <c r="AH112" s="497"/>
      <c r="AI112" s="497"/>
      <c r="AJ112" s="497"/>
      <c r="AK112" s="497"/>
      <c r="AL112" s="498" t="s">
        <v>628</v>
      </c>
      <c r="AM112" s="498"/>
      <c r="AN112" s="498"/>
      <c r="AO112" s="498"/>
      <c r="AP112" s="498"/>
      <c r="AQ112" s="496" t="str">
        <f t="shared" ref="AQ112" si="138">F112 &amp; "の" &amp; R112 &amp; "を定義する。"</f>
        <v>テキストデータ抽出のMML_経過記録情報モジュール_アセスメントを定義する。</v>
      </c>
      <c r="AR112" s="497"/>
      <c r="AS112" s="497"/>
      <c r="AT112" s="497"/>
      <c r="AU112" s="497"/>
      <c r="AV112" s="497"/>
      <c r="AW112" s="497"/>
      <c r="AX112" s="497"/>
      <c r="AY112" s="497"/>
      <c r="AZ112" s="497"/>
      <c r="BA112" s="497"/>
      <c r="BB112" s="497"/>
      <c r="BC112" s="497"/>
      <c r="BD112" s="497"/>
      <c r="BE112" s="497"/>
      <c r="BF112" s="497"/>
      <c r="BG112" s="497"/>
      <c r="BH112" s="497"/>
      <c r="BI112" s="497"/>
      <c r="BJ112" s="497"/>
      <c r="BK112" s="497"/>
      <c r="BL112" s="497"/>
      <c r="BM112" s="497"/>
      <c r="BN112" s="497"/>
      <c r="BO112" s="499" t="s">
        <v>630</v>
      </c>
      <c r="BP112" s="499"/>
      <c r="BQ112" s="499"/>
      <c r="BR112" s="499"/>
      <c r="BS112" s="500"/>
      <c r="BU112" s="94" t="str">
        <f t="shared" ca="1" si="134"/>
        <v>select count(*) from milscm4.text_mml_mmlpc_assessment;</v>
      </c>
    </row>
    <row r="113" spans="1:73" ht="27" customHeight="1">
      <c r="A113" s="94" t="str">
        <f t="shared" ref="A113:A121" si="139">R113</f>
        <v>MML_経過記録情報モジュール_外部参照</v>
      </c>
      <c r="B113" s="484" t="s">
        <v>1867</v>
      </c>
      <c r="C113" s="485"/>
      <c r="D113" s="485"/>
      <c r="E113" s="486"/>
      <c r="F113" s="487" t="s">
        <v>1869</v>
      </c>
      <c r="G113" s="488"/>
      <c r="H113" s="488"/>
      <c r="I113" s="488"/>
      <c r="J113" s="488"/>
      <c r="K113" s="488"/>
      <c r="L113" s="489"/>
      <c r="M113" s="490" t="str">
        <f t="shared" ref="M113:M121" si="140">"ENT_"&amp;RIGHT(B113,2)&amp;"_"&amp;TEXT(ROW(M113)-ROW(M$97)+1,"00")</f>
        <v>ENT_A6_17</v>
      </c>
      <c r="N113" s="491"/>
      <c r="O113" s="491"/>
      <c r="P113" s="491"/>
      <c r="Q113" s="492"/>
      <c r="R113" s="493" t="s">
        <v>2106</v>
      </c>
      <c r="S113" s="494"/>
      <c r="T113" s="494"/>
      <c r="U113" s="494"/>
      <c r="V113" s="494"/>
      <c r="W113" s="494"/>
      <c r="X113" s="494"/>
      <c r="Y113" s="494"/>
      <c r="Z113" s="494"/>
      <c r="AA113" s="494"/>
      <c r="AB113" s="494"/>
      <c r="AC113" s="495"/>
      <c r="AD113" s="496" t="str">
        <f t="shared" ref="AD113:AD121" ca="1" si="141">INDIRECT(R113&amp;"!D8")</f>
        <v>text_mml_mmlpc_extref</v>
      </c>
      <c r="AE113" s="497"/>
      <c r="AF113" s="497"/>
      <c r="AG113" s="497"/>
      <c r="AH113" s="497"/>
      <c r="AI113" s="497"/>
      <c r="AJ113" s="497"/>
      <c r="AK113" s="497"/>
      <c r="AL113" s="498" t="s">
        <v>628</v>
      </c>
      <c r="AM113" s="498"/>
      <c r="AN113" s="498"/>
      <c r="AO113" s="498"/>
      <c r="AP113" s="498"/>
      <c r="AQ113" s="496" t="str">
        <f t="shared" ref="AQ113:AQ121" si="142">F113 &amp; "の" &amp; R113 &amp; "を定義する。"</f>
        <v>テキストデータ抽出のMML_経過記録情報モジュール_外部参照を定義する。</v>
      </c>
      <c r="AR113" s="497"/>
      <c r="AS113" s="497"/>
      <c r="AT113" s="497"/>
      <c r="AU113" s="497"/>
      <c r="AV113" s="497"/>
      <c r="AW113" s="497"/>
      <c r="AX113" s="497"/>
      <c r="AY113" s="497"/>
      <c r="AZ113" s="497"/>
      <c r="BA113" s="497"/>
      <c r="BB113" s="497"/>
      <c r="BC113" s="497"/>
      <c r="BD113" s="497"/>
      <c r="BE113" s="497"/>
      <c r="BF113" s="497"/>
      <c r="BG113" s="497"/>
      <c r="BH113" s="497"/>
      <c r="BI113" s="497"/>
      <c r="BJ113" s="497"/>
      <c r="BK113" s="497"/>
      <c r="BL113" s="497"/>
      <c r="BM113" s="497"/>
      <c r="BN113" s="497"/>
      <c r="BO113" s="499" t="s">
        <v>630</v>
      </c>
      <c r="BP113" s="499"/>
      <c r="BQ113" s="499"/>
      <c r="BR113" s="499"/>
      <c r="BS113" s="500"/>
      <c r="BU113" s="94" t="str">
        <f t="shared" ca="1" si="134"/>
        <v>select count(*) from milscm4.text_mml_mmlpc_extref;</v>
      </c>
    </row>
    <row r="114" spans="1:73" ht="27" customHeight="1">
      <c r="A114" s="94" t="str">
        <f>R114</f>
        <v>MML_検歴情報モジュール_本文</v>
      </c>
      <c r="B114" s="484" t="s">
        <v>1867</v>
      </c>
      <c r="C114" s="485"/>
      <c r="D114" s="485"/>
      <c r="E114" s="486"/>
      <c r="F114" s="487" t="s">
        <v>1869</v>
      </c>
      <c r="G114" s="488"/>
      <c r="H114" s="488"/>
      <c r="I114" s="488"/>
      <c r="J114" s="488"/>
      <c r="K114" s="488"/>
      <c r="L114" s="489"/>
      <c r="M114" s="490" t="str">
        <f t="shared" ref="M114:M119" si="143">"ENT_"&amp;RIGHT(B114,2)&amp;"_"&amp;TEXT(ROW(M114)-ROW(M$97)+1,"00")</f>
        <v>ENT_A6_18</v>
      </c>
      <c r="N114" s="491"/>
      <c r="O114" s="491"/>
      <c r="P114" s="491"/>
      <c r="Q114" s="492"/>
      <c r="R114" s="493" t="s">
        <v>2337</v>
      </c>
      <c r="S114" s="494"/>
      <c r="T114" s="494"/>
      <c r="U114" s="494"/>
      <c r="V114" s="494"/>
      <c r="W114" s="494"/>
      <c r="X114" s="494"/>
      <c r="Y114" s="494"/>
      <c r="Z114" s="494"/>
      <c r="AA114" s="494"/>
      <c r="AB114" s="494"/>
      <c r="AC114" s="495"/>
      <c r="AD114" s="496" t="str">
        <f ca="1">INDIRECT(R114&amp;"!D8")</f>
        <v>text_mml_mmllb_body</v>
      </c>
      <c r="AE114" s="497"/>
      <c r="AF114" s="497"/>
      <c r="AG114" s="497"/>
      <c r="AH114" s="497"/>
      <c r="AI114" s="497"/>
      <c r="AJ114" s="497"/>
      <c r="AK114" s="497"/>
      <c r="AL114" s="498" t="s">
        <v>628</v>
      </c>
      <c r="AM114" s="498"/>
      <c r="AN114" s="498"/>
      <c r="AO114" s="498"/>
      <c r="AP114" s="498"/>
      <c r="AQ114" s="496" t="str">
        <f>F114 &amp; "の" &amp; R114 &amp; "を定義する。"</f>
        <v>テキストデータ抽出のMML_検歴情報モジュール_本文を定義する。</v>
      </c>
      <c r="AR114" s="497"/>
      <c r="AS114" s="497"/>
      <c r="AT114" s="497"/>
      <c r="AU114" s="497"/>
      <c r="AV114" s="497"/>
      <c r="AW114" s="497"/>
      <c r="AX114" s="497"/>
      <c r="AY114" s="497"/>
      <c r="AZ114" s="497"/>
      <c r="BA114" s="497"/>
      <c r="BB114" s="497"/>
      <c r="BC114" s="497"/>
      <c r="BD114" s="497"/>
      <c r="BE114" s="497"/>
      <c r="BF114" s="497"/>
      <c r="BG114" s="497"/>
      <c r="BH114" s="497"/>
      <c r="BI114" s="497"/>
      <c r="BJ114" s="497"/>
      <c r="BK114" s="497"/>
      <c r="BL114" s="497"/>
      <c r="BM114" s="497"/>
      <c r="BN114" s="497"/>
      <c r="BO114" s="499" t="s">
        <v>630</v>
      </c>
      <c r="BP114" s="499"/>
      <c r="BQ114" s="499"/>
      <c r="BR114" s="499"/>
      <c r="BS114" s="500"/>
      <c r="BU114" s="94" t="str">
        <f t="shared" ca="1" si="134"/>
        <v>select count(*) from milscm4.text_mml_mmllb_body;</v>
      </c>
    </row>
    <row r="115" spans="1:73" ht="27" customHeight="1">
      <c r="A115" s="94" t="str">
        <f t="shared" ref="A115" si="144">R115</f>
        <v>MML_検歴情報モジュール_報告コメント</v>
      </c>
      <c r="B115" s="484" t="s">
        <v>1867</v>
      </c>
      <c r="C115" s="485"/>
      <c r="D115" s="485"/>
      <c r="E115" s="486"/>
      <c r="F115" s="487" t="s">
        <v>1869</v>
      </c>
      <c r="G115" s="488"/>
      <c r="H115" s="488"/>
      <c r="I115" s="488"/>
      <c r="J115" s="488"/>
      <c r="K115" s="488"/>
      <c r="L115" s="489"/>
      <c r="M115" s="490" t="str">
        <f t="shared" si="143"/>
        <v>ENT_A6_19</v>
      </c>
      <c r="N115" s="491"/>
      <c r="O115" s="491"/>
      <c r="P115" s="491"/>
      <c r="Q115" s="492"/>
      <c r="R115" s="493" t="s">
        <v>3166</v>
      </c>
      <c r="S115" s="494"/>
      <c r="T115" s="494"/>
      <c r="U115" s="494"/>
      <c r="V115" s="494"/>
      <c r="W115" s="494"/>
      <c r="X115" s="494"/>
      <c r="Y115" s="494"/>
      <c r="Z115" s="494"/>
      <c r="AA115" s="494"/>
      <c r="AB115" s="494"/>
      <c r="AC115" s="495"/>
      <c r="AD115" s="496" t="str">
        <f t="shared" ref="AD115" ca="1" si="145">INDIRECT(R115&amp;"!D8")</f>
        <v>text_mml_mmllb_memo</v>
      </c>
      <c r="AE115" s="497"/>
      <c r="AF115" s="497"/>
      <c r="AG115" s="497"/>
      <c r="AH115" s="497"/>
      <c r="AI115" s="497"/>
      <c r="AJ115" s="497"/>
      <c r="AK115" s="497"/>
      <c r="AL115" s="498" t="s">
        <v>628</v>
      </c>
      <c r="AM115" s="498"/>
      <c r="AN115" s="498"/>
      <c r="AO115" s="498"/>
      <c r="AP115" s="498"/>
      <c r="AQ115" s="496" t="str">
        <f t="shared" ref="AQ115" si="146">F115 &amp; "の" &amp; R115 &amp; "を定義する。"</f>
        <v>テキストデータ抽出のMML_検歴情報モジュール_報告コメントを定義する。</v>
      </c>
      <c r="AR115" s="497"/>
      <c r="AS115" s="497"/>
      <c r="AT115" s="497"/>
      <c r="AU115" s="497"/>
      <c r="AV115" s="497"/>
      <c r="AW115" s="497"/>
      <c r="AX115" s="497"/>
      <c r="AY115" s="497"/>
      <c r="AZ115" s="497"/>
      <c r="BA115" s="497"/>
      <c r="BB115" s="497"/>
      <c r="BC115" s="497"/>
      <c r="BD115" s="497"/>
      <c r="BE115" s="497"/>
      <c r="BF115" s="497"/>
      <c r="BG115" s="497"/>
      <c r="BH115" s="497"/>
      <c r="BI115" s="497"/>
      <c r="BJ115" s="497"/>
      <c r="BK115" s="497"/>
      <c r="BL115" s="497"/>
      <c r="BM115" s="497"/>
      <c r="BN115" s="497"/>
      <c r="BO115" s="499" t="s">
        <v>630</v>
      </c>
      <c r="BP115" s="499"/>
      <c r="BQ115" s="499"/>
      <c r="BR115" s="499"/>
      <c r="BS115" s="500"/>
      <c r="BU115" s="94" t="str">
        <f t="shared" ca="1" si="134"/>
        <v>select count(*) from milscm4.text_mml_mmllb_memo;</v>
      </c>
    </row>
    <row r="116" spans="1:73" ht="27" customHeight="1">
      <c r="A116" s="94" t="str">
        <f>R116</f>
        <v>MML_検歴情報モジュール_検体検査結果情報</v>
      </c>
      <c r="B116" s="484" t="s">
        <v>1867</v>
      </c>
      <c r="C116" s="485"/>
      <c r="D116" s="485"/>
      <c r="E116" s="486"/>
      <c r="F116" s="487" t="s">
        <v>1869</v>
      </c>
      <c r="G116" s="488"/>
      <c r="H116" s="488"/>
      <c r="I116" s="488"/>
      <c r="J116" s="488"/>
      <c r="K116" s="488"/>
      <c r="L116" s="489"/>
      <c r="M116" s="490" t="str">
        <f t="shared" si="143"/>
        <v>ENT_A6_20</v>
      </c>
      <c r="N116" s="491"/>
      <c r="O116" s="491"/>
      <c r="P116" s="491"/>
      <c r="Q116" s="492"/>
      <c r="R116" s="493" t="s">
        <v>2338</v>
      </c>
      <c r="S116" s="494"/>
      <c r="T116" s="494"/>
      <c r="U116" s="494"/>
      <c r="V116" s="494"/>
      <c r="W116" s="494"/>
      <c r="X116" s="494"/>
      <c r="Y116" s="494"/>
      <c r="Z116" s="494"/>
      <c r="AA116" s="494"/>
      <c r="AB116" s="494"/>
      <c r="AC116" s="495"/>
      <c r="AD116" s="496" t="str">
        <f ca="1">INDIRECT(R116&amp;"!D8")</f>
        <v>text_mml_mmllb_labo_test</v>
      </c>
      <c r="AE116" s="497"/>
      <c r="AF116" s="497"/>
      <c r="AG116" s="497"/>
      <c r="AH116" s="497"/>
      <c r="AI116" s="497"/>
      <c r="AJ116" s="497"/>
      <c r="AK116" s="497"/>
      <c r="AL116" s="498" t="s">
        <v>628</v>
      </c>
      <c r="AM116" s="498"/>
      <c r="AN116" s="498"/>
      <c r="AO116" s="498"/>
      <c r="AP116" s="498"/>
      <c r="AQ116" s="496" t="str">
        <f>F116 &amp; "の" &amp; R116 &amp; "を定義する。"</f>
        <v>テキストデータ抽出のMML_検歴情報モジュール_検体検査結果情報を定義する。</v>
      </c>
      <c r="AR116" s="497"/>
      <c r="AS116" s="497"/>
      <c r="AT116" s="497"/>
      <c r="AU116" s="497"/>
      <c r="AV116" s="497"/>
      <c r="AW116" s="497"/>
      <c r="AX116" s="497"/>
      <c r="AY116" s="497"/>
      <c r="AZ116" s="497"/>
      <c r="BA116" s="497"/>
      <c r="BB116" s="497"/>
      <c r="BC116" s="497"/>
      <c r="BD116" s="497"/>
      <c r="BE116" s="497"/>
      <c r="BF116" s="497"/>
      <c r="BG116" s="497"/>
      <c r="BH116" s="497"/>
      <c r="BI116" s="497"/>
      <c r="BJ116" s="497"/>
      <c r="BK116" s="497"/>
      <c r="BL116" s="497"/>
      <c r="BM116" s="497"/>
      <c r="BN116" s="497"/>
      <c r="BO116" s="499" t="s">
        <v>630</v>
      </c>
      <c r="BP116" s="499"/>
      <c r="BQ116" s="499"/>
      <c r="BR116" s="499"/>
      <c r="BS116" s="500"/>
      <c r="BU116" s="94" t="str">
        <f t="shared" ca="1" si="134"/>
        <v>select count(*) from milscm4.text_mml_mmllb_labo_test;</v>
      </c>
    </row>
    <row r="117" spans="1:73" ht="27" customHeight="1">
      <c r="A117" s="94" t="str">
        <f>R117</f>
        <v>MML_検歴情報モジュール_検体コメント</v>
      </c>
      <c r="B117" s="484" t="s">
        <v>1867</v>
      </c>
      <c r="C117" s="485"/>
      <c r="D117" s="485"/>
      <c r="E117" s="486"/>
      <c r="F117" s="487" t="s">
        <v>1869</v>
      </c>
      <c r="G117" s="488"/>
      <c r="H117" s="488"/>
      <c r="I117" s="488"/>
      <c r="J117" s="488"/>
      <c r="K117" s="488"/>
      <c r="L117" s="489"/>
      <c r="M117" s="490" t="str">
        <f t="shared" si="143"/>
        <v>ENT_A6_21</v>
      </c>
      <c r="N117" s="491"/>
      <c r="O117" s="491"/>
      <c r="P117" s="491"/>
      <c r="Q117" s="492"/>
      <c r="R117" s="493" t="s">
        <v>2339</v>
      </c>
      <c r="S117" s="494"/>
      <c r="T117" s="494"/>
      <c r="U117" s="494"/>
      <c r="V117" s="494"/>
      <c r="W117" s="494"/>
      <c r="X117" s="494"/>
      <c r="Y117" s="494"/>
      <c r="Z117" s="494"/>
      <c r="AA117" s="494"/>
      <c r="AB117" s="494"/>
      <c r="AC117" s="495"/>
      <c r="AD117" s="496" t="str">
        <f ca="1">INDIRECT(R117&amp;"!D8")</f>
        <v>text_mml_mmllb_spc_memo</v>
      </c>
      <c r="AE117" s="497"/>
      <c r="AF117" s="497"/>
      <c r="AG117" s="497"/>
      <c r="AH117" s="497"/>
      <c r="AI117" s="497"/>
      <c r="AJ117" s="497"/>
      <c r="AK117" s="497"/>
      <c r="AL117" s="498" t="s">
        <v>628</v>
      </c>
      <c r="AM117" s="498"/>
      <c r="AN117" s="498"/>
      <c r="AO117" s="498"/>
      <c r="AP117" s="498"/>
      <c r="AQ117" s="496" t="str">
        <f>F117 &amp; "の" &amp; R117 &amp; "を定義する。"</f>
        <v>テキストデータ抽出のMML_検歴情報モジュール_検体コメントを定義する。</v>
      </c>
      <c r="AR117" s="497"/>
      <c r="AS117" s="497"/>
      <c r="AT117" s="497"/>
      <c r="AU117" s="497"/>
      <c r="AV117" s="497"/>
      <c r="AW117" s="497"/>
      <c r="AX117" s="497"/>
      <c r="AY117" s="497"/>
      <c r="AZ117" s="497"/>
      <c r="BA117" s="497"/>
      <c r="BB117" s="497"/>
      <c r="BC117" s="497"/>
      <c r="BD117" s="497"/>
      <c r="BE117" s="497"/>
      <c r="BF117" s="497"/>
      <c r="BG117" s="497"/>
      <c r="BH117" s="497"/>
      <c r="BI117" s="497"/>
      <c r="BJ117" s="497"/>
      <c r="BK117" s="497"/>
      <c r="BL117" s="497"/>
      <c r="BM117" s="497"/>
      <c r="BN117" s="497"/>
      <c r="BO117" s="499" t="s">
        <v>630</v>
      </c>
      <c r="BP117" s="499"/>
      <c r="BQ117" s="499"/>
      <c r="BR117" s="499"/>
      <c r="BS117" s="500"/>
      <c r="BU117" s="94" t="str">
        <f t="shared" ca="1" si="134"/>
        <v>select count(*) from milscm4.text_mml_mmllb_spc_memo;</v>
      </c>
    </row>
    <row r="118" spans="1:73" ht="27" customHeight="1">
      <c r="A118" s="94" t="str">
        <f>R118</f>
        <v>MML_検歴情報モジュール_検査項目</v>
      </c>
      <c r="B118" s="484" t="s">
        <v>1867</v>
      </c>
      <c r="C118" s="485"/>
      <c r="D118" s="485"/>
      <c r="E118" s="486"/>
      <c r="F118" s="487" t="s">
        <v>1869</v>
      </c>
      <c r="G118" s="488"/>
      <c r="H118" s="488"/>
      <c r="I118" s="488"/>
      <c r="J118" s="488"/>
      <c r="K118" s="488"/>
      <c r="L118" s="489"/>
      <c r="M118" s="490" t="str">
        <f>"ENT_"&amp;RIGHT(B118,2)&amp;"_"&amp;TEXT(ROW(M118)-ROW(M$97)+1,"00")</f>
        <v>ENT_A6_22</v>
      </c>
      <c r="N118" s="491"/>
      <c r="O118" s="491"/>
      <c r="P118" s="491"/>
      <c r="Q118" s="492"/>
      <c r="R118" s="493" t="s">
        <v>3174</v>
      </c>
      <c r="S118" s="494"/>
      <c r="T118" s="494"/>
      <c r="U118" s="494"/>
      <c r="V118" s="494"/>
      <c r="W118" s="494"/>
      <c r="X118" s="494"/>
      <c r="Y118" s="494"/>
      <c r="Z118" s="494"/>
      <c r="AA118" s="494"/>
      <c r="AB118" s="494"/>
      <c r="AC118" s="495"/>
      <c r="AD118" s="496" t="str">
        <f ca="1">INDIRECT(R118&amp;"!D8")</f>
        <v>text_mml_mmllb_item</v>
      </c>
      <c r="AE118" s="497"/>
      <c r="AF118" s="497"/>
      <c r="AG118" s="497"/>
      <c r="AH118" s="497"/>
      <c r="AI118" s="497"/>
      <c r="AJ118" s="497"/>
      <c r="AK118" s="497"/>
      <c r="AL118" s="498" t="s">
        <v>628</v>
      </c>
      <c r="AM118" s="498"/>
      <c r="AN118" s="498"/>
      <c r="AO118" s="498"/>
      <c r="AP118" s="498"/>
      <c r="AQ118" s="496" t="str">
        <f>F118 &amp; "の" &amp; R118 &amp; "を定義する。"</f>
        <v>テキストデータ抽出のMML_検歴情報モジュール_検査項目を定義する。</v>
      </c>
      <c r="AR118" s="497"/>
      <c r="AS118" s="497"/>
      <c r="AT118" s="497"/>
      <c r="AU118" s="497"/>
      <c r="AV118" s="497"/>
      <c r="AW118" s="497"/>
      <c r="AX118" s="497"/>
      <c r="AY118" s="497"/>
      <c r="AZ118" s="497"/>
      <c r="BA118" s="497"/>
      <c r="BB118" s="497"/>
      <c r="BC118" s="497"/>
      <c r="BD118" s="497"/>
      <c r="BE118" s="497"/>
      <c r="BF118" s="497"/>
      <c r="BG118" s="497"/>
      <c r="BH118" s="497"/>
      <c r="BI118" s="497"/>
      <c r="BJ118" s="497"/>
      <c r="BK118" s="497"/>
      <c r="BL118" s="497"/>
      <c r="BM118" s="497"/>
      <c r="BN118" s="497"/>
      <c r="BO118" s="499" t="s">
        <v>630</v>
      </c>
      <c r="BP118" s="499"/>
      <c r="BQ118" s="499"/>
      <c r="BR118" s="499"/>
      <c r="BS118" s="500"/>
      <c r="BU118" s="94" t="str">
        <f t="shared" ca="1" si="134"/>
        <v>select count(*) from milscm4.text_mml_mmllb_item;</v>
      </c>
    </row>
    <row r="119" spans="1:73" ht="27" customHeight="1">
      <c r="A119" s="94" t="str">
        <f t="shared" ref="A119" si="147">R119</f>
        <v>MML_検歴情報モジュール_検査項目コメント</v>
      </c>
      <c r="B119" s="484" t="s">
        <v>1867</v>
      </c>
      <c r="C119" s="485"/>
      <c r="D119" s="485"/>
      <c r="E119" s="486"/>
      <c r="F119" s="487" t="s">
        <v>1869</v>
      </c>
      <c r="G119" s="488"/>
      <c r="H119" s="488"/>
      <c r="I119" s="488"/>
      <c r="J119" s="488"/>
      <c r="K119" s="488"/>
      <c r="L119" s="489"/>
      <c r="M119" s="490" t="str">
        <f t="shared" si="143"/>
        <v>ENT_A6_23</v>
      </c>
      <c r="N119" s="491"/>
      <c r="O119" s="491"/>
      <c r="P119" s="491"/>
      <c r="Q119" s="492"/>
      <c r="R119" s="493" t="s">
        <v>3175</v>
      </c>
      <c r="S119" s="494"/>
      <c r="T119" s="494"/>
      <c r="U119" s="494"/>
      <c r="V119" s="494"/>
      <c r="W119" s="494"/>
      <c r="X119" s="494"/>
      <c r="Y119" s="494"/>
      <c r="Z119" s="494"/>
      <c r="AA119" s="494"/>
      <c r="AB119" s="494"/>
      <c r="AC119" s="495"/>
      <c r="AD119" s="496" t="str">
        <f t="shared" ref="AD119" ca="1" si="148">INDIRECT(R119&amp;"!D8")</f>
        <v>text_mml_mmllb_item_memo</v>
      </c>
      <c r="AE119" s="497"/>
      <c r="AF119" s="497"/>
      <c r="AG119" s="497"/>
      <c r="AH119" s="497"/>
      <c r="AI119" s="497"/>
      <c r="AJ119" s="497"/>
      <c r="AK119" s="497"/>
      <c r="AL119" s="498" t="s">
        <v>628</v>
      </c>
      <c r="AM119" s="498"/>
      <c r="AN119" s="498"/>
      <c r="AO119" s="498"/>
      <c r="AP119" s="498"/>
      <c r="AQ119" s="496" t="str">
        <f t="shared" ref="AQ119" si="149">F119 &amp; "の" &amp; R119 &amp; "を定義する。"</f>
        <v>テキストデータ抽出のMML_検歴情報モジュール_検査項目コメントを定義する。</v>
      </c>
      <c r="AR119" s="497"/>
      <c r="AS119" s="497"/>
      <c r="AT119" s="497"/>
      <c r="AU119" s="497"/>
      <c r="AV119" s="497"/>
      <c r="AW119" s="497"/>
      <c r="AX119" s="497"/>
      <c r="AY119" s="497"/>
      <c r="AZ119" s="497"/>
      <c r="BA119" s="497"/>
      <c r="BB119" s="497"/>
      <c r="BC119" s="497"/>
      <c r="BD119" s="497"/>
      <c r="BE119" s="497"/>
      <c r="BF119" s="497"/>
      <c r="BG119" s="497"/>
      <c r="BH119" s="497"/>
      <c r="BI119" s="497"/>
      <c r="BJ119" s="497"/>
      <c r="BK119" s="497"/>
      <c r="BL119" s="497"/>
      <c r="BM119" s="497"/>
      <c r="BN119" s="497"/>
      <c r="BO119" s="499" t="s">
        <v>630</v>
      </c>
      <c r="BP119" s="499"/>
      <c r="BQ119" s="499"/>
      <c r="BR119" s="499"/>
      <c r="BS119" s="500"/>
      <c r="BU119" s="94" t="str">
        <f t="shared" ca="1" si="134"/>
        <v>select count(*) from milscm4.text_mml_mmllb_item_memo;</v>
      </c>
    </row>
    <row r="120" spans="1:73" ht="27" customHeight="1">
      <c r="A120" s="94" t="str">
        <f t="shared" si="139"/>
        <v>MML_処方箋モジュール_本文</v>
      </c>
      <c r="B120" s="484" t="s">
        <v>1867</v>
      </c>
      <c r="C120" s="485"/>
      <c r="D120" s="485"/>
      <c r="E120" s="486"/>
      <c r="F120" s="487" t="s">
        <v>1869</v>
      </c>
      <c r="G120" s="488"/>
      <c r="H120" s="488"/>
      <c r="I120" s="488"/>
      <c r="J120" s="488"/>
      <c r="K120" s="488"/>
      <c r="L120" s="489"/>
      <c r="M120" s="490" t="str">
        <f t="shared" si="140"/>
        <v>ENT_A6_24</v>
      </c>
      <c r="N120" s="491"/>
      <c r="O120" s="491"/>
      <c r="P120" s="491"/>
      <c r="Q120" s="492"/>
      <c r="R120" s="493" t="s">
        <v>2164</v>
      </c>
      <c r="S120" s="494"/>
      <c r="T120" s="494"/>
      <c r="U120" s="494"/>
      <c r="V120" s="494"/>
      <c r="W120" s="494"/>
      <c r="X120" s="494"/>
      <c r="Y120" s="494"/>
      <c r="Z120" s="494"/>
      <c r="AA120" s="494"/>
      <c r="AB120" s="494"/>
      <c r="AC120" s="495"/>
      <c r="AD120" s="496" t="str">
        <f t="shared" ca="1" si="141"/>
        <v>text_mml_mmlps_body</v>
      </c>
      <c r="AE120" s="497"/>
      <c r="AF120" s="497"/>
      <c r="AG120" s="497"/>
      <c r="AH120" s="497"/>
      <c r="AI120" s="497"/>
      <c r="AJ120" s="497"/>
      <c r="AK120" s="497"/>
      <c r="AL120" s="498" t="s">
        <v>628</v>
      </c>
      <c r="AM120" s="498"/>
      <c r="AN120" s="498"/>
      <c r="AO120" s="498"/>
      <c r="AP120" s="498"/>
      <c r="AQ120" s="496" t="str">
        <f t="shared" si="142"/>
        <v>テキストデータ抽出のMML_処方箋モジュール_本文を定義する。</v>
      </c>
      <c r="AR120" s="497"/>
      <c r="AS120" s="497"/>
      <c r="AT120" s="497"/>
      <c r="AU120" s="497"/>
      <c r="AV120" s="497"/>
      <c r="AW120" s="497"/>
      <c r="AX120" s="497"/>
      <c r="AY120" s="497"/>
      <c r="AZ120" s="497"/>
      <c r="BA120" s="497"/>
      <c r="BB120" s="497"/>
      <c r="BC120" s="497"/>
      <c r="BD120" s="497"/>
      <c r="BE120" s="497"/>
      <c r="BF120" s="497"/>
      <c r="BG120" s="497"/>
      <c r="BH120" s="497"/>
      <c r="BI120" s="497"/>
      <c r="BJ120" s="497"/>
      <c r="BK120" s="497"/>
      <c r="BL120" s="497"/>
      <c r="BM120" s="497"/>
      <c r="BN120" s="497"/>
      <c r="BO120" s="499" t="s">
        <v>630</v>
      </c>
      <c r="BP120" s="499"/>
      <c r="BQ120" s="499"/>
      <c r="BR120" s="499"/>
      <c r="BS120" s="500"/>
      <c r="BU120" s="94" t="str">
        <f t="shared" ca="1" si="134"/>
        <v>select count(*) from milscm4.text_mml_mmlps_body;</v>
      </c>
    </row>
    <row r="121" spans="1:73" ht="27" customHeight="1">
      <c r="A121" s="94" t="str">
        <f t="shared" si="139"/>
        <v>MML_処方箋モジュール_投薬</v>
      </c>
      <c r="B121" s="484" t="s">
        <v>1867</v>
      </c>
      <c r="C121" s="485"/>
      <c r="D121" s="485"/>
      <c r="E121" s="486"/>
      <c r="F121" s="487" t="s">
        <v>1869</v>
      </c>
      <c r="G121" s="488"/>
      <c r="H121" s="488"/>
      <c r="I121" s="488"/>
      <c r="J121" s="488"/>
      <c r="K121" s="488"/>
      <c r="L121" s="489"/>
      <c r="M121" s="490" t="str">
        <f t="shared" si="140"/>
        <v>ENT_A6_25</v>
      </c>
      <c r="N121" s="491"/>
      <c r="O121" s="491"/>
      <c r="P121" s="491"/>
      <c r="Q121" s="492"/>
      <c r="R121" s="493" t="s">
        <v>2165</v>
      </c>
      <c r="S121" s="494"/>
      <c r="T121" s="494"/>
      <c r="U121" s="494"/>
      <c r="V121" s="494"/>
      <c r="W121" s="494"/>
      <c r="X121" s="494"/>
      <c r="Y121" s="494"/>
      <c r="Z121" s="494"/>
      <c r="AA121" s="494"/>
      <c r="AB121" s="494"/>
      <c r="AC121" s="495"/>
      <c r="AD121" s="496" t="str">
        <f t="shared" ca="1" si="141"/>
        <v>text_mml_mmlps_medication</v>
      </c>
      <c r="AE121" s="497"/>
      <c r="AF121" s="497"/>
      <c r="AG121" s="497"/>
      <c r="AH121" s="497"/>
      <c r="AI121" s="497"/>
      <c r="AJ121" s="497"/>
      <c r="AK121" s="497"/>
      <c r="AL121" s="498" t="s">
        <v>628</v>
      </c>
      <c r="AM121" s="498"/>
      <c r="AN121" s="498"/>
      <c r="AO121" s="498"/>
      <c r="AP121" s="498"/>
      <c r="AQ121" s="496" t="str">
        <f t="shared" si="142"/>
        <v>テキストデータ抽出のMML_処方箋モジュール_投薬を定義する。</v>
      </c>
      <c r="AR121" s="497"/>
      <c r="AS121" s="497"/>
      <c r="AT121" s="497"/>
      <c r="AU121" s="497"/>
      <c r="AV121" s="497"/>
      <c r="AW121" s="497"/>
      <c r="AX121" s="497"/>
      <c r="AY121" s="497"/>
      <c r="AZ121" s="497"/>
      <c r="BA121" s="497"/>
      <c r="BB121" s="497"/>
      <c r="BC121" s="497"/>
      <c r="BD121" s="497"/>
      <c r="BE121" s="497"/>
      <c r="BF121" s="497"/>
      <c r="BG121" s="497"/>
      <c r="BH121" s="497"/>
      <c r="BI121" s="497"/>
      <c r="BJ121" s="497"/>
      <c r="BK121" s="497"/>
      <c r="BL121" s="497"/>
      <c r="BM121" s="497"/>
      <c r="BN121" s="497"/>
      <c r="BO121" s="499" t="s">
        <v>630</v>
      </c>
      <c r="BP121" s="499"/>
      <c r="BQ121" s="499"/>
      <c r="BR121" s="499"/>
      <c r="BS121" s="500"/>
      <c r="BU121" s="94" t="str">
        <f t="shared" ca="1" si="134"/>
        <v>select count(*) from milscm4.text_mml_mmlps_medication;</v>
      </c>
    </row>
    <row r="122" spans="1:73" ht="27" customHeight="1">
      <c r="A122" s="94" t="str">
        <f t="shared" ref="A122:A124" si="150">R122</f>
        <v>MML_処方箋モジュール_薬剤</v>
      </c>
      <c r="B122" s="484" t="s">
        <v>1867</v>
      </c>
      <c r="C122" s="485"/>
      <c r="D122" s="485"/>
      <c r="E122" s="486"/>
      <c r="F122" s="487" t="s">
        <v>1869</v>
      </c>
      <c r="G122" s="488"/>
      <c r="H122" s="488"/>
      <c r="I122" s="488"/>
      <c r="J122" s="488"/>
      <c r="K122" s="488"/>
      <c r="L122" s="489"/>
      <c r="M122" s="490" t="str">
        <f t="shared" ref="M122:M124" si="151">"ENT_"&amp;RIGHT(B122,2)&amp;"_"&amp;TEXT(ROW(M122)-ROW(M$97)+1,"00")</f>
        <v>ENT_A6_26</v>
      </c>
      <c r="N122" s="491"/>
      <c r="O122" s="491"/>
      <c r="P122" s="491"/>
      <c r="Q122" s="492"/>
      <c r="R122" s="493" t="s">
        <v>2166</v>
      </c>
      <c r="S122" s="494"/>
      <c r="T122" s="494"/>
      <c r="U122" s="494"/>
      <c r="V122" s="494"/>
      <c r="W122" s="494"/>
      <c r="X122" s="494"/>
      <c r="Y122" s="494"/>
      <c r="Z122" s="494"/>
      <c r="AA122" s="494"/>
      <c r="AB122" s="494"/>
      <c r="AC122" s="495"/>
      <c r="AD122" s="496" t="str">
        <f t="shared" ref="AD122:AD124" ca="1" si="152">INDIRECT(R122&amp;"!D8")</f>
        <v>text_mml_mmlps_medicine</v>
      </c>
      <c r="AE122" s="497"/>
      <c r="AF122" s="497"/>
      <c r="AG122" s="497"/>
      <c r="AH122" s="497"/>
      <c r="AI122" s="497"/>
      <c r="AJ122" s="497"/>
      <c r="AK122" s="497"/>
      <c r="AL122" s="498" t="s">
        <v>628</v>
      </c>
      <c r="AM122" s="498"/>
      <c r="AN122" s="498"/>
      <c r="AO122" s="498"/>
      <c r="AP122" s="498"/>
      <c r="AQ122" s="496" t="str">
        <f t="shared" ref="AQ122:AQ124" si="153">F122 &amp; "の" &amp; R122 &amp; "を定義する。"</f>
        <v>テキストデータ抽出のMML_処方箋モジュール_薬剤を定義する。</v>
      </c>
      <c r="AR122" s="497"/>
      <c r="AS122" s="497"/>
      <c r="AT122" s="497"/>
      <c r="AU122" s="497"/>
      <c r="AV122" s="497"/>
      <c r="AW122" s="497"/>
      <c r="AX122" s="497"/>
      <c r="AY122" s="497"/>
      <c r="AZ122" s="497"/>
      <c r="BA122" s="497"/>
      <c r="BB122" s="497"/>
      <c r="BC122" s="497"/>
      <c r="BD122" s="497"/>
      <c r="BE122" s="497"/>
      <c r="BF122" s="497"/>
      <c r="BG122" s="497"/>
      <c r="BH122" s="497"/>
      <c r="BI122" s="497"/>
      <c r="BJ122" s="497"/>
      <c r="BK122" s="497"/>
      <c r="BL122" s="497"/>
      <c r="BM122" s="497"/>
      <c r="BN122" s="497"/>
      <c r="BO122" s="499" t="s">
        <v>630</v>
      </c>
      <c r="BP122" s="499"/>
      <c r="BQ122" s="499"/>
      <c r="BR122" s="499"/>
      <c r="BS122" s="500"/>
      <c r="BU122" s="94" t="str">
        <f t="shared" ca="1" si="134"/>
        <v>select count(*) from milscm4.text_mml_mmlps_medicine;</v>
      </c>
    </row>
    <row r="123" spans="1:73" ht="27" customHeight="1">
      <c r="A123" s="94" t="str">
        <f t="shared" si="150"/>
        <v>MML_注射記録モジュール_本文</v>
      </c>
      <c r="B123" s="484" t="s">
        <v>1867</v>
      </c>
      <c r="C123" s="485"/>
      <c r="D123" s="485"/>
      <c r="E123" s="486"/>
      <c r="F123" s="487" t="s">
        <v>1869</v>
      </c>
      <c r="G123" s="488"/>
      <c r="H123" s="488"/>
      <c r="I123" s="488"/>
      <c r="J123" s="488"/>
      <c r="K123" s="488"/>
      <c r="L123" s="489"/>
      <c r="M123" s="490" t="str">
        <f t="shared" si="151"/>
        <v>ENT_A6_27</v>
      </c>
      <c r="N123" s="491"/>
      <c r="O123" s="491"/>
      <c r="P123" s="491"/>
      <c r="Q123" s="492"/>
      <c r="R123" s="493" t="s">
        <v>2175</v>
      </c>
      <c r="S123" s="494"/>
      <c r="T123" s="494"/>
      <c r="U123" s="494"/>
      <c r="V123" s="494"/>
      <c r="W123" s="494"/>
      <c r="X123" s="494"/>
      <c r="Y123" s="494"/>
      <c r="Z123" s="494"/>
      <c r="AA123" s="494"/>
      <c r="AB123" s="494"/>
      <c r="AC123" s="495"/>
      <c r="AD123" s="496" t="str">
        <f t="shared" ca="1" si="152"/>
        <v>text_mml_mmlinj_body</v>
      </c>
      <c r="AE123" s="497"/>
      <c r="AF123" s="497"/>
      <c r="AG123" s="497"/>
      <c r="AH123" s="497"/>
      <c r="AI123" s="497"/>
      <c r="AJ123" s="497"/>
      <c r="AK123" s="497"/>
      <c r="AL123" s="498" t="s">
        <v>628</v>
      </c>
      <c r="AM123" s="498"/>
      <c r="AN123" s="498"/>
      <c r="AO123" s="498"/>
      <c r="AP123" s="498"/>
      <c r="AQ123" s="496" t="str">
        <f t="shared" si="153"/>
        <v>テキストデータ抽出のMML_注射記録モジュール_本文を定義する。</v>
      </c>
      <c r="AR123" s="497"/>
      <c r="AS123" s="497"/>
      <c r="AT123" s="497"/>
      <c r="AU123" s="497"/>
      <c r="AV123" s="497"/>
      <c r="AW123" s="497"/>
      <c r="AX123" s="497"/>
      <c r="AY123" s="497"/>
      <c r="AZ123" s="497"/>
      <c r="BA123" s="497"/>
      <c r="BB123" s="497"/>
      <c r="BC123" s="497"/>
      <c r="BD123" s="497"/>
      <c r="BE123" s="497"/>
      <c r="BF123" s="497"/>
      <c r="BG123" s="497"/>
      <c r="BH123" s="497"/>
      <c r="BI123" s="497"/>
      <c r="BJ123" s="497"/>
      <c r="BK123" s="497"/>
      <c r="BL123" s="497"/>
      <c r="BM123" s="497"/>
      <c r="BN123" s="497"/>
      <c r="BO123" s="499" t="s">
        <v>630</v>
      </c>
      <c r="BP123" s="499"/>
      <c r="BQ123" s="499"/>
      <c r="BR123" s="499"/>
      <c r="BS123" s="500"/>
      <c r="BU123" s="94" t="str">
        <f t="shared" ca="1" si="134"/>
        <v>select count(*) from milscm4.text_mml_mmlinj_body;</v>
      </c>
    </row>
    <row r="124" spans="1:73" ht="27" customHeight="1">
      <c r="A124" s="94" t="str">
        <f t="shared" si="150"/>
        <v>MML_注射記録モジュール_投薬</v>
      </c>
      <c r="B124" s="484" t="s">
        <v>1867</v>
      </c>
      <c r="C124" s="485"/>
      <c r="D124" s="485"/>
      <c r="E124" s="486"/>
      <c r="F124" s="487" t="s">
        <v>1869</v>
      </c>
      <c r="G124" s="488"/>
      <c r="H124" s="488"/>
      <c r="I124" s="488"/>
      <c r="J124" s="488"/>
      <c r="K124" s="488"/>
      <c r="L124" s="489"/>
      <c r="M124" s="490" t="str">
        <f t="shared" si="151"/>
        <v>ENT_A6_28</v>
      </c>
      <c r="N124" s="491"/>
      <c r="O124" s="491"/>
      <c r="P124" s="491"/>
      <c r="Q124" s="492"/>
      <c r="R124" s="493" t="s">
        <v>2176</v>
      </c>
      <c r="S124" s="494"/>
      <c r="T124" s="494"/>
      <c r="U124" s="494"/>
      <c r="V124" s="494"/>
      <c r="W124" s="494"/>
      <c r="X124" s="494"/>
      <c r="Y124" s="494"/>
      <c r="Z124" s="494"/>
      <c r="AA124" s="494"/>
      <c r="AB124" s="494"/>
      <c r="AC124" s="495"/>
      <c r="AD124" s="496" t="str">
        <f t="shared" ca="1" si="152"/>
        <v>text_mml_mmlinj_medication</v>
      </c>
      <c r="AE124" s="497"/>
      <c r="AF124" s="497"/>
      <c r="AG124" s="497"/>
      <c r="AH124" s="497"/>
      <c r="AI124" s="497"/>
      <c r="AJ124" s="497"/>
      <c r="AK124" s="497"/>
      <c r="AL124" s="498" t="s">
        <v>628</v>
      </c>
      <c r="AM124" s="498"/>
      <c r="AN124" s="498"/>
      <c r="AO124" s="498"/>
      <c r="AP124" s="498"/>
      <c r="AQ124" s="496" t="str">
        <f t="shared" si="153"/>
        <v>テキストデータ抽出のMML_注射記録モジュール_投薬を定義する。</v>
      </c>
      <c r="AR124" s="497"/>
      <c r="AS124" s="497"/>
      <c r="AT124" s="497"/>
      <c r="AU124" s="497"/>
      <c r="AV124" s="497"/>
      <c r="AW124" s="497"/>
      <c r="AX124" s="497"/>
      <c r="AY124" s="497"/>
      <c r="AZ124" s="497"/>
      <c r="BA124" s="497"/>
      <c r="BB124" s="497"/>
      <c r="BC124" s="497"/>
      <c r="BD124" s="497"/>
      <c r="BE124" s="497"/>
      <c r="BF124" s="497"/>
      <c r="BG124" s="497"/>
      <c r="BH124" s="497"/>
      <c r="BI124" s="497"/>
      <c r="BJ124" s="497"/>
      <c r="BK124" s="497"/>
      <c r="BL124" s="497"/>
      <c r="BM124" s="497"/>
      <c r="BN124" s="497"/>
      <c r="BO124" s="499" t="s">
        <v>630</v>
      </c>
      <c r="BP124" s="499"/>
      <c r="BQ124" s="499"/>
      <c r="BR124" s="499"/>
      <c r="BS124" s="500"/>
      <c r="BU124" s="94" t="str">
        <f t="shared" ca="1" si="134"/>
        <v>select count(*) from milscm4.text_mml_mmlinj_medication;</v>
      </c>
    </row>
    <row r="125" spans="1:73" ht="27" customHeight="1">
      <c r="A125" s="94" t="str">
        <f t="shared" ref="A125:A126" si="154">R125</f>
        <v>MML_注射記録モジュール_薬剤</v>
      </c>
      <c r="B125" s="484" t="s">
        <v>1867</v>
      </c>
      <c r="C125" s="485"/>
      <c r="D125" s="485"/>
      <c r="E125" s="486"/>
      <c r="F125" s="487" t="s">
        <v>1869</v>
      </c>
      <c r="G125" s="488"/>
      <c r="H125" s="488"/>
      <c r="I125" s="488"/>
      <c r="J125" s="488"/>
      <c r="K125" s="488"/>
      <c r="L125" s="489"/>
      <c r="M125" s="490" t="str">
        <f t="shared" ref="M125:M126" si="155">"ENT_"&amp;RIGHT(B125,2)&amp;"_"&amp;TEXT(ROW(M125)-ROW(M$97)+1,"00")</f>
        <v>ENT_A6_29</v>
      </c>
      <c r="N125" s="491"/>
      <c r="O125" s="491"/>
      <c r="P125" s="491"/>
      <c r="Q125" s="492"/>
      <c r="R125" s="493" t="s">
        <v>2177</v>
      </c>
      <c r="S125" s="494"/>
      <c r="T125" s="494"/>
      <c r="U125" s="494"/>
      <c r="V125" s="494"/>
      <c r="W125" s="494"/>
      <c r="X125" s="494"/>
      <c r="Y125" s="494"/>
      <c r="Z125" s="494"/>
      <c r="AA125" s="494"/>
      <c r="AB125" s="494"/>
      <c r="AC125" s="495"/>
      <c r="AD125" s="496" t="str">
        <f t="shared" ref="AD125:AD126" ca="1" si="156">INDIRECT(R125&amp;"!D8")</f>
        <v>text_mml_mmlinj_medicine</v>
      </c>
      <c r="AE125" s="497"/>
      <c r="AF125" s="497"/>
      <c r="AG125" s="497"/>
      <c r="AH125" s="497"/>
      <c r="AI125" s="497"/>
      <c r="AJ125" s="497"/>
      <c r="AK125" s="497"/>
      <c r="AL125" s="498" t="s">
        <v>628</v>
      </c>
      <c r="AM125" s="498"/>
      <c r="AN125" s="498"/>
      <c r="AO125" s="498"/>
      <c r="AP125" s="498"/>
      <c r="AQ125" s="496" t="str">
        <f t="shared" ref="AQ125:AQ126" si="157">F125 &amp; "の" &amp; R125 &amp; "を定義する。"</f>
        <v>テキストデータ抽出のMML_注射記録モジュール_薬剤を定義する。</v>
      </c>
      <c r="AR125" s="497"/>
      <c r="AS125" s="497"/>
      <c r="AT125" s="497"/>
      <c r="AU125" s="497"/>
      <c r="AV125" s="497"/>
      <c r="AW125" s="497"/>
      <c r="AX125" s="497"/>
      <c r="AY125" s="497"/>
      <c r="AZ125" s="497"/>
      <c r="BA125" s="497"/>
      <c r="BB125" s="497"/>
      <c r="BC125" s="497"/>
      <c r="BD125" s="497"/>
      <c r="BE125" s="497"/>
      <c r="BF125" s="497"/>
      <c r="BG125" s="497"/>
      <c r="BH125" s="497"/>
      <c r="BI125" s="497"/>
      <c r="BJ125" s="497"/>
      <c r="BK125" s="497"/>
      <c r="BL125" s="497"/>
      <c r="BM125" s="497"/>
      <c r="BN125" s="497"/>
      <c r="BO125" s="499" t="s">
        <v>630</v>
      </c>
      <c r="BP125" s="499"/>
      <c r="BQ125" s="499"/>
      <c r="BR125" s="499"/>
      <c r="BS125" s="500"/>
      <c r="BU125" s="94" t="str">
        <f t="shared" ca="1" si="134"/>
        <v>select count(*) from milscm4.text_mml_mmlinj_medicine;</v>
      </c>
    </row>
    <row r="126" spans="1:73" ht="27" customHeight="1">
      <c r="A126" s="94" t="str">
        <f t="shared" si="154"/>
        <v>MML_患者情報モジュール_本文</v>
      </c>
      <c r="B126" s="484" t="s">
        <v>1867</v>
      </c>
      <c r="C126" s="485"/>
      <c r="D126" s="485"/>
      <c r="E126" s="486"/>
      <c r="F126" s="487" t="s">
        <v>1869</v>
      </c>
      <c r="G126" s="488"/>
      <c r="H126" s="488"/>
      <c r="I126" s="488"/>
      <c r="J126" s="488"/>
      <c r="K126" s="488"/>
      <c r="L126" s="489"/>
      <c r="M126" s="490" t="str">
        <f t="shared" si="155"/>
        <v>ENT_A6_30</v>
      </c>
      <c r="N126" s="491"/>
      <c r="O126" s="491"/>
      <c r="P126" s="491"/>
      <c r="Q126" s="492"/>
      <c r="R126" s="493" t="s">
        <v>2394</v>
      </c>
      <c r="S126" s="494"/>
      <c r="T126" s="494"/>
      <c r="U126" s="494"/>
      <c r="V126" s="494"/>
      <c r="W126" s="494"/>
      <c r="X126" s="494"/>
      <c r="Y126" s="494"/>
      <c r="Z126" s="494"/>
      <c r="AA126" s="494"/>
      <c r="AB126" s="494"/>
      <c r="AC126" s="495"/>
      <c r="AD126" s="496" t="str">
        <f t="shared" ca="1" si="156"/>
        <v>text_mml_mmlpi_body</v>
      </c>
      <c r="AE126" s="497"/>
      <c r="AF126" s="497"/>
      <c r="AG126" s="497"/>
      <c r="AH126" s="497"/>
      <c r="AI126" s="497"/>
      <c r="AJ126" s="497"/>
      <c r="AK126" s="497"/>
      <c r="AL126" s="498" t="s">
        <v>628</v>
      </c>
      <c r="AM126" s="498"/>
      <c r="AN126" s="498"/>
      <c r="AO126" s="498"/>
      <c r="AP126" s="498"/>
      <c r="AQ126" s="496" t="str">
        <f t="shared" si="157"/>
        <v>テキストデータ抽出のMML_患者情報モジュール_本文を定義する。</v>
      </c>
      <c r="AR126" s="497"/>
      <c r="AS126" s="497"/>
      <c r="AT126" s="497"/>
      <c r="AU126" s="497"/>
      <c r="AV126" s="497"/>
      <c r="AW126" s="497"/>
      <c r="AX126" s="497"/>
      <c r="AY126" s="497"/>
      <c r="AZ126" s="497"/>
      <c r="BA126" s="497"/>
      <c r="BB126" s="497"/>
      <c r="BC126" s="497"/>
      <c r="BD126" s="497"/>
      <c r="BE126" s="497"/>
      <c r="BF126" s="497"/>
      <c r="BG126" s="497"/>
      <c r="BH126" s="497"/>
      <c r="BI126" s="497"/>
      <c r="BJ126" s="497"/>
      <c r="BK126" s="497"/>
      <c r="BL126" s="497"/>
      <c r="BM126" s="497"/>
      <c r="BN126" s="497"/>
      <c r="BO126" s="499" t="s">
        <v>630</v>
      </c>
      <c r="BP126" s="499"/>
      <c r="BQ126" s="499"/>
      <c r="BR126" s="499"/>
      <c r="BS126" s="500"/>
      <c r="BU126" s="94" t="str">
        <f t="shared" ca="1" si="134"/>
        <v>select count(*) from milscm4.text_mml_mmlpi_body;</v>
      </c>
    </row>
    <row r="127" spans="1:73" ht="27" customHeight="1">
      <c r="A127" s="94" t="str">
        <f t="shared" ref="A127:A128" si="158">R127</f>
        <v>MML_患者情報モジュール_住所</v>
      </c>
      <c r="B127" s="484" t="s">
        <v>1867</v>
      </c>
      <c r="C127" s="485"/>
      <c r="D127" s="485"/>
      <c r="E127" s="486"/>
      <c r="F127" s="487" t="s">
        <v>1869</v>
      </c>
      <c r="G127" s="488"/>
      <c r="H127" s="488"/>
      <c r="I127" s="488"/>
      <c r="J127" s="488"/>
      <c r="K127" s="488"/>
      <c r="L127" s="489"/>
      <c r="M127" s="490" t="str">
        <f t="shared" ref="M127:M128" si="159">"ENT_"&amp;RIGHT(B127,2)&amp;"_"&amp;TEXT(ROW(M127)-ROW(M$97)+1,"00")</f>
        <v>ENT_A6_31</v>
      </c>
      <c r="N127" s="491"/>
      <c r="O127" s="491"/>
      <c r="P127" s="491"/>
      <c r="Q127" s="492"/>
      <c r="R127" s="493" t="s">
        <v>2393</v>
      </c>
      <c r="S127" s="494"/>
      <c r="T127" s="494"/>
      <c r="U127" s="494"/>
      <c r="V127" s="494"/>
      <c r="W127" s="494"/>
      <c r="X127" s="494"/>
      <c r="Y127" s="494"/>
      <c r="Z127" s="494"/>
      <c r="AA127" s="494"/>
      <c r="AB127" s="494"/>
      <c r="AC127" s="495"/>
      <c r="AD127" s="496" t="str">
        <f t="shared" ref="AD127:AD128" ca="1" si="160">INDIRECT(R127&amp;"!D8")</f>
        <v>text_mml_mmlpi_address</v>
      </c>
      <c r="AE127" s="497"/>
      <c r="AF127" s="497"/>
      <c r="AG127" s="497"/>
      <c r="AH127" s="497"/>
      <c r="AI127" s="497"/>
      <c r="AJ127" s="497"/>
      <c r="AK127" s="497"/>
      <c r="AL127" s="498" t="s">
        <v>628</v>
      </c>
      <c r="AM127" s="498"/>
      <c r="AN127" s="498"/>
      <c r="AO127" s="498"/>
      <c r="AP127" s="498"/>
      <c r="AQ127" s="496" t="str">
        <f t="shared" ref="AQ127:AQ128" si="161">F127 &amp; "の" &amp; R127 &amp; "を定義する。"</f>
        <v>テキストデータ抽出のMML_患者情報モジュール_住所を定義する。</v>
      </c>
      <c r="AR127" s="497"/>
      <c r="AS127" s="497"/>
      <c r="AT127" s="497"/>
      <c r="AU127" s="497"/>
      <c r="AV127" s="497"/>
      <c r="AW127" s="497"/>
      <c r="AX127" s="497"/>
      <c r="AY127" s="497"/>
      <c r="AZ127" s="497"/>
      <c r="BA127" s="497"/>
      <c r="BB127" s="497"/>
      <c r="BC127" s="497"/>
      <c r="BD127" s="497"/>
      <c r="BE127" s="497"/>
      <c r="BF127" s="497"/>
      <c r="BG127" s="497"/>
      <c r="BH127" s="497"/>
      <c r="BI127" s="497"/>
      <c r="BJ127" s="497"/>
      <c r="BK127" s="497"/>
      <c r="BL127" s="497"/>
      <c r="BM127" s="497"/>
      <c r="BN127" s="497"/>
      <c r="BO127" s="499" t="s">
        <v>630</v>
      </c>
      <c r="BP127" s="499"/>
      <c r="BQ127" s="499"/>
      <c r="BR127" s="499"/>
      <c r="BS127" s="500"/>
      <c r="BU127" s="94" t="str">
        <f t="shared" ca="1" si="134"/>
        <v>select count(*) from milscm4.text_mml_mmlpi_address;</v>
      </c>
    </row>
    <row r="128" spans="1:73" ht="27" customHeight="1">
      <c r="A128" s="94" t="str">
        <f t="shared" si="158"/>
        <v>MML_バイタルサインモジュール_本文</v>
      </c>
      <c r="B128" s="484" t="s">
        <v>1867</v>
      </c>
      <c r="C128" s="485"/>
      <c r="D128" s="485"/>
      <c r="E128" s="486"/>
      <c r="F128" s="487" t="s">
        <v>1869</v>
      </c>
      <c r="G128" s="488"/>
      <c r="H128" s="488"/>
      <c r="I128" s="488"/>
      <c r="J128" s="488"/>
      <c r="K128" s="488"/>
      <c r="L128" s="489"/>
      <c r="M128" s="490" t="str">
        <f t="shared" si="159"/>
        <v>ENT_A6_32</v>
      </c>
      <c r="N128" s="491"/>
      <c r="O128" s="491"/>
      <c r="P128" s="491"/>
      <c r="Q128" s="492"/>
      <c r="R128" s="493" t="s">
        <v>2443</v>
      </c>
      <c r="S128" s="494"/>
      <c r="T128" s="494"/>
      <c r="U128" s="494"/>
      <c r="V128" s="494"/>
      <c r="W128" s="494"/>
      <c r="X128" s="494"/>
      <c r="Y128" s="494"/>
      <c r="Z128" s="494"/>
      <c r="AA128" s="494"/>
      <c r="AB128" s="494"/>
      <c r="AC128" s="495"/>
      <c r="AD128" s="496" t="str">
        <f t="shared" ca="1" si="160"/>
        <v>text_mml_mmlvs_body</v>
      </c>
      <c r="AE128" s="497"/>
      <c r="AF128" s="497"/>
      <c r="AG128" s="497"/>
      <c r="AH128" s="497"/>
      <c r="AI128" s="497"/>
      <c r="AJ128" s="497"/>
      <c r="AK128" s="497"/>
      <c r="AL128" s="498" t="s">
        <v>628</v>
      </c>
      <c r="AM128" s="498"/>
      <c r="AN128" s="498"/>
      <c r="AO128" s="498"/>
      <c r="AP128" s="498"/>
      <c r="AQ128" s="496" t="str">
        <f t="shared" si="161"/>
        <v>テキストデータ抽出のMML_バイタルサインモジュール_本文を定義する。</v>
      </c>
      <c r="AR128" s="497"/>
      <c r="AS128" s="497"/>
      <c r="AT128" s="497"/>
      <c r="AU128" s="497"/>
      <c r="AV128" s="497"/>
      <c r="AW128" s="497"/>
      <c r="AX128" s="497"/>
      <c r="AY128" s="497"/>
      <c r="AZ128" s="497"/>
      <c r="BA128" s="497"/>
      <c r="BB128" s="497"/>
      <c r="BC128" s="497"/>
      <c r="BD128" s="497"/>
      <c r="BE128" s="497"/>
      <c r="BF128" s="497"/>
      <c r="BG128" s="497"/>
      <c r="BH128" s="497"/>
      <c r="BI128" s="497"/>
      <c r="BJ128" s="497"/>
      <c r="BK128" s="497"/>
      <c r="BL128" s="497"/>
      <c r="BM128" s="497"/>
      <c r="BN128" s="497"/>
      <c r="BO128" s="499" t="s">
        <v>630</v>
      </c>
      <c r="BP128" s="499"/>
      <c r="BQ128" s="499"/>
      <c r="BR128" s="499"/>
      <c r="BS128" s="500"/>
      <c r="BU128" s="94" t="str">
        <f t="shared" ca="1" si="134"/>
        <v>select count(*) from milscm4.text_mml_mmlvs_body;</v>
      </c>
    </row>
    <row r="129" spans="1:73" ht="27" customHeight="1">
      <c r="A129" s="94" t="str">
        <f t="shared" ref="A129" si="162">R129</f>
        <v>MML_バイタルサインモジュール_項目</v>
      </c>
      <c r="B129" s="484" t="s">
        <v>1867</v>
      </c>
      <c r="C129" s="485"/>
      <c r="D129" s="485"/>
      <c r="E129" s="486"/>
      <c r="F129" s="487" t="s">
        <v>1869</v>
      </c>
      <c r="G129" s="488"/>
      <c r="H129" s="488"/>
      <c r="I129" s="488"/>
      <c r="J129" s="488"/>
      <c r="K129" s="488"/>
      <c r="L129" s="489"/>
      <c r="M129" s="490" t="str">
        <f t="shared" ref="M129" si="163">"ENT_"&amp;RIGHT(B129,2)&amp;"_"&amp;TEXT(ROW(M129)-ROW(M$97)+1,"00")</f>
        <v>ENT_A6_33</v>
      </c>
      <c r="N129" s="491"/>
      <c r="O129" s="491"/>
      <c r="P129" s="491"/>
      <c r="Q129" s="492"/>
      <c r="R129" s="493" t="s">
        <v>2441</v>
      </c>
      <c r="S129" s="494"/>
      <c r="T129" s="494"/>
      <c r="U129" s="494"/>
      <c r="V129" s="494"/>
      <c r="W129" s="494"/>
      <c r="X129" s="494"/>
      <c r="Y129" s="494"/>
      <c r="Z129" s="494"/>
      <c r="AA129" s="494"/>
      <c r="AB129" s="494"/>
      <c r="AC129" s="495"/>
      <c r="AD129" s="496" t="str">
        <f t="shared" ref="AD129" ca="1" si="164">INDIRECT(R129&amp;"!D8")</f>
        <v>text_mml_mmlvs_item</v>
      </c>
      <c r="AE129" s="497"/>
      <c r="AF129" s="497"/>
      <c r="AG129" s="497"/>
      <c r="AH129" s="497"/>
      <c r="AI129" s="497"/>
      <c r="AJ129" s="497"/>
      <c r="AK129" s="497"/>
      <c r="AL129" s="498" t="s">
        <v>628</v>
      </c>
      <c r="AM129" s="498"/>
      <c r="AN129" s="498"/>
      <c r="AO129" s="498"/>
      <c r="AP129" s="498"/>
      <c r="AQ129" s="496" t="str">
        <f t="shared" ref="AQ129" si="165">F129 &amp; "の" &amp; R129 &amp; "を定義する。"</f>
        <v>テキストデータ抽出のMML_バイタルサインモジュール_項目を定義する。</v>
      </c>
      <c r="AR129" s="497"/>
      <c r="AS129" s="497"/>
      <c r="AT129" s="497"/>
      <c r="AU129" s="497"/>
      <c r="AV129" s="497"/>
      <c r="AW129" s="497"/>
      <c r="AX129" s="497"/>
      <c r="AY129" s="497"/>
      <c r="AZ129" s="497"/>
      <c r="BA129" s="497"/>
      <c r="BB129" s="497"/>
      <c r="BC129" s="497"/>
      <c r="BD129" s="497"/>
      <c r="BE129" s="497"/>
      <c r="BF129" s="497"/>
      <c r="BG129" s="497"/>
      <c r="BH129" s="497"/>
      <c r="BI129" s="497"/>
      <c r="BJ129" s="497"/>
      <c r="BK129" s="497"/>
      <c r="BL129" s="497"/>
      <c r="BM129" s="497"/>
      <c r="BN129" s="497"/>
      <c r="BO129" s="499" t="s">
        <v>630</v>
      </c>
      <c r="BP129" s="499"/>
      <c r="BQ129" s="499"/>
      <c r="BR129" s="499"/>
      <c r="BS129" s="500"/>
      <c r="BU129" s="94" t="str">
        <f t="shared" ca="1" si="134"/>
        <v>select count(*) from milscm4.text_mml_mmlvs_item;</v>
      </c>
    </row>
    <row r="130" spans="1:73" ht="27" customHeight="1">
      <c r="A130" s="94" t="str">
        <f t="shared" ref="A130:A136" si="166">R130</f>
        <v>MML_バイタルサインモジュール_項目メモ</v>
      </c>
      <c r="B130" s="484" t="s">
        <v>1867</v>
      </c>
      <c r="C130" s="485"/>
      <c r="D130" s="485"/>
      <c r="E130" s="486"/>
      <c r="F130" s="487" t="s">
        <v>1869</v>
      </c>
      <c r="G130" s="488"/>
      <c r="H130" s="488"/>
      <c r="I130" s="488"/>
      <c r="J130" s="488"/>
      <c r="K130" s="488"/>
      <c r="L130" s="489"/>
      <c r="M130" s="490" t="str">
        <f t="shared" ref="M130:M136" si="167">"ENT_"&amp;RIGHT(B130,2)&amp;"_"&amp;TEXT(ROW(M130)-ROW(M$97)+1,"00")</f>
        <v>ENT_A6_34</v>
      </c>
      <c r="N130" s="491"/>
      <c r="O130" s="491"/>
      <c r="P130" s="491"/>
      <c r="Q130" s="492"/>
      <c r="R130" s="493" t="s">
        <v>2442</v>
      </c>
      <c r="S130" s="494"/>
      <c r="T130" s="494"/>
      <c r="U130" s="494"/>
      <c r="V130" s="494"/>
      <c r="W130" s="494"/>
      <c r="X130" s="494"/>
      <c r="Y130" s="494"/>
      <c r="Z130" s="494"/>
      <c r="AA130" s="494"/>
      <c r="AB130" s="494"/>
      <c r="AC130" s="495"/>
      <c r="AD130" s="496" t="str">
        <f t="shared" ref="AD130:AD136" ca="1" si="168">INDIRECT(R130&amp;"!D8")</f>
        <v>text_mml_mmlvs_item_memo</v>
      </c>
      <c r="AE130" s="497"/>
      <c r="AF130" s="497"/>
      <c r="AG130" s="497"/>
      <c r="AH130" s="497"/>
      <c r="AI130" s="497"/>
      <c r="AJ130" s="497"/>
      <c r="AK130" s="497"/>
      <c r="AL130" s="498" t="s">
        <v>628</v>
      </c>
      <c r="AM130" s="498"/>
      <c r="AN130" s="498"/>
      <c r="AO130" s="498"/>
      <c r="AP130" s="498"/>
      <c r="AQ130" s="496" t="str">
        <f t="shared" ref="AQ130:AQ136" si="169">F130 &amp; "の" &amp; R130 &amp; "を定義する。"</f>
        <v>テキストデータ抽出のMML_バイタルサインモジュール_項目メモを定義する。</v>
      </c>
      <c r="AR130" s="497"/>
      <c r="AS130" s="497"/>
      <c r="AT130" s="497"/>
      <c r="AU130" s="497"/>
      <c r="AV130" s="497"/>
      <c r="AW130" s="497"/>
      <c r="AX130" s="497"/>
      <c r="AY130" s="497"/>
      <c r="AZ130" s="497"/>
      <c r="BA130" s="497"/>
      <c r="BB130" s="497"/>
      <c r="BC130" s="497"/>
      <c r="BD130" s="497"/>
      <c r="BE130" s="497"/>
      <c r="BF130" s="497"/>
      <c r="BG130" s="497"/>
      <c r="BH130" s="497"/>
      <c r="BI130" s="497"/>
      <c r="BJ130" s="497"/>
      <c r="BK130" s="497"/>
      <c r="BL130" s="497"/>
      <c r="BM130" s="497"/>
      <c r="BN130" s="497"/>
      <c r="BO130" s="499" t="s">
        <v>630</v>
      </c>
      <c r="BP130" s="499"/>
      <c r="BQ130" s="499"/>
      <c r="BR130" s="499"/>
      <c r="BS130" s="500"/>
      <c r="BU130" s="94" t="str">
        <f t="shared" ca="1" si="134"/>
        <v>select count(*) from milscm4.text_mml_mmlvs_item_memo;</v>
      </c>
    </row>
    <row r="131" spans="1:73" ht="27" customHeight="1">
      <c r="A131" s="94" t="str">
        <f t="shared" si="166"/>
        <v>MML_体温表モジュール_本文</v>
      </c>
      <c r="B131" s="484" t="s">
        <v>1867</v>
      </c>
      <c r="C131" s="485"/>
      <c r="D131" s="485"/>
      <c r="E131" s="486"/>
      <c r="F131" s="487" t="s">
        <v>1869</v>
      </c>
      <c r="G131" s="488"/>
      <c r="H131" s="488"/>
      <c r="I131" s="488"/>
      <c r="J131" s="488"/>
      <c r="K131" s="488"/>
      <c r="L131" s="489"/>
      <c r="M131" s="490" t="str">
        <f t="shared" si="167"/>
        <v>ENT_A6_35</v>
      </c>
      <c r="N131" s="491"/>
      <c r="O131" s="491"/>
      <c r="P131" s="491"/>
      <c r="Q131" s="492"/>
      <c r="R131" s="493" t="s">
        <v>2506</v>
      </c>
      <c r="S131" s="494"/>
      <c r="T131" s="494"/>
      <c r="U131" s="494"/>
      <c r="V131" s="494"/>
      <c r="W131" s="494"/>
      <c r="X131" s="494"/>
      <c r="Y131" s="494"/>
      <c r="Z131" s="494"/>
      <c r="AA131" s="494"/>
      <c r="AB131" s="494"/>
      <c r="AC131" s="495"/>
      <c r="AD131" s="496" t="str">
        <f t="shared" ca="1" si="168"/>
        <v>text_mml_mmlfs_body</v>
      </c>
      <c r="AE131" s="497"/>
      <c r="AF131" s="497"/>
      <c r="AG131" s="497"/>
      <c r="AH131" s="497"/>
      <c r="AI131" s="497"/>
      <c r="AJ131" s="497"/>
      <c r="AK131" s="497"/>
      <c r="AL131" s="498" t="s">
        <v>628</v>
      </c>
      <c r="AM131" s="498"/>
      <c r="AN131" s="498"/>
      <c r="AO131" s="498"/>
      <c r="AP131" s="498"/>
      <c r="AQ131" s="496" t="str">
        <f t="shared" si="169"/>
        <v>テキストデータ抽出のMML_体温表モジュール_本文を定義する。</v>
      </c>
      <c r="AR131" s="497"/>
      <c r="AS131" s="497"/>
      <c r="AT131" s="497"/>
      <c r="AU131" s="497"/>
      <c r="AV131" s="497"/>
      <c r="AW131" s="497"/>
      <c r="AX131" s="497"/>
      <c r="AY131" s="497"/>
      <c r="AZ131" s="497"/>
      <c r="BA131" s="497"/>
      <c r="BB131" s="497"/>
      <c r="BC131" s="497"/>
      <c r="BD131" s="497"/>
      <c r="BE131" s="497"/>
      <c r="BF131" s="497"/>
      <c r="BG131" s="497"/>
      <c r="BH131" s="497"/>
      <c r="BI131" s="497"/>
      <c r="BJ131" s="497"/>
      <c r="BK131" s="497"/>
      <c r="BL131" s="497"/>
      <c r="BM131" s="497"/>
      <c r="BN131" s="497"/>
      <c r="BO131" s="499" t="s">
        <v>630</v>
      </c>
      <c r="BP131" s="499"/>
      <c r="BQ131" s="499"/>
      <c r="BR131" s="499"/>
      <c r="BS131" s="500"/>
      <c r="BU131" s="94" t="str">
        <f t="shared" ca="1" si="134"/>
        <v>select count(*) from milscm4.text_mml_mmlfs_body;</v>
      </c>
    </row>
    <row r="132" spans="1:73" ht="27" customHeight="1">
      <c r="A132" s="94" t="str">
        <f t="shared" si="166"/>
        <v>MML_体温表モジュール_バイタルサイン</v>
      </c>
      <c r="B132" s="484" t="s">
        <v>1867</v>
      </c>
      <c r="C132" s="485"/>
      <c r="D132" s="485"/>
      <c r="E132" s="486"/>
      <c r="F132" s="487" t="s">
        <v>1869</v>
      </c>
      <c r="G132" s="488"/>
      <c r="H132" s="488"/>
      <c r="I132" s="488"/>
      <c r="J132" s="488"/>
      <c r="K132" s="488"/>
      <c r="L132" s="489"/>
      <c r="M132" s="490" t="str">
        <f t="shared" si="167"/>
        <v>ENT_A6_36</v>
      </c>
      <c r="N132" s="491"/>
      <c r="O132" s="491"/>
      <c r="P132" s="491"/>
      <c r="Q132" s="492"/>
      <c r="R132" s="493" t="s">
        <v>2507</v>
      </c>
      <c r="S132" s="494"/>
      <c r="T132" s="494"/>
      <c r="U132" s="494"/>
      <c r="V132" s="494"/>
      <c r="W132" s="494"/>
      <c r="X132" s="494"/>
      <c r="Y132" s="494"/>
      <c r="Z132" s="494"/>
      <c r="AA132" s="494"/>
      <c r="AB132" s="494"/>
      <c r="AC132" s="495"/>
      <c r="AD132" s="496" t="str">
        <f t="shared" ca="1" si="168"/>
        <v>text_mml_mmlfs_vs</v>
      </c>
      <c r="AE132" s="497"/>
      <c r="AF132" s="497"/>
      <c r="AG132" s="497"/>
      <c r="AH132" s="497"/>
      <c r="AI132" s="497"/>
      <c r="AJ132" s="497"/>
      <c r="AK132" s="497"/>
      <c r="AL132" s="498" t="s">
        <v>628</v>
      </c>
      <c r="AM132" s="498"/>
      <c r="AN132" s="498"/>
      <c r="AO132" s="498"/>
      <c r="AP132" s="498"/>
      <c r="AQ132" s="496" t="str">
        <f t="shared" si="169"/>
        <v>テキストデータ抽出のMML_体温表モジュール_バイタルサインを定義する。</v>
      </c>
      <c r="AR132" s="497"/>
      <c r="AS132" s="497"/>
      <c r="AT132" s="497"/>
      <c r="AU132" s="497"/>
      <c r="AV132" s="497"/>
      <c r="AW132" s="497"/>
      <c r="AX132" s="497"/>
      <c r="AY132" s="497"/>
      <c r="AZ132" s="497"/>
      <c r="BA132" s="497"/>
      <c r="BB132" s="497"/>
      <c r="BC132" s="497"/>
      <c r="BD132" s="497"/>
      <c r="BE132" s="497"/>
      <c r="BF132" s="497"/>
      <c r="BG132" s="497"/>
      <c r="BH132" s="497"/>
      <c r="BI132" s="497"/>
      <c r="BJ132" s="497"/>
      <c r="BK132" s="497"/>
      <c r="BL132" s="497"/>
      <c r="BM132" s="497"/>
      <c r="BN132" s="497"/>
      <c r="BO132" s="499" t="s">
        <v>630</v>
      </c>
      <c r="BP132" s="499"/>
      <c r="BQ132" s="499"/>
      <c r="BR132" s="499"/>
      <c r="BS132" s="500"/>
      <c r="BU132" s="94" t="str">
        <f t="shared" ca="1" si="134"/>
        <v>select count(*) from milscm4.text_mml_mmlfs_vs;</v>
      </c>
    </row>
    <row r="133" spans="1:73" ht="27" customHeight="1">
      <c r="A133" s="94" t="str">
        <f t="shared" si="166"/>
        <v>MML_体温表モジュール_バイタルサイン項目</v>
      </c>
      <c r="B133" s="484" t="s">
        <v>1867</v>
      </c>
      <c r="C133" s="485"/>
      <c r="D133" s="485"/>
      <c r="E133" s="486"/>
      <c r="F133" s="487" t="s">
        <v>1869</v>
      </c>
      <c r="G133" s="488"/>
      <c r="H133" s="488"/>
      <c r="I133" s="488"/>
      <c r="J133" s="488"/>
      <c r="K133" s="488"/>
      <c r="L133" s="489"/>
      <c r="M133" s="490" t="str">
        <f t="shared" si="167"/>
        <v>ENT_A6_37</v>
      </c>
      <c r="N133" s="491"/>
      <c r="O133" s="491"/>
      <c r="P133" s="491"/>
      <c r="Q133" s="492"/>
      <c r="R133" s="493" t="s">
        <v>2508</v>
      </c>
      <c r="S133" s="494"/>
      <c r="T133" s="494"/>
      <c r="U133" s="494"/>
      <c r="V133" s="494"/>
      <c r="W133" s="494"/>
      <c r="X133" s="494"/>
      <c r="Y133" s="494"/>
      <c r="Z133" s="494"/>
      <c r="AA133" s="494"/>
      <c r="AB133" s="494"/>
      <c r="AC133" s="495"/>
      <c r="AD133" s="496" t="str">
        <f t="shared" ca="1" si="168"/>
        <v>text_mml_mmlfs_vs_item</v>
      </c>
      <c r="AE133" s="497"/>
      <c r="AF133" s="497"/>
      <c r="AG133" s="497"/>
      <c r="AH133" s="497"/>
      <c r="AI133" s="497"/>
      <c r="AJ133" s="497"/>
      <c r="AK133" s="497"/>
      <c r="AL133" s="498" t="s">
        <v>628</v>
      </c>
      <c r="AM133" s="498"/>
      <c r="AN133" s="498"/>
      <c r="AO133" s="498"/>
      <c r="AP133" s="498"/>
      <c r="AQ133" s="496" t="str">
        <f t="shared" si="169"/>
        <v>テキストデータ抽出のMML_体温表モジュール_バイタルサイン項目を定義する。</v>
      </c>
      <c r="AR133" s="497"/>
      <c r="AS133" s="497"/>
      <c r="AT133" s="497"/>
      <c r="AU133" s="497"/>
      <c r="AV133" s="497"/>
      <c r="AW133" s="497"/>
      <c r="AX133" s="497"/>
      <c r="AY133" s="497"/>
      <c r="AZ133" s="497"/>
      <c r="BA133" s="497"/>
      <c r="BB133" s="497"/>
      <c r="BC133" s="497"/>
      <c r="BD133" s="497"/>
      <c r="BE133" s="497"/>
      <c r="BF133" s="497"/>
      <c r="BG133" s="497"/>
      <c r="BH133" s="497"/>
      <c r="BI133" s="497"/>
      <c r="BJ133" s="497"/>
      <c r="BK133" s="497"/>
      <c r="BL133" s="497"/>
      <c r="BM133" s="497"/>
      <c r="BN133" s="497"/>
      <c r="BO133" s="499" t="s">
        <v>630</v>
      </c>
      <c r="BP133" s="499"/>
      <c r="BQ133" s="499"/>
      <c r="BR133" s="499"/>
      <c r="BS133" s="500"/>
      <c r="BU133" s="94" t="str">
        <f t="shared" ca="1" si="134"/>
        <v>select count(*) from milscm4.text_mml_mmlfs_vs_item;</v>
      </c>
    </row>
    <row r="134" spans="1:73" ht="27" customHeight="1">
      <c r="A134" s="94" t="str">
        <f t="shared" si="166"/>
        <v>MML_体温表モジュール_バイタルサイン項目メモ</v>
      </c>
      <c r="B134" s="484" t="s">
        <v>1867</v>
      </c>
      <c r="C134" s="485"/>
      <c r="D134" s="485"/>
      <c r="E134" s="486"/>
      <c r="F134" s="487" t="s">
        <v>1869</v>
      </c>
      <c r="G134" s="488"/>
      <c r="H134" s="488"/>
      <c r="I134" s="488"/>
      <c r="J134" s="488"/>
      <c r="K134" s="488"/>
      <c r="L134" s="489"/>
      <c r="M134" s="490" t="str">
        <f t="shared" si="167"/>
        <v>ENT_A6_38</v>
      </c>
      <c r="N134" s="491"/>
      <c r="O134" s="491"/>
      <c r="P134" s="491"/>
      <c r="Q134" s="492"/>
      <c r="R134" s="493" t="s">
        <v>2509</v>
      </c>
      <c r="S134" s="494"/>
      <c r="T134" s="494"/>
      <c r="U134" s="494"/>
      <c r="V134" s="494"/>
      <c r="W134" s="494"/>
      <c r="X134" s="494"/>
      <c r="Y134" s="494"/>
      <c r="Z134" s="494"/>
      <c r="AA134" s="494"/>
      <c r="AB134" s="494"/>
      <c r="AC134" s="495"/>
      <c r="AD134" s="496" t="str">
        <f t="shared" ca="1" si="168"/>
        <v>text_mml_mmlfs_vs_item_memo</v>
      </c>
      <c r="AE134" s="497"/>
      <c r="AF134" s="497"/>
      <c r="AG134" s="497"/>
      <c r="AH134" s="497"/>
      <c r="AI134" s="497"/>
      <c r="AJ134" s="497"/>
      <c r="AK134" s="497"/>
      <c r="AL134" s="498" t="s">
        <v>628</v>
      </c>
      <c r="AM134" s="498"/>
      <c r="AN134" s="498"/>
      <c r="AO134" s="498"/>
      <c r="AP134" s="498"/>
      <c r="AQ134" s="496" t="str">
        <f t="shared" si="169"/>
        <v>テキストデータ抽出のMML_体温表モジュール_バイタルサイン項目メモを定義する。</v>
      </c>
      <c r="AR134" s="497"/>
      <c r="AS134" s="497"/>
      <c r="AT134" s="497"/>
      <c r="AU134" s="497"/>
      <c r="AV134" s="497"/>
      <c r="AW134" s="497"/>
      <c r="AX134" s="497"/>
      <c r="AY134" s="497"/>
      <c r="AZ134" s="497"/>
      <c r="BA134" s="497"/>
      <c r="BB134" s="497"/>
      <c r="BC134" s="497"/>
      <c r="BD134" s="497"/>
      <c r="BE134" s="497"/>
      <c r="BF134" s="497"/>
      <c r="BG134" s="497"/>
      <c r="BH134" s="497"/>
      <c r="BI134" s="497"/>
      <c r="BJ134" s="497"/>
      <c r="BK134" s="497"/>
      <c r="BL134" s="497"/>
      <c r="BM134" s="497"/>
      <c r="BN134" s="497"/>
      <c r="BO134" s="499" t="s">
        <v>630</v>
      </c>
      <c r="BP134" s="499"/>
      <c r="BQ134" s="499"/>
      <c r="BR134" s="499"/>
      <c r="BS134" s="500"/>
      <c r="BU134" s="94" t="str">
        <f t="shared" ca="1" si="134"/>
        <v>select count(*) from milscm4.text_mml_mmlfs_vs_item_memo;</v>
      </c>
    </row>
    <row r="135" spans="1:73" ht="27" customHeight="1">
      <c r="A135" s="94" t="str">
        <f t="shared" si="166"/>
        <v>MML_体温表モジュール_摂取</v>
      </c>
      <c r="B135" s="484" t="s">
        <v>1867</v>
      </c>
      <c r="C135" s="485"/>
      <c r="D135" s="485"/>
      <c r="E135" s="486"/>
      <c r="F135" s="487" t="s">
        <v>1869</v>
      </c>
      <c r="G135" s="488"/>
      <c r="H135" s="488"/>
      <c r="I135" s="488"/>
      <c r="J135" s="488"/>
      <c r="K135" s="488"/>
      <c r="L135" s="489"/>
      <c r="M135" s="490" t="str">
        <f t="shared" si="167"/>
        <v>ENT_A6_39</v>
      </c>
      <c r="N135" s="491"/>
      <c r="O135" s="491"/>
      <c r="P135" s="491"/>
      <c r="Q135" s="492"/>
      <c r="R135" s="493" t="s">
        <v>2510</v>
      </c>
      <c r="S135" s="494"/>
      <c r="T135" s="494"/>
      <c r="U135" s="494"/>
      <c r="V135" s="494"/>
      <c r="W135" s="494"/>
      <c r="X135" s="494"/>
      <c r="Y135" s="494"/>
      <c r="Z135" s="494"/>
      <c r="AA135" s="494"/>
      <c r="AB135" s="494"/>
      <c r="AC135" s="495"/>
      <c r="AD135" s="496" t="str">
        <f t="shared" ca="1" si="168"/>
        <v>text_mml_mmlfs_intake</v>
      </c>
      <c r="AE135" s="497"/>
      <c r="AF135" s="497"/>
      <c r="AG135" s="497"/>
      <c r="AH135" s="497"/>
      <c r="AI135" s="497"/>
      <c r="AJ135" s="497"/>
      <c r="AK135" s="497"/>
      <c r="AL135" s="498" t="s">
        <v>628</v>
      </c>
      <c r="AM135" s="498"/>
      <c r="AN135" s="498"/>
      <c r="AO135" s="498"/>
      <c r="AP135" s="498"/>
      <c r="AQ135" s="496" t="str">
        <f t="shared" si="169"/>
        <v>テキストデータ抽出のMML_体温表モジュール_摂取を定義する。</v>
      </c>
      <c r="AR135" s="497"/>
      <c r="AS135" s="497"/>
      <c r="AT135" s="497"/>
      <c r="AU135" s="497"/>
      <c r="AV135" s="497"/>
      <c r="AW135" s="497"/>
      <c r="AX135" s="497"/>
      <c r="AY135" s="497"/>
      <c r="AZ135" s="497"/>
      <c r="BA135" s="497"/>
      <c r="BB135" s="497"/>
      <c r="BC135" s="497"/>
      <c r="BD135" s="497"/>
      <c r="BE135" s="497"/>
      <c r="BF135" s="497"/>
      <c r="BG135" s="497"/>
      <c r="BH135" s="497"/>
      <c r="BI135" s="497"/>
      <c r="BJ135" s="497"/>
      <c r="BK135" s="497"/>
      <c r="BL135" s="497"/>
      <c r="BM135" s="497"/>
      <c r="BN135" s="497"/>
      <c r="BO135" s="499" t="s">
        <v>630</v>
      </c>
      <c r="BP135" s="499"/>
      <c r="BQ135" s="499"/>
      <c r="BR135" s="499"/>
      <c r="BS135" s="500"/>
      <c r="BU135" s="94" t="str">
        <f t="shared" ca="1" si="134"/>
        <v>select count(*) from milscm4.text_mml_mmlfs_intake;</v>
      </c>
    </row>
    <row r="136" spans="1:73" ht="27" customHeight="1">
      <c r="A136" s="94" t="str">
        <f t="shared" si="166"/>
        <v>MML_体温表モジュール_排泄</v>
      </c>
      <c r="B136" s="484" t="s">
        <v>1867</v>
      </c>
      <c r="C136" s="485"/>
      <c r="D136" s="485"/>
      <c r="E136" s="486"/>
      <c r="F136" s="487" t="s">
        <v>1869</v>
      </c>
      <c r="G136" s="488"/>
      <c r="H136" s="488"/>
      <c r="I136" s="488"/>
      <c r="J136" s="488"/>
      <c r="K136" s="488"/>
      <c r="L136" s="489"/>
      <c r="M136" s="490" t="str">
        <f t="shared" si="167"/>
        <v>ENT_A6_40</v>
      </c>
      <c r="N136" s="491"/>
      <c r="O136" s="491"/>
      <c r="P136" s="491"/>
      <c r="Q136" s="492"/>
      <c r="R136" s="493" t="s">
        <v>2511</v>
      </c>
      <c r="S136" s="494"/>
      <c r="T136" s="494"/>
      <c r="U136" s="494"/>
      <c r="V136" s="494"/>
      <c r="W136" s="494"/>
      <c r="X136" s="494"/>
      <c r="Y136" s="494"/>
      <c r="Z136" s="494"/>
      <c r="AA136" s="494"/>
      <c r="AB136" s="494"/>
      <c r="AC136" s="495"/>
      <c r="AD136" s="496" t="str">
        <f t="shared" ca="1" si="168"/>
        <v>text_mml_mmlfs_bodily_output</v>
      </c>
      <c r="AE136" s="497"/>
      <c r="AF136" s="497"/>
      <c r="AG136" s="497"/>
      <c r="AH136" s="497"/>
      <c r="AI136" s="497"/>
      <c r="AJ136" s="497"/>
      <c r="AK136" s="497"/>
      <c r="AL136" s="498" t="s">
        <v>628</v>
      </c>
      <c r="AM136" s="498"/>
      <c r="AN136" s="498"/>
      <c r="AO136" s="498"/>
      <c r="AP136" s="498"/>
      <c r="AQ136" s="496" t="str">
        <f t="shared" si="169"/>
        <v>テキストデータ抽出のMML_体温表モジュール_排泄を定義する。</v>
      </c>
      <c r="AR136" s="497"/>
      <c r="AS136" s="497"/>
      <c r="AT136" s="497"/>
      <c r="AU136" s="497"/>
      <c r="AV136" s="497"/>
      <c r="AW136" s="497"/>
      <c r="AX136" s="497"/>
      <c r="AY136" s="497"/>
      <c r="AZ136" s="497"/>
      <c r="BA136" s="497"/>
      <c r="BB136" s="497"/>
      <c r="BC136" s="497"/>
      <c r="BD136" s="497"/>
      <c r="BE136" s="497"/>
      <c r="BF136" s="497"/>
      <c r="BG136" s="497"/>
      <c r="BH136" s="497"/>
      <c r="BI136" s="497"/>
      <c r="BJ136" s="497"/>
      <c r="BK136" s="497"/>
      <c r="BL136" s="497"/>
      <c r="BM136" s="497"/>
      <c r="BN136" s="497"/>
      <c r="BO136" s="499" t="s">
        <v>630</v>
      </c>
      <c r="BP136" s="499"/>
      <c r="BQ136" s="499"/>
      <c r="BR136" s="499"/>
      <c r="BS136" s="500"/>
      <c r="BU136" s="94" t="str">
        <f t="shared" ca="1" si="134"/>
        <v>select count(*) from milscm4.text_mml_mmlfs_bodily_output;</v>
      </c>
    </row>
    <row r="137" spans="1:73" ht="27" customHeight="1">
      <c r="A137" s="94" t="str">
        <f t="shared" ref="A137:A171" si="170">R137</f>
        <v>MML_体温表モジュール_排泄頻度</v>
      </c>
      <c r="B137" s="484" t="s">
        <v>1867</v>
      </c>
      <c r="C137" s="485"/>
      <c r="D137" s="485"/>
      <c r="E137" s="486"/>
      <c r="F137" s="487" t="s">
        <v>1869</v>
      </c>
      <c r="G137" s="488"/>
      <c r="H137" s="488"/>
      <c r="I137" s="488"/>
      <c r="J137" s="488"/>
      <c r="K137" s="488"/>
      <c r="L137" s="489"/>
      <c r="M137" s="490" t="str">
        <f t="shared" ref="M137:M144" si="171">"ENT_"&amp;RIGHT(B137,2)&amp;"_"&amp;TEXT(ROW(M137)-ROW(M$97)+1,"00")</f>
        <v>ENT_A6_41</v>
      </c>
      <c r="N137" s="491"/>
      <c r="O137" s="491"/>
      <c r="P137" s="491"/>
      <c r="Q137" s="492"/>
      <c r="R137" s="493" t="s">
        <v>2512</v>
      </c>
      <c r="S137" s="494"/>
      <c r="T137" s="494"/>
      <c r="U137" s="494"/>
      <c r="V137" s="494"/>
      <c r="W137" s="494"/>
      <c r="X137" s="494"/>
      <c r="Y137" s="494"/>
      <c r="Z137" s="494"/>
      <c r="AA137" s="494"/>
      <c r="AB137" s="494"/>
      <c r="AC137" s="495"/>
      <c r="AD137" s="496" t="str">
        <f t="shared" ref="AD137:AD171" ca="1" si="172">INDIRECT(R137&amp;"!D8")</f>
        <v>text_mml_mmlfs_bo_frequency</v>
      </c>
      <c r="AE137" s="497"/>
      <c r="AF137" s="497"/>
      <c r="AG137" s="497"/>
      <c r="AH137" s="497"/>
      <c r="AI137" s="497"/>
      <c r="AJ137" s="497"/>
      <c r="AK137" s="497"/>
      <c r="AL137" s="498" t="s">
        <v>628</v>
      </c>
      <c r="AM137" s="498"/>
      <c r="AN137" s="498"/>
      <c r="AO137" s="498"/>
      <c r="AP137" s="498"/>
      <c r="AQ137" s="496" t="str">
        <f t="shared" ref="AQ137:AQ144" si="173">F137 &amp; "の" &amp; R137 &amp; "を定義する。"</f>
        <v>テキストデータ抽出のMML_体温表モジュール_排泄頻度を定義する。</v>
      </c>
      <c r="AR137" s="497"/>
      <c r="AS137" s="497"/>
      <c r="AT137" s="497"/>
      <c r="AU137" s="497"/>
      <c r="AV137" s="497"/>
      <c r="AW137" s="497"/>
      <c r="AX137" s="497"/>
      <c r="AY137" s="497"/>
      <c r="AZ137" s="497"/>
      <c r="BA137" s="497"/>
      <c r="BB137" s="497"/>
      <c r="BC137" s="497"/>
      <c r="BD137" s="497"/>
      <c r="BE137" s="497"/>
      <c r="BF137" s="497"/>
      <c r="BG137" s="497"/>
      <c r="BH137" s="497"/>
      <c r="BI137" s="497"/>
      <c r="BJ137" s="497"/>
      <c r="BK137" s="497"/>
      <c r="BL137" s="497"/>
      <c r="BM137" s="497"/>
      <c r="BN137" s="497"/>
      <c r="BO137" s="499" t="s">
        <v>630</v>
      </c>
      <c r="BP137" s="499"/>
      <c r="BQ137" s="499"/>
      <c r="BR137" s="499"/>
      <c r="BS137" s="500"/>
      <c r="BU137" s="94" t="str">
        <f t="shared" ca="1" si="134"/>
        <v>select count(*) from milscm4.text_mml_mmlfs_bo_frequency;</v>
      </c>
    </row>
    <row r="138" spans="1:73" ht="27" customHeight="1">
      <c r="A138" s="94" t="str">
        <f t="shared" si="170"/>
        <v>MML_手術モジュール_手術項目</v>
      </c>
      <c r="B138" s="484" t="s">
        <v>1867</v>
      </c>
      <c r="C138" s="485"/>
      <c r="D138" s="485"/>
      <c r="E138" s="486"/>
      <c r="F138" s="487" t="s">
        <v>1869</v>
      </c>
      <c r="G138" s="488"/>
      <c r="H138" s="488"/>
      <c r="I138" s="488"/>
      <c r="J138" s="488"/>
      <c r="K138" s="488"/>
      <c r="L138" s="489"/>
      <c r="M138" s="490" t="str">
        <f t="shared" si="171"/>
        <v>ENT_A6_42</v>
      </c>
      <c r="N138" s="491"/>
      <c r="O138" s="491"/>
      <c r="P138" s="491"/>
      <c r="Q138" s="492"/>
      <c r="R138" s="493" t="s">
        <v>2662</v>
      </c>
      <c r="S138" s="494"/>
      <c r="T138" s="494"/>
      <c r="U138" s="494"/>
      <c r="V138" s="494"/>
      <c r="W138" s="494"/>
      <c r="X138" s="494"/>
      <c r="Y138" s="494"/>
      <c r="Z138" s="494"/>
      <c r="AA138" s="494"/>
      <c r="AB138" s="494"/>
      <c r="AC138" s="495"/>
      <c r="AD138" s="496" t="str">
        <f t="shared" ca="1" si="172"/>
        <v>text_mml_mmlsg_surgery_item</v>
      </c>
      <c r="AE138" s="497"/>
      <c r="AF138" s="497"/>
      <c r="AG138" s="497"/>
      <c r="AH138" s="497"/>
      <c r="AI138" s="497"/>
      <c r="AJ138" s="497"/>
      <c r="AK138" s="497"/>
      <c r="AL138" s="498" t="s">
        <v>628</v>
      </c>
      <c r="AM138" s="498"/>
      <c r="AN138" s="498"/>
      <c r="AO138" s="498"/>
      <c r="AP138" s="498"/>
      <c r="AQ138" s="496" t="str">
        <f t="shared" si="173"/>
        <v>テキストデータ抽出のMML_手術モジュール_手術項目を定義する。</v>
      </c>
      <c r="AR138" s="497"/>
      <c r="AS138" s="497"/>
      <c r="AT138" s="497"/>
      <c r="AU138" s="497"/>
      <c r="AV138" s="497"/>
      <c r="AW138" s="497"/>
      <c r="AX138" s="497"/>
      <c r="AY138" s="497"/>
      <c r="AZ138" s="497"/>
      <c r="BA138" s="497"/>
      <c r="BB138" s="497"/>
      <c r="BC138" s="497"/>
      <c r="BD138" s="497"/>
      <c r="BE138" s="497"/>
      <c r="BF138" s="497"/>
      <c r="BG138" s="497"/>
      <c r="BH138" s="497"/>
      <c r="BI138" s="497"/>
      <c r="BJ138" s="497"/>
      <c r="BK138" s="497"/>
      <c r="BL138" s="497"/>
      <c r="BM138" s="497"/>
      <c r="BN138" s="497"/>
      <c r="BO138" s="499" t="s">
        <v>630</v>
      </c>
      <c r="BP138" s="499"/>
      <c r="BQ138" s="499"/>
      <c r="BR138" s="499"/>
      <c r="BS138" s="500"/>
      <c r="BU138" s="94" t="str">
        <f t="shared" ref="BU138:BU145" ca="1" si="174">"select count(*) from milscm4."&amp;AD138&amp;";"</f>
        <v>select count(*) from milscm4.text_mml_mmlsg_surgery_item;</v>
      </c>
    </row>
    <row r="139" spans="1:73" ht="27" customHeight="1">
      <c r="A139" s="94" t="str">
        <f t="shared" si="170"/>
        <v>MML_手術モジュール_診療科情報</v>
      </c>
      <c r="B139" s="484" t="s">
        <v>1867</v>
      </c>
      <c r="C139" s="485"/>
      <c r="D139" s="485"/>
      <c r="E139" s="486"/>
      <c r="F139" s="487" t="s">
        <v>1869</v>
      </c>
      <c r="G139" s="488"/>
      <c r="H139" s="488"/>
      <c r="I139" s="488"/>
      <c r="J139" s="488"/>
      <c r="K139" s="488"/>
      <c r="L139" s="489"/>
      <c r="M139" s="490" t="str">
        <f t="shared" si="171"/>
        <v>ENT_A6_43</v>
      </c>
      <c r="N139" s="491"/>
      <c r="O139" s="491"/>
      <c r="P139" s="491"/>
      <c r="Q139" s="492"/>
      <c r="R139" s="493" t="s">
        <v>2661</v>
      </c>
      <c r="S139" s="494"/>
      <c r="T139" s="494"/>
      <c r="U139" s="494"/>
      <c r="V139" s="494"/>
      <c r="W139" s="494"/>
      <c r="X139" s="494"/>
      <c r="Y139" s="494"/>
      <c r="Z139" s="494"/>
      <c r="AA139" s="494"/>
      <c r="AB139" s="494"/>
      <c r="AC139" s="495"/>
      <c r="AD139" s="496" t="str">
        <f t="shared" ca="1" si="172"/>
        <v>text_mml_mmlsg_dp</v>
      </c>
      <c r="AE139" s="497"/>
      <c r="AF139" s="497"/>
      <c r="AG139" s="497"/>
      <c r="AH139" s="497"/>
      <c r="AI139" s="497"/>
      <c r="AJ139" s="497"/>
      <c r="AK139" s="497"/>
      <c r="AL139" s="498" t="s">
        <v>628</v>
      </c>
      <c r="AM139" s="498"/>
      <c r="AN139" s="498"/>
      <c r="AO139" s="498"/>
      <c r="AP139" s="498"/>
      <c r="AQ139" s="496" t="str">
        <f t="shared" si="173"/>
        <v>テキストデータ抽出のMML_手術モジュール_診療科情報を定義する。</v>
      </c>
      <c r="AR139" s="497"/>
      <c r="AS139" s="497"/>
      <c r="AT139" s="497"/>
      <c r="AU139" s="497"/>
      <c r="AV139" s="497"/>
      <c r="AW139" s="497"/>
      <c r="AX139" s="497"/>
      <c r="AY139" s="497"/>
      <c r="AZ139" s="497"/>
      <c r="BA139" s="497"/>
      <c r="BB139" s="497"/>
      <c r="BC139" s="497"/>
      <c r="BD139" s="497"/>
      <c r="BE139" s="497"/>
      <c r="BF139" s="497"/>
      <c r="BG139" s="497"/>
      <c r="BH139" s="497"/>
      <c r="BI139" s="497"/>
      <c r="BJ139" s="497"/>
      <c r="BK139" s="497"/>
      <c r="BL139" s="497"/>
      <c r="BM139" s="497"/>
      <c r="BN139" s="497"/>
      <c r="BO139" s="499" t="s">
        <v>630</v>
      </c>
      <c r="BP139" s="499"/>
      <c r="BQ139" s="499"/>
      <c r="BR139" s="499"/>
      <c r="BS139" s="500"/>
      <c r="BU139" s="94" t="str">
        <f t="shared" ca="1" si="174"/>
        <v>select count(*) from milscm4.text_mml_mmlsg_dp;</v>
      </c>
    </row>
    <row r="140" spans="1:73" ht="27" customHeight="1">
      <c r="A140" s="94" t="str">
        <f t="shared" si="170"/>
        <v>MML_手術モジュール_診断履歴情報</v>
      </c>
      <c r="B140" s="484" t="s">
        <v>1867</v>
      </c>
      <c r="C140" s="485"/>
      <c r="D140" s="485"/>
      <c r="E140" s="486"/>
      <c r="F140" s="487" t="s">
        <v>1869</v>
      </c>
      <c r="G140" s="488"/>
      <c r="H140" s="488"/>
      <c r="I140" s="488"/>
      <c r="J140" s="488"/>
      <c r="K140" s="488"/>
      <c r="L140" s="489"/>
      <c r="M140" s="490" t="str">
        <f t="shared" si="171"/>
        <v>ENT_A6_44</v>
      </c>
      <c r="N140" s="491"/>
      <c r="O140" s="491"/>
      <c r="P140" s="491"/>
      <c r="Q140" s="492"/>
      <c r="R140" s="493" t="s">
        <v>2712</v>
      </c>
      <c r="S140" s="494"/>
      <c r="T140" s="494"/>
      <c r="U140" s="494"/>
      <c r="V140" s="494"/>
      <c r="W140" s="494"/>
      <c r="X140" s="494"/>
      <c r="Y140" s="494"/>
      <c r="Z140" s="494"/>
      <c r="AA140" s="494"/>
      <c r="AB140" s="494"/>
      <c r="AC140" s="495"/>
      <c r="AD140" s="496" t="str">
        <f t="shared" ca="1" si="172"/>
        <v>text_mml_mmlsg_rd</v>
      </c>
      <c r="AE140" s="497"/>
      <c r="AF140" s="497"/>
      <c r="AG140" s="497"/>
      <c r="AH140" s="497"/>
      <c r="AI140" s="497"/>
      <c r="AJ140" s="497"/>
      <c r="AK140" s="497"/>
      <c r="AL140" s="498" t="s">
        <v>628</v>
      </c>
      <c r="AM140" s="498"/>
      <c r="AN140" s="498"/>
      <c r="AO140" s="498"/>
      <c r="AP140" s="498"/>
      <c r="AQ140" s="496" t="str">
        <f t="shared" si="173"/>
        <v>テキストデータ抽出のMML_手術モジュール_診断履歴情報を定義する。</v>
      </c>
      <c r="AR140" s="497"/>
      <c r="AS140" s="497"/>
      <c r="AT140" s="497"/>
      <c r="AU140" s="497"/>
      <c r="AV140" s="497"/>
      <c r="AW140" s="497"/>
      <c r="AX140" s="497"/>
      <c r="AY140" s="497"/>
      <c r="AZ140" s="497"/>
      <c r="BA140" s="497"/>
      <c r="BB140" s="497"/>
      <c r="BC140" s="497"/>
      <c r="BD140" s="497"/>
      <c r="BE140" s="497"/>
      <c r="BF140" s="497"/>
      <c r="BG140" s="497"/>
      <c r="BH140" s="497"/>
      <c r="BI140" s="497"/>
      <c r="BJ140" s="497"/>
      <c r="BK140" s="497"/>
      <c r="BL140" s="497"/>
      <c r="BM140" s="497"/>
      <c r="BN140" s="497"/>
      <c r="BO140" s="499" t="s">
        <v>630</v>
      </c>
      <c r="BP140" s="499"/>
      <c r="BQ140" s="499"/>
      <c r="BR140" s="499"/>
      <c r="BS140" s="500"/>
      <c r="BU140" s="94" t="str">
        <f t="shared" ca="1" si="174"/>
        <v>select count(*) from milscm4.text_mml_mmlsg_rd;</v>
      </c>
    </row>
    <row r="141" spans="1:73" ht="27" customHeight="1">
      <c r="A141" s="94" t="str">
        <f t="shared" si="170"/>
        <v>MML_手術モジュール_病名</v>
      </c>
      <c r="B141" s="484" t="s">
        <v>1867</v>
      </c>
      <c r="C141" s="485"/>
      <c r="D141" s="485"/>
      <c r="E141" s="486"/>
      <c r="F141" s="487" t="s">
        <v>1869</v>
      </c>
      <c r="G141" s="488"/>
      <c r="H141" s="488"/>
      <c r="I141" s="488"/>
      <c r="J141" s="488"/>
      <c r="K141" s="488"/>
      <c r="L141" s="489"/>
      <c r="M141" s="490" t="str">
        <f t="shared" si="171"/>
        <v>ENT_A6_45</v>
      </c>
      <c r="N141" s="491"/>
      <c r="O141" s="491"/>
      <c r="P141" s="491"/>
      <c r="Q141" s="492"/>
      <c r="R141" s="493" t="s">
        <v>2713</v>
      </c>
      <c r="S141" s="494"/>
      <c r="T141" s="494"/>
      <c r="U141" s="494"/>
      <c r="V141" s="494"/>
      <c r="W141" s="494"/>
      <c r="X141" s="494"/>
      <c r="Y141" s="494"/>
      <c r="Z141" s="494"/>
      <c r="AA141" s="494"/>
      <c r="AB141" s="494"/>
      <c r="AC141" s="495"/>
      <c r="AD141" s="496" t="str">
        <f t="shared" ca="1" si="172"/>
        <v>text_mml_mmlsg_rd_byomei</v>
      </c>
      <c r="AE141" s="497"/>
      <c r="AF141" s="497"/>
      <c r="AG141" s="497"/>
      <c r="AH141" s="497"/>
      <c r="AI141" s="497"/>
      <c r="AJ141" s="497"/>
      <c r="AK141" s="497"/>
      <c r="AL141" s="498" t="s">
        <v>628</v>
      </c>
      <c r="AM141" s="498"/>
      <c r="AN141" s="498"/>
      <c r="AO141" s="498"/>
      <c r="AP141" s="498"/>
      <c r="AQ141" s="496" t="str">
        <f t="shared" si="173"/>
        <v>テキストデータ抽出のMML_手術モジュール_病名を定義する。</v>
      </c>
      <c r="AR141" s="497"/>
      <c r="AS141" s="497"/>
      <c r="AT141" s="497"/>
      <c r="AU141" s="497"/>
      <c r="AV141" s="497"/>
      <c r="AW141" s="497"/>
      <c r="AX141" s="497"/>
      <c r="AY141" s="497"/>
      <c r="AZ141" s="497"/>
      <c r="BA141" s="497"/>
      <c r="BB141" s="497"/>
      <c r="BC141" s="497"/>
      <c r="BD141" s="497"/>
      <c r="BE141" s="497"/>
      <c r="BF141" s="497"/>
      <c r="BG141" s="497"/>
      <c r="BH141" s="497"/>
      <c r="BI141" s="497"/>
      <c r="BJ141" s="497"/>
      <c r="BK141" s="497"/>
      <c r="BL141" s="497"/>
      <c r="BM141" s="497"/>
      <c r="BN141" s="497"/>
      <c r="BO141" s="499" t="s">
        <v>630</v>
      </c>
      <c r="BP141" s="499"/>
      <c r="BQ141" s="499"/>
      <c r="BR141" s="499"/>
      <c r="BS141" s="500"/>
      <c r="BU141" s="94" t="str">
        <f t="shared" ca="1" si="174"/>
        <v>select count(*) from milscm4.text_mml_mmlsg_rd_byomei;</v>
      </c>
    </row>
    <row r="142" spans="1:73" ht="27" customHeight="1">
      <c r="A142" s="94" t="str">
        <f t="shared" si="170"/>
        <v>MML_手術モジュール_カテゴリ名</v>
      </c>
      <c r="B142" s="484" t="s">
        <v>1867</v>
      </c>
      <c r="C142" s="485"/>
      <c r="D142" s="485"/>
      <c r="E142" s="486"/>
      <c r="F142" s="487" t="s">
        <v>1869</v>
      </c>
      <c r="G142" s="488"/>
      <c r="H142" s="488"/>
      <c r="I142" s="488"/>
      <c r="J142" s="488"/>
      <c r="K142" s="488"/>
      <c r="L142" s="489"/>
      <c r="M142" s="490" t="str">
        <f t="shared" si="171"/>
        <v>ENT_A6_46</v>
      </c>
      <c r="N142" s="491"/>
      <c r="O142" s="491"/>
      <c r="P142" s="491"/>
      <c r="Q142" s="492"/>
      <c r="R142" s="493" t="s">
        <v>2710</v>
      </c>
      <c r="S142" s="494"/>
      <c r="T142" s="494"/>
      <c r="U142" s="494"/>
      <c r="V142" s="494"/>
      <c r="W142" s="494"/>
      <c r="X142" s="494"/>
      <c r="Y142" s="494"/>
      <c r="Z142" s="494"/>
      <c r="AA142" s="494"/>
      <c r="AB142" s="494"/>
      <c r="AC142" s="495"/>
      <c r="AD142" s="496" t="str">
        <f t="shared" ca="1" si="172"/>
        <v>text_mml_mmlsg_rd_category</v>
      </c>
      <c r="AE142" s="497"/>
      <c r="AF142" s="497"/>
      <c r="AG142" s="497"/>
      <c r="AH142" s="497"/>
      <c r="AI142" s="497"/>
      <c r="AJ142" s="497"/>
      <c r="AK142" s="497"/>
      <c r="AL142" s="498" t="s">
        <v>628</v>
      </c>
      <c r="AM142" s="498"/>
      <c r="AN142" s="498"/>
      <c r="AO142" s="498"/>
      <c r="AP142" s="498"/>
      <c r="AQ142" s="496" t="str">
        <f t="shared" si="173"/>
        <v>テキストデータ抽出のMML_手術モジュール_カテゴリ名を定義する。</v>
      </c>
      <c r="AR142" s="497"/>
      <c r="AS142" s="497"/>
      <c r="AT142" s="497"/>
      <c r="AU142" s="497"/>
      <c r="AV142" s="497"/>
      <c r="AW142" s="497"/>
      <c r="AX142" s="497"/>
      <c r="AY142" s="497"/>
      <c r="AZ142" s="497"/>
      <c r="BA142" s="497"/>
      <c r="BB142" s="497"/>
      <c r="BC142" s="497"/>
      <c r="BD142" s="497"/>
      <c r="BE142" s="497"/>
      <c r="BF142" s="497"/>
      <c r="BG142" s="497"/>
      <c r="BH142" s="497"/>
      <c r="BI142" s="497"/>
      <c r="BJ142" s="497"/>
      <c r="BK142" s="497"/>
      <c r="BL142" s="497"/>
      <c r="BM142" s="497"/>
      <c r="BN142" s="497"/>
      <c r="BO142" s="499" t="s">
        <v>630</v>
      </c>
      <c r="BP142" s="499"/>
      <c r="BQ142" s="499"/>
      <c r="BR142" s="499"/>
      <c r="BS142" s="500"/>
      <c r="BU142" s="94" t="str">
        <f t="shared" ca="1" si="174"/>
        <v>select count(*) from milscm4.text_mml_mmlsg_rd_category;</v>
      </c>
    </row>
    <row r="143" spans="1:73" ht="27" customHeight="1">
      <c r="A143" s="94" t="str">
        <f t="shared" si="170"/>
        <v>MML_手術モジュール_手術法</v>
      </c>
      <c r="B143" s="484" t="s">
        <v>1867</v>
      </c>
      <c r="C143" s="485"/>
      <c r="D143" s="485"/>
      <c r="E143" s="486"/>
      <c r="F143" s="487" t="s">
        <v>1869</v>
      </c>
      <c r="G143" s="488"/>
      <c r="H143" s="488"/>
      <c r="I143" s="488"/>
      <c r="J143" s="488"/>
      <c r="K143" s="488"/>
      <c r="L143" s="489"/>
      <c r="M143" s="490" t="str">
        <f t="shared" si="171"/>
        <v>ENT_A6_47</v>
      </c>
      <c r="N143" s="491"/>
      <c r="O143" s="491"/>
      <c r="P143" s="491"/>
      <c r="Q143" s="492"/>
      <c r="R143" s="493" t="s">
        <v>2714</v>
      </c>
      <c r="S143" s="494"/>
      <c r="T143" s="494"/>
      <c r="U143" s="494"/>
      <c r="V143" s="494"/>
      <c r="W143" s="494"/>
      <c r="X143" s="494"/>
      <c r="Y143" s="494"/>
      <c r="Z143" s="494"/>
      <c r="AA143" s="494"/>
      <c r="AB143" s="494"/>
      <c r="AC143" s="495"/>
      <c r="AD143" s="496" t="str">
        <f t="shared" ca="1" si="172"/>
        <v>text_mml_mmlsg_procedure_item</v>
      </c>
      <c r="AE143" s="497"/>
      <c r="AF143" s="497"/>
      <c r="AG143" s="497"/>
      <c r="AH143" s="497"/>
      <c r="AI143" s="497"/>
      <c r="AJ143" s="497"/>
      <c r="AK143" s="497"/>
      <c r="AL143" s="498" t="s">
        <v>628</v>
      </c>
      <c r="AM143" s="498"/>
      <c r="AN143" s="498"/>
      <c r="AO143" s="498"/>
      <c r="AP143" s="498"/>
      <c r="AQ143" s="496" t="str">
        <f t="shared" si="173"/>
        <v>テキストデータ抽出のMML_手術モジュール_手術法を定義する。</v>
      </c>
      <c r="AR143" s="497"/>
      <c r="AS143" s="497"/>
      <c r="AT143" s="497"/>
      <c r="AU143" s="497"/>
      <c r="AV143" s="497"/>
      <c r="AW143" s="497"/>
      <c r="AX143" s="497"/>
      <c r="AY143" s="497"/>
      <c r="AZ143" s="497"/>
      <c r="BA143" s="497"/>
      <c r="BB143" s="497"/>
      <c r="BC143" s="497"/>
      <c r="BD143" s="497"/>
      <c r="BE143" s="497"/>
      <c r="BF143" s="497"/>
      <c r="BG143" s="497"/>
      <c r="BH143" s="497"/>
      <c r="BI143" s="497"/>
      <c r="BJ143" s="497"/>
      <c r="BK143" s="497"/>
      <c r="BL143" s="497"/>
      <c r="BM143" s="497"/>
      <c r="BN143" s="497"/>
      <c r="BO143" s="499" t="s">
        <v>630</v>
      </c>
      <c r="BP143" s="499"/>
      <c r="BQ143" s="499"/>
      <c r="BR143" s="499"/>
      <c r="BS143" s="500"/>
      <c r="BU143" s="94" t="str">
        <f t="shared" ca="1" si="174"/>
        <v>select count(*) from milscm4.text_mml_mmlsg_procedure_item;</v>
      </c>
    </row>
    <row r="144" spans="1:73" ht="27" customHeight="1">
      <c r="A144" s="94" t="str">
        <f t="shared" si="170"/>
        <v>MML_手術モジュール_手術要素</v>
      </c>
      <c r="B144" s="484" t="s">
        <v>1867</v>
      </c>
      <c r="C144" s="485"/>
      <c r="D144" s="485"/>
      <c r="E144" s="486"/>
      <c r="F144" s="487" t="s">
        <v>1869</v>
      </c>
      <c r="G144" s="488"/>
      <c r="H144" s="488"/>
      <c r="I144" s="488"/>
      <c r="J144" s="488"/>
      <c r="K144" s="488"/>
      <c r="L144" s="489"/>
      <c r="M144" s="490" t="str">
        <f t="shared" si="171"/>
        <v>ENT_A6_48</v>
      </c>
      <c r="N144" s="491"/>
      <c r="O144" s="491"/>
      <c r="P144" s="491"/>
      <c r="Q144" s="492"/>
      <c r="R144" s="493" t="s">
        <v>2665</v>
      </c>
      <c r="S144" s="494"/>
      <c r="T144" s="494"/>
      <c r="U144" s="494"/>
      <c r="V144" s="494"/>
      <c r="W144" s="494"/>
      <c r="X144" s="494"/>
      <c r="Y144" s="494"/>
      <c r="Z144" s="494"/>
      <c r="AA144" s="494"/>
      <c r="AB144" s="494"/>
      <c r="AC144" s="495"/>
      <c r="AD144" s="496" t="str">
        <f t="shared" ca="1" si="172"/>
        <v>text_mml_mmlsg_operation_element</v>
      </c>
      <c r="AE144" s="497"/>
      <c r="AF144" s="497"/>
      <c r="AG144" s="497"/>
      <c r="AH144" s="497"/>
      <c r="AI144" s="497"/>
      <c r="AJ144" s="497"/>
      <c r="AK144" s="497"/>
      <c r="AL144" s="498" t="s">
        <v>628</v>
      </c>
      <c r="AM144" s="498"/>
      <c r="AN144" s="498"/>
      <c r="AO144" s="498"/>
      <c r="AP144" s="498"/>
      <c r="AQ144" s="496" t="str">
        <f t="shared" si="173"/>
        <v>テキストデータ抽出のMML_手術モジュール_手術要素を定義する。</v>
      </c>
      <c r="AR144" s="497"/>
      <c r="AS144" s="497"/>
      <c r="AT144" s="497"/>
      <c r="AU144" s="497"/>
      <c r="AV144" s="497"/>
      <c r="AW144" s="497"/>
      <c r="AX144" s="497"/>
      <c r="AY144" s="497"/>
      <c r="AZ144" s="497"/>
      <c r="BA144" s="497"/>
      <c r="BB144" s="497"/>
      <c r="BC144" s="497"/>
      <c r="BD144" s="497"/>
      <c r="BE144" s="497"/>
      <c r="BF144" s="497"/>
      <c r="BG144" s="497"/>
      <c r="BH144" s="497"/>
      <c r="BI144" s="497"/>
      <c r="BJ144" s="497"/>
      <c r="BK144" s="497"/>
      <c r="BL144" s="497"/>
      <c r="BM144" s="497"/>
      <c r="BN144" s="497"/>
      <c r="BO144" s="499" t="s">
        <v>630</v>
      </c>
      <c r="BP144" s="499"/>
      <c r="BQ144" s="499"/>
      <c r="BR144" s="499"/>
      <c r="BS144" s="500"/>
      <c r="BU144" s="94" t="str">
        <f t="shared" ca="1" si="174"/>
        <v>select count(*) from milscm4.text_mml_mmlsg_operation_element;</v>
      </c>
    </row>
    <row r="145" spans="1:73" ht="27" customHeight="1">
      <c r="A145" s="94" t="str">
        <f t="shared" ref="A145:A161" si="175">R145</f>
        <v>MML_手術モジュール_麻酔法</v>
      </c>
      <c r="B145" s="484" t="s">
        <v>1867</v>
      </c>
      <c r="C145" s="485"/>
      <c r="D145" s="485"/>
      <c r="E145" s="486"/>
      <c r="F145" s="487" t="s">
        <v>1869</v>
      </c>
      <c r="G145" s="488"/>
      <c r="H145" s="488"/>
      <c r="I145" s="488"/>
      <c r="J145" s="488"/>
      <c r="K145" s="488"/>
      <c r="L145" s="489"/>
      <c r="M145" s="490" t="str">
        <f t="shared" ref="M145:M161" si="176">"ENT_"&amp;RIGHT(B145,2)&amp;"_"&amp;TEXT(ROW(M145)-ROW(M$97)+1,"00")</f>
        <v>ENT_A6_49</v>
      </c>
      <c r="N145" s="491"/>
      <c r="O145" s="491"/>
      <c r="P145" s="491"/>
      <c r="Q145" s="492"/>
      <c r="R145" s="493" t="s">
        <v>2667</v>
      </c>
      <c r="S145" s="494"/>
      <c r="T145" s="494"/>
      <c r="U145" s="494"/>
      <c r="V145" s="494"/>
      <c r="W145" s="494"/>
      <c r="X145" s="494"/>
      <c r="Y145" s="494"/>
      <c r="Z145" s="494"/>
      <c r="AA145" s="494"/>
      <c r="AB145" s="494"/>
      <c r="AC145" s="495"/>
      <c r="AD145" s="496" t="str">
        <f t="shared" ref="AD145:AD161" ca="1" si="177">INDIRECT(R145&amp;"!D8")</f>
        <v>text_mml_mmlsg_anesthesia_procedure</v>
      </c>
      <c r="AE145" s="497"/>
      <c r="AF145" s="497"/>
      <c r="AG145" s="497"/>
      <c r="AH145" s="497"/>
      <c r="AI145" s="497"/>
      <c r="AJ145" s="497"/>
      <c r="AK145" s="497"/>
      <c r="AL145" s="498" t="s">
        <v>628</v>
      </c>
      <c r="AM145" s="498"/>
      <c r="AN145" s="498"/>
      <c r="AO145" s="498"/>
      <c r="AP145" s="498"/>
      <c r="AQ145" s="496" t="str">
        <f t="shared" ref="AQ145:AQ161" si="178">F145 &amp; "の" &amp; R145 &amp; "を定義する。"</f>
        <v>テキストデータ抽出のMML_手術モジュール_麻酔法を定義する。</v>
      </c>
      <c r="AR145" s="497"/>
      <c r="AS145" s="497"/>
      <c r="AT145" s="497"/>
      <c r="AU145" s="497"/>
      <c r="AV145" s="497"/>
      <c r="AW145" s="497"/>
      <c r="AX145" s="497"/>
      <c r="AY145" s="497"/>
      <c r="AZ145" s="497"/>
      <c r="BA145" s="497"/>
      <c r="BB145" s="497"/>
      <c r="BC145" s="497"/>
      <c r="BD145" s="497"/>
      <c r="BE145" s="497"/>
      <c r="BF145" s="497"/>
      <c r="BG145" s="497"/>
      <c r="BH145" s="497"/>
      <c r="BI145" s="497"/>
      <c r="BJ145" s="497"/>
      <c r="BK145" s="497"/>
      <c r="BL145" s="497"/>
      <c r="BM145" s="497"/>
      <c r="BN145" s="497"/>
      <c r="BO145" s="499" t="s">
        <v>630</v>
      </c>
      <c r="BP145" s="499"/>
      <c r="BQ145" s="499"/>
      <c r="BR145" s="499"/>
      <c r="BS145" s="500"/>
      <c r="BU145" s="94" t="str">
        <f t="shared" ca="1" si="174"/>
        <v>select count(*) from milscm4.text_mml_mmlsg_anesthesia_procedure;</v>
      </c>
    </row>
    <row r="146" spans="1:73" ht="27" customHeight="1">
      <c r="A146" s="94" t="str">
        <f t="shared" si="175"/>
        <v>MML_報告書情報モジュール_本文</v>
      </c>
      <c r="B146" s="484" t="s">
        <v>1867</v>
      </c>
      <c r="C146" s="485"/>
      <c r="D146" s="485"/>
      <c r="E146" s="486"/>
      <c r="F146" s="487" t="s">
        <v>1869</v>
      </c>
      <c r="G146" s="488"/>
      <c r="H146" s="488"/>
      <c r="I146" s="488"/>
      <c r="J146" s="488"/>
      <c r="K146" s="488"/>
      <c r="L146" s="489"/>
      <c r="M146" s="490" t="str">
        <f t="shared" si="176"/>
        <v>ENT_A6_50</v>
      </c>
      <c r="N146" s="491"/>
      <c r="O146" s="491"/>
      <c r="P146" s="491"/>
      <c r="Q146" s="492"/>
      <c r="R146" s="493" t="s">
        <v>2709</v>
      </c>
      <c r="S146" s="494"/>
      <c r="T146" s="494"/>
      <c r="U146" s="494"/>
      <c r="V146" s="494"/>
      <c r="W146" s="494"/>
      <c r="X146" s="494"/>
      <c r="Y146" s="494"/>
      <c r="Z146" s="494"/>
      <c r="AA146" s="494"/>
      <c r="AB146" s="494"/>
      <c r="AC146" s="495"/>
      <c r="AD146" s="496" t="str">
        <f t="shared" ca="1" si="177"/>
        <v>text_mml_mmlrp_body</v>
      </c>
      <c r="AE146" s="497"/>
      <c r="AF146" s="497"/>
      <c r="AG146" s="497"/>
      <c r="AH146" s="497"/>
      <c r="AI146" s="497"/>
      <c r="AJ146" s="497"/>
      <c r="AK146" s="497"/>
      <c r="AL146" s="498" t="s">
        <v>628</v>
      </c>
      <c r="AM146" s="498"/>
      <c r="AN146" s="498"/>
      <c r="AO146" s="498"/>
      <c r="AP146" s="498"/>
      <c r="AQ146" s="496" t="str">
        <f t="shared" si="178"/>
        <v>テキストデータ抽出のMML_報告書情報モジュール_本文を定義する。</v>
      </c>
      <c r="AR146" s="497"/>
      <c r="AS146" s="497"/>
      <c r="AT146" s="497"/>
      <c r="AU146" s="497"/>
      <c r="AV146" s="497"/>
      <c r="AW146" s="497"/>
      <c r="AX146" s="497"/>
      <c r="AY146" s="497"/>
      <c r="AZ146" s="497"/>
      <c r="BA146" s="497"/>
      <c r="BB146" s="497"/>
      <c r="BC146" s="497"/>
      <c r="BD146" s="497"/>
      <c r="BE146" s="497"/>
      <c r="BF146" s="497"/>
      <c r="BG146" s="497"/>
      <c r="BH146" s="497"/>
      <c r="BI146" s="497"/>
      <c r="BJ146" s="497"/>
      <c r="BK146" s="497"/>
      <c r="BL146" s="497"/>
      <c r="BM146" s="497"/>
      <c r="BN146" s="497"/>
      <c r="BO146" s="499" t="s">
        <v>630</v>
      </c>
      <c r="BP146" s="499"/>
      <c r="BQ146" s="499"/>
      <c r="BR146" s="499"/>
      <c r="BS146" s="500"/>
      <c r="BU146" s="94" t="str">
        <f t="shared" ref="BU146" ca="1" si="179">"select count(*) from milscm4."&amp;AD146&amp;";"</f>
        <v>select count(*) from milscm4.text_mml_mmlrp_body;</v>
      </c>
    </row>
    <row r="147" spans="1:73" ht="27" customHeight="1">
      <c r="A147" s="94" t="str">
        <f t="shared" si="175"/>
        <v>MML_報告書情報モジュール_検査コメント</v>
      </c>
      <c r="B147" s="484" t="s">
        <v>1867</v>
      </c>
      <c r="C147" s="485"/>
      <c r="D147" s="485"/>
      <c r="E147" s="486"/>
      <c r="F147" s="487" t="s">
        <v>1869</v>
      </c>
      <c r="G147" s="488"/>
      <c r="H147" s="488"/>
      <c r="I147" s="488"/>
      <c r="J147" s="488"/>
      <c r="K147" s="488"/>
      <c r="L147" s="489"/>
      <c r="M147" s="490" t="str">
        <f t="shared" si="176"/>
        <v>ENT_A6_51</v>
      </c>
      <c r="N147" s="491"/>
      <c r="O147" s="491"/>
      <c r="P147" s="491"/>
      <c r="Q147" s="492"/>
      <c r="R147" s="493" t="s">
        <v>2711</v>
      </c>
      <c r="S147" s="494"/>
      <c r="T147" s="494"/>
      <c r="U147" s="494"/>
      <c r="V147" s="494"/>
      <c r="W147" s="494"/>
      <c r="X147" s="494"/>
      <c r="Y147" s="494"/>
      <c r="Z147" s="494"/>
      <c r="AA147" s="494"/>
      <c r="AB147" s="494"/>
      <c r="AC147" s="495"/>
      <c r="AD147" s="496" t="str">
        <f t="shared" ca="1" si="177"/>
        <v>text_mml_mmlrp_test_memo</v>
      </c>
      <c r="AE147" s="497"/>
      <c r="AF147" s="497"/>
      <c r="AG147" s="497"/>
      <c r="AH147" s="497"/>
      <c r="AI147" s="497"/>
      <c r="AJ147" s="497"/>
      <c r="AK147" s="497"/>
      <c r="AL147" s="498" t="s">
        <v>628</v>
      </c>
      <c r="AM147" s="498"/>
      <c r="AN147" s="498"/>
      <c r="AO147" s="498"/>
      <c r="AP147" s="498"/>
      <c r="AQ147" s="496" t="str">
        <f t="shared" si="178"/>
        <v>テキストデータ抽出のMML_報告書情報モジュール_検査コメントを定義する。</v>
      </c>
      <c r="AR147" s="497"/>
      <c r="AS147" s="497"/>
      <c r="AT147" s="497"/>
      <c r="AU147" s="497"/>
      <c r="AV147" s="497"/>
      <c r="AW147" s="497"/>
      <c r="AX147" s="497"/>
      <c r="AY147" s="497"/>
      <c r="AZ147" s="497"/>
      <c r="BA147" s="497"/>
      <c r="BB147" s="497"/>
      <c r="BC147" s="497"/>
      <c r="BD147" s="497"/>
      <c r="BE147" s="497"/>
      <c r="BF147" s="497"/>
      <c r="BG147" s="497"/>
      <c r="BH147" s="497"/>
      <c r="BI147" s="497"/>
      <c r="BJ147" s="497"/>
      <c r="BK147" s="497"/>
      <c r="BL147" s="497"/>
      <c r="BM147" s="497"/>
      <c r="BN147" s="497"/>
      <c r="BO147" s="499" t="s">
        <v>630</v>
      </c>
      <c r="BP147" s="499"/>
      <c r="BQ147" s="499"/>
      <c r="BR147" s="499"/>
      <c r="BS147" s="500"/>
      <c r="BU147" s="94" t="str">
        <f t="shared" ref="BU147:BU161" ca="1" si="180">"select count(*) from milscm4."&amp;AD147&amp;";"</f>
        <v>select count(*) from milscm4.text_mml_mmlrp_test_memo;</v>
      </c>
    </row>
    <row r="148" spans="1:73" ht="27" customHeight="1">
      <c r="A148" s="94" t="str">
        <f t="shared" si="175"/>
        <v>MML_生活習慣情報モジュール_本文</v>
      </c>
      <c r="B148" s="484" t="s">
        <v>1867</v>
      </c>
      <c r="C148" s="485"/>
      <c r="D148" s="485"/>
      <c r="E148" s="486"/>
      <c r="F148" s="487" t="s">
        <v>1869</v>
      </c>
      <c r="G148" s="488"/>
      <c r="H148" s="488"/>
      <c r="I148" s="488"/>
      <c r="J148" s="488"/>
      <c r="K148" s="488"/>
      <c r="L148" s="489"/>
      <c r="M148" s="490" t="str">
        <f t="shared" si="176"/>
        <v>ENT_A6_52</v>
      </c>
      <c r="N148" s="491"/>
      <c r="O148" s="491"/>
      <c r="P148" s="491"/>
      <c r="Q148" s="492"/>
      <c r="R148" s="493" t="s">
        <v>2893</v>
      </c>
      <c r="S148" s="494"/>
      <c r="T148" s="494"/>
      <c r="U148" s="494"/>
      <c r="V148" s="494"/>
      <c r="W148" s="494"/>
      <c r="X148" s="494"/>
      <c r="Y148" s="494"/>
      <c r="Z148" s="494"/>
      <c r="AA148" s="494"/>
      <c r="AB148" s="494"/>
      <c r="AC148" s="495"/>
      <c r="AD148" s="496" t="str">
        <f t="shared" ca="1" si="177"/>
        <v>text_mml_mmlls_body</v>
      </c>
      <c r="AE148" s="497"/>
      <c r="AF148" s="497"/>
      <c r="AG148" s="497"/>
      <c r="AH148" s="497"/>
      <c r="AI148" s="497"/>
      <c r="AJ148" s="497"/>
      <c r="AK148" s="497"/>
      <c r="AL148" s="498" t="s">
        <v>628</v>
      </c>
      <c r="AM148" s="498"/>
      <c r="AN148" s="498"/>
      <c r="AO148" s="498"/>
      <c r="AP148" s="498"/>
      <c r="AQ148" s="496" t="str">
        <f t="shared" si="178"/>
        <v>テキストデータ抽出のMML_生活習慣情報モジュール_本文を定義する。</v>
      </c>
      <c r="AR148" s="497"/>
      <c r="AS148" s="497"/>
      <c r="AT148" s="497"/>
      <c r="AU148" s="497"/>
      <c r="AV148" s="497"/>
      <c r="AW148" s="497"/>
      <c r="AX148" s="497"/>
      <c r="AY148" s="497"/>
      <c r="AZ148" s="497"/>
      <c r="BA148" s="497"/>
      <c r="BB148" s="497"/>
      <c r="BC148" s="497"/>
      <c r="BD148" s="497"/>
      <c r="BE148" s="497"/>
      <c r="BF148" s="497"/>
      <c r="BG148" s="497"/>
      <c r="BH148" s="497"/>
      <c r="BI148" s="497"/>
      <c r="BJ148" s="497"/>
      <c r="BK148" s="497"/>
      <c r="BL148" s="497"/>
      <c r="BM148" s="497"/>
      <c r="BN148" s="497"/>
      <c r="BO148" s="499" t="s">
        <v>630</v>
      </c>
      <c r="BP148" s="499"/>
      <c r="BQ148" s="499"/>
      <c r="BR148" s="499"/>
      <c r="BS148" s="500"/>
      <c r="BU148" s="94" t="str">
        <f t="shared" ca="1" si="180"/>
        <v>select count(*) from milscm4.text_mml_mmlls_body;</v>
      </c>
    </row>
    <row r="149" spans="1:73" ht="27" customHeight="1">
      <c r="A149" s="94" t="str">
        <f t="shared" si="175"/>
        <v>MML_紹介状モジュール_本文</v>
      </c>
      <c r="B149" s="484" t="s">
        <v>1867</v>
      </c>
      <c r="C149" s="485"/>
      <c r="D149" s="485"/>
      <c r="E149" s="486"/>
      <c r="F149" s="487" t="s">
        <v>1869</v>
      </c>
      <c r="G149" s="488"/>
      <c r="H149" s="488"/>
      <c r="I149" s="488"/>
      <c r="J149" s="488"/>
      <c r="K149" s="488"/>
      <c r="L149" s="489"/>
      <c r="M149" s="490" t="str">
        <f t="shared" si="176"/>
        <v>ENT_A6_53</v>
      </c>
      <c r="N149" s="491"/>
      <c r="O149" s="491"/>
      <c r="P149" s="491"/>
      <c r="Q149" s="492"/>
      <c r="R149" s="493" t="s">
        <v>2906</v>
      </c>
      <c r="S149" s="494"/>
      <c r="T149" s="494"/>
      <c r="U149" s="494"/>
      <c r="V149" s="494"/>
      <c r="W149" s="494"/>
      <c r="X149" s="494"/>
      <c r="Y149" s="494"/>
      <c r="Z149" s="494"/>
      <c r="AA149" s="494"/>
      <c r="AB149" s="494"/>
      <c r="AC149" s="495"/>
      <c r="AD149" s="496" t="str">
        <f t="shared" ca="1" si="177"/>
        <v>text_mml_mmlre_body</v>
      </c>
      <c r="AE149" s="497"/>
      <c r="AF149" s="497"/>
      <c r="AG149" s="497"/>
      <c r="AH149" s="497"/>
      <c r="AI149" s="497"/>
      <c r="AJ149" s="497"/>
      <c r="AK149" s="497"/>
      <c r="AL149" s="498" t="s">
        <v>628</v>
      </c>
      <c r="AM149" s="498"/>
      <c r="AN149" s="498"/>
      <c r="AO149" s="498"/>
      <c r="AP149" s="498"/>
      <c r="AQ149" s="496" t="str">
        <f t="shared" si="178"/>
        <v>テキストデータ抽出のMML_紹介状モジュール_本文を定義する。</v>
      </c>
      <c r="AR149" s="497"/>
      <c r="AS149" s="497"/>
      <c r="AT149" s="497"/>
      <c r="AU149" s="497"/>
      <c r="AV149" s="497"/>
      <c r="AW149" s="497"/>
      <c r="AX149" s="497"/>
      <c r="AY149" s="497"/>
      <c r="AZ149" s="497"/>
      <c r="BA149" s="497"/>
      <c r="BB149" s="497"/>
      <c r="BC149" s="497"/>
      <c r="BD149" s="497"/>
      <c r="BE149" s="497"/>
      <c r="BF149" s="497"/>
      <c r="BG149" s="497"/>
      <c r="BH149" s="497"/>
      <c r="BI149" s="497"/>
      <c r="BJ149" s="497"/>
      <c r="BK149" s="497"/>
      <c r="BL149" s="497"/>
      <c r="BM149" s="497"/>
      <c r="BN149" s="497"/>
      <c r="BO149" s="499" t="s">
        <v>630</v>
      </c>
      <c r="BP149" s="499"/>
      <c r="BQ149" s="499"/>
      <c r="BR149" s="499"/>
      <c r="BS149" s="500"/>
      <c r="BU149" s="94" t="str">
        <f t="shared" ca="1" si="180"/>
        <v>select count(*) from milscm4.text_mml_mmlre_body;</v>
      </c>
    </row>
    <row r="150" spans="1:73" ht="27" customHeight="1">
      <c r="A150" s="94" t="str">
        <f t="shared" ref="A150" si="181">R150</f>
        <v>MML_紹介状モジュール_注射記録</v>
      </c>
      <c r="B150" s="484" t="s">
        <v>1867</v>
      </c>
      <c r="C150" s="485"/>
      <c r="D150" s="485"/>
      <c r="E150" s="486"/>
      <c r="F150" s="487" t="s">
        <v>1869</v>
      </c>
      <c r="G150" s="488"/>
      <c r="H150" s="488"/>
      <c r="I150" s="488"/>
      <c r="J150" s="488"/>
      <c r="K150" s="488"/>
      <c r="L150" s="489"/>
      <c r="M150" s="490" t="str">
        <f t="shared" ref="M150" si="182">"ENT_"&amp;RIGHT(B150,2)&amp;"_"&amp;TEXT(ROW(M150)-ROW(M$97)+1,"00")</f>
        <v>ENT_A6_54</v>
      </c>
      <c r="N150" s="491"/>
      <c r="O150" s="491"/>
      <c r="P150" s="491"/>
      <c r="Q150" s="492"/>
      <c r="R150" s="493" t="s">
        <v>2907</v>
      </c>
      <c r="S150" s="494"/>
      <c r="T150" s="494"/>
      <c r="U150" s="494"/>
      <c r="V150" s="494"/>
      <c r="W150" s="494"/>
      <c r="X150" s="494"/>
      <c r="Y150" s="494"/>
      <c r="Z150" s="494"/>
      <c r="AA150" s="494"/>
      <c r="AB150" s="494"/>
      <c r="AC150" s="495"/>
      <c r="AD150" s="496" t="str">
        <f t="shared" ref="AD150" ca="1" si="183">INDIRECT(R150&amp;"!D8")</f>
        <v>text_mml_mmlre_inj</v>
      </c>
      <c r="AE150" s="497"/>
      <c r="AF150" s="497"/>
      <c r="AG150" s="497"/>
      <c r="AH150" s="497"/>
      <c r="AI150" s="497"/>
      <c r="AJ150" s="497"/>
      <c r="AK150" s="497"/>
      <c r="AL150" s="498" t="s">
        <v>628</v>
      </c>
      <c r="AM150" s="498"/>
      <c r="AN150" s="498"/>
      <c r="AO150" s="498"/>
      <c r="AP150" s="498"/>
      <c r="AQ150" s="496" t="str">
        <f t="shared" ref="AQ150" si="184">F150 &amp; "の" &amp; R150 &amp; "を定義する。"</f>
        <v>テキストデータ抽出のMML_紹介状モジュール_注射記録を定義する。</v>
      </c>
      <c r="AR150" s="497"/>
      <c r="AS150" s="497"/>
      <c r="AT150" s="497"/>
      <c r="AU150" s="497"/>
      <c r="AV150" s="497"/>
      <c r="AW150" s="497"/>
      <c r="AX150" s="497"/>
      <c r="AY150" s="497"/>
      <c r="AZ150" s="497"/>
      <c r="BA150" s="497"/>
      <c r="BB150" s="497"/>
      <c r="BC150" s="497"/>
      <c r="BD150" s="497"/>
      <c r="BE150" s="497"/>
      <c r="BF150" s="497"/>
      <c r="BG150" s="497"/>
      <c r="BH150" s="497"/>
      <c r="BI150" s="497"/>
      <c r="BJ150" s="497"/>
      <c r="BK150" s="497"/>
      <c r="BL150" s="497"/>
      <c r="BM150" s="497"/>
      <c r="BN150" s="497"/>
      <c r="BO150" s="499" t="s">
        <v>630</v>
      </c>
      <c r="BP150" s="499"/>
      <c r="BQ150" s="499"/>
      <c r="BR150" s="499"/>
      <c r="BS150" s="500"/>
      <c r="BU150" s="94" t="str">
        <f t="shared" ref="BU150" ca="1" si="185">"select count(*) from milscm4."&amp;AD150&amp;";"</f>
        <v>select count(*) from milscm4.text_mml_mmlre_inj;</v>
      </c>
    </row>
    <row r="151" spans="1:73" ht="27" customHeight="1">
      <c r="A151" s="94" t="str">
        <f t="shared" si="175"/>
        <v>MML_紹介状モジュール_注射記録投薬</v>
      </c>
      <c r="B151" s="484" t="s">
        <v>1867</v>
      </c>
      <c r="C151" s="485"/>
      <c r="D151" s="485"/>
      <c r="E151" s="486"/>
      <c r="F151" s="487" t="s">
        <v>1869</v>
      </c>
      <c r="G151" s="488"/>
      <c r="H151" s="488"/>
      <c r="I151" s="488"/>
      <c r="J151" s="488"/>
      <c r="K151" s="488"/>
      <c r="L151" s="489"/>
      <c r="M151" s="490" t="str">
        <f t="shared" si="176"/>
        <v>ENT_A6_55</v>
      </c>
      <c r="N151" s="491"/>
      <c r="O151" s="491"/>
      <c r="P151" s="491"/>
      <c r="Q151" s="492"/>
      <c r="R151" s="493" t="s">
        <v>2908</v>
      </c>
      <c r="S151" s="494"/>
      <c r="T151" s="494"/>
      <c r="U151" s="494"/>
      <c r="V151" s="494"/>
      <c r="W151" s="494"/>
      <c r="X151" s="494"/>
      <c r="Y151" s="494"/>
      <c r="Z151" s="494"/>
      <c r="AA151" s="494"/>
      <c r="AB151" s="494"/>
      <c r="AC151" s="495"/>
      <c r="AD151" s="496" t="str">
        <f t="shared" ca="1" si="177"/>
        <v>text_mml_mmlre_inj_medication</v>
      </c>
      <c r="AE151" s="497"/>
      <c r="AF151" s="497"/>
      <c r="AG151" s="497"/>
      <c r="AH151" s="497"/>
      <c r="AI151" s="497"/>
      <c r="AJ151" s="497"/>
      <c r="AK151" s="497"/>
      <c r="AL151" s="498" t="s">
        <v>628</v>
      </c>
      <c r="AM151" s="498"/>
      <c r="AN151" s="498"/>
      <c r="AO151" s="498"/>
      <c r="AP151" s="498"/>
      <c r="AQ151" s="496" t="str">
        <f t="shared" si="178"/>
        <v>テキストデータ抽出のMML_紹介状モジュール_注射記録投薬を定義する。</v>
      </c>
      <c r="AR151" s="497"/>
      <c r="AS151" s="497"/>
      <c r="AT151" s="497"/>
      <c r="AU151" s="497"/>
      <c r="AV151" s="497"/>
      <c r="AW151" s="497"/>
      <c r="AX151" s="497"/>
      <c r="AY151" s="497"/>
      <c r="AZ151" s="497"/>
      <c r="BA151" s="497"/>
      <c r="BB151" s="497"/>
      <c r="BC151" s="497"/>
      <c r="BD151" s="497"/>
      <c r="BE151" s="497"/>
      <c r="BF151" s="497"/>
      <c r="BG151" s="497"/>
      <c r="BH151" s="497"/>
      <c r="BI151" s="497"/>
      <c r="BJ151" s="497"/>
      <c r="BK151" s="497"/>
      <c r="BL151" s="497"/>
      <c r="BM151" s="497"/>
      <c r="BN151" s="497"/>
      <c r="BO151" s="499" t="s">
        <v>630</v>
      </c>
      <c r="BP151" s="499"/>
      <c r="BQ151" s="499"/>
      <c r="BR151" s="499"/>
      <c r="BS151" s="500"/>
      <c r="BU151" s="94" t="str">
        <f t="shared" ca="1" si="180"/>
        <v>select count(*) from milscm4.text_mml_mmlre_inj_medication;</v>
      </c>
    </row>
    <row r="152" spans="1:73" ht="27" customHeight="1">
      <c r="A152" s="94" t="str">
        <f t="shared" si="175"/>
        <v>MML_紹介状モジュール_注射記録薬剤</v>
      </c>
      <c r="B152" s="484" t="s">
        <v>1867</v>
      </c>
      <c r="C152" s="485"/>
      <c r="D152" s="485"/>
      <c r="E152" s="486"/>
      <c r="F152" s="487" t="s">
        <v>1869</v>
      </c>
      <c r="G152" s="488"/>
      <c r="H152" s="488"/>
      <c r="I152" s="488"/>
      <c r="J152" s="488"/>
      <c r="K152" s="488"/>
      <c r="L152" s="489"/>
      <c r="M152" s="490" t="str">
        <f t="shared" si="176"/>
        <v>ENT_A6_56</v>
      </c>
      <c r="N152" s="491"/>
      <c r="O152" s="491"/>
      <c r="P152" s="491"/>
      <c r="Q152" s="492"/>
      <c r="R152" s="493" t="s">
        <v>2909</v>
      </c>
      <c r="S152" s="494"/>
      <c r="T152" s="494"/>
      <c r="U152" s="494"/>
      <c r="V152" s="494"/>
      <c r="W152" s="494"/>
      <c r="X152" s="494"/>
      <c r="Y152" s="494"/>
      <c r="Z152" s="494"/>
      <c r="AA152" s="494"/>
      <c r="AB152" s="494"/>
      <c r="AC152" s="495"/>
      <c r="AD152" s="496" t="str">
        <f t="shared" ca="1" si="177"/>
        <v>text_mml_mmlre_inj_medicine</v>
      </c>
      <c r="AE152" s="497"/>
      <c r="AF152" s="497"/>
      <c r="AG152" s="497"/>
      <c r="AH152" s="497"/>
      <c r="AI152" s="497"/>
      <c r="AJ152" s="497"/>
      <c r="AK152" s="497"/>
      <c r="AL152" s="498" t="s">
        <v>628</v>
      </c>
      <c r="AM152" s="498"/>
      <c r="AN152" s="498"/>
      <c r="AO152" s="498"/>
      <c r="AP152" s="498"/>
      <c r="AQ152" s="496" t="str">
        <f t="shared" si="178"/>
        <v>テキストデータ抽出のMML_紹介状モジュール_注射記録薬剤を定義する。</v>
      </c>
      <c r="AR152" s="497"/>
      <c r="AS152" s="497"/>
      <c r="AT152" s="497"/>
      <c r="AU152" s="497"/>
      <c r="AV152" s="497"/>
      <c r="AW152" s="497"/>
      <c r="AX152" s="497"/>
      <c r="AY152" s="497"/>
      <c r="AZ152" s="497"/>
      <c r="BA152" s="497"/>
      <c r="BB152" s="497"/>
      <c r="BC152" s="497"/>
      <c r="BD152" s="497"/>
      <c r="BE152" s="497"/>
      <c r="BF152" s="497"/>
      <c r="BG152" s="497"/>
      <c r="BH152" s="497"/>
      <c r="BI152" s="497"/>
      <c r="BJ152" s="497"/>
      <c r="BK152" s="497"/>
      <c r="BL152" s="497"/>
      <c r="BM152" s="497"/>
      <c r="BN152" s="497"/>
      <c r="BO152" s="499" t="s">
        <v>630</v>
      </c>
      <c r="BP152" s="499"/>
      <c r="BQ152" s="499"/>
      <c r="BR152" s="499"/>
      <c r="BS152" s="500"/>
      <c r="BU152" s="94" t="str">
        <f t="shared" ca="1" si="180"/>
        <v>select count(*) from milscm4.text_mml_mmlre_inj_medicine;</v>
      </c>
    </row>
    <row r="153" spans="1:73" ht="27" customHeight="1">
      <c r="A153" s="94" t="str">
        <f t="shared" ref="A153" si="186">R153</f>
        <v>MML_紹介状モジュール_患者情報</v>
      </c>
      <c r="B153" s="484" t="s">
        <v>1867</v>
      </c>
      <c r="C153" s="485"/>
      <c r="D153" s="485"/>
      <c r="E153" s="486"/>
      <c r="F153" s="487" t="s">
        <v>1869</v>
      </c>
      <c r="G153" s="488"/>
      <c r="H153" s="488"/>
      <c r="I153" s="488"/>
      <c r="J153" s="488"/>
      <c r="K153" s="488"/>
      <c r="L153" s="489"/>
      <c r="M153" s="490" t="str">
        <f t="shared" ref="M153" si="187">"ENT_"&amp;RIGHT(B153,2)&amp;"_"&amp;TEXT(ROW(M153)-ROW(M$97)+1,"00")</f>
        <v>ENT_A6_57</v>
      </c>
      <c r="N153" s="491"/>
      <c r="O153" s="491"/>
      <c r="P153" s="491"/>
      <c r="Q153" s="492"/>
      <c r="R153" s="493" t="s">
        <v>2910</v>
      </c>
      <c r="S153" s="494"/>
      <c r="T153" s="494"/>
      <c r="U153" s="494"/>
      <c r="V153" s="494"/>
      <c r="W153" s="494"/>
      <c r="X153" s="494"/>
      <c r="Y153" s="494"/>
      <c r="Z153" s="494"/>
      <c r="AA153" s="494"/>
      <c r="AB153" s="494"/>
      <c r="AC153" s="495"/>
      <c r="AD153" s="496" t="str">
        <f t="shared" ref="AD153" ca="1" si="188">INDIRECT(R153&amp;"!D8")</f>
        <v>text_mml_mmlre_pi</v>
      </c>
      <c r="AE153" s="497"/>
      <c r="AF153" s="497"/>
      <c r="AG153" s="497"/>
      <c r="AH153" s="497"/>
      <c r="AI153" s="497"/>
      <c r="AJ153" s="497"/>
      <c r="AK153" s="497"/>
      <c r="AL153" s="498" t="s">
        <v>628</v>
      </c>
      <c r="AM153" s="498"/>
      <c r="AN153" s="498"/>
      <c r="AO153" s="498"/>
      <c r="AP153" s="498"/>
      <c r="AQ153" s="496" t="str">
        <f t="shared" ref="AQ153" si="189">F153 &amp; "の" &amp; R153 &amp; "を定義する。"</f>
        <v>テキストデータ抽出のMML_紹介状モジュール_患者情報を定義する。</v>
      </c>
      <c r="AR153" s="497"/>
      <c r="AS153" s="497"/>
      <c r="AT153" s="497"/>
      <c r="AU153" s="497"/>
      <c r="AV153" s="497"/>
      <c r="AW153" s="497"/>
      <c r="AX153" s="497"/>
      <c r="AY153" s="497"/>
      <c r="AZ153" s="497"/>
      <c r="BA153" s="497"/>
      <c r="BB153" s="497"/>
      <c r="BC153" s="497"/>
      <c r="BD153" s="497"/>
      <c r="BE153" s="497"/>
      <c r="BF153" s="497"/>
      <c r="BG153" s="497"/>
      <c r="BH153" s="497"/>
      <c r="BI153" s="497"/>
      <c r="BJ153" s="497"/>
      <c r="BK153" s="497"/>
      <c r="BL153" s="497"/>
      <c r="BM153" s="497"/>
      <c r="BN153" s="497"/>
      <c r="BO153" s="499" t="s">
        <v>630</v>
      </c>
      <c r="BP153" s="499"/>
      <c r="BQ153" s="499"/>
      <c r="BR153" s="499"/>
      <c r="BS153" s="500"/>
      <c r="BU153" s="94" t="str">
        <f t="shared" ref="BU153" ca="1" si="190">"select count(*) from milscm4."&amp;AD153&amp;";"</f>
        <v>select count(*) from milscm4.text_mml_mmlre_pi;</v>
      </c>
    </row>
    <row r="154" spans="1:73" ht="27" customHeight="1">
      <c r="A154" s="94" t="str">
        <f t="shared" si="175"/>
        <v>MML_紹介状モジュール_患者情報住所</v>
      </c>
      <c r="B154" s="484" t="s">
        <v>1867</v>
      </c>
      <c r="C154" s="485"/>
      <c r="D154" s="485"/>
      <c r="E154" s="486"/>
      <c r="F154" s="487" t="s">
        <v>1869</v>
      </c>
      <c r="G154" s="488"/>
      <c r="H154" s="488"/>
      <c r="I154" s="488"/>
      <c r="J154" s="488"/>
      <c r="K154" s="488"/>
      <c r="L154" s="489"/>
      <c r="M154" s="490" t="str">
        <f t="shared" si="176"/>
        <v>ENT_A6_58</v>
      </c>
      <c r="N154" s="491"/>
      <c r="O154" s="491"/>
      <c r="P154" s="491"/>
      <c r="Q154" s="492"/>
      <c r="R154" s="493" t="s">
        <v>2911</v>
      </c>
      <c r="S154" s="494"/>
      <c r="T154" s="494"/>
      <c r="U154" s="494"/>
      <c r="V154" s="494"/>
      <c r="W154" s="494"/>
      <c r="X154" s="494"/>
      <c r="Y154" s="494"/>
      <c r="Z154" s="494"/>
      <c r="AA154" s="494"/>
      <c r="AB154" s="494"/>
      <c r="AC154" s="495"/>
      <c r="AD154" s="496" t="str">
        <f t="shared" ca="1" si="177"/>
        <v>text_mml_mmlre_pi_address</v>
      </c>
      <c r="AE154" s="497"/>
      <c r="AF154" s="497"/>
      <c r="AG154" s="497"/>
      <c r="AH154" s="497"/>
      <c r="AI154" s="497"/>
      <c r="AJ154" s="497"/>
      <c r="AK154" s="497"/>
      <c r="AL154" s="498" t="s">
        <v>628</v>
      </c>
      <c r="AM154" s="498"/>
      <c r="AN154" s="498"/>
      <c r="AO154" s="498"/>
      <c r="AP154" s="498"/>
      <c r="AQ154" s="496" t="str">
        <f t="shared" si="178"/>
        <v>テキストデータ抽出のMML_紹介状モジュール_患者情報住所を定義する。</v>
      </c>
      <c r="AR154" s="497"/>
      <c r="AS154" s="497"/>
      <c r="AT154" s="497"/>
      <c r="AU154" s="497"/>
      <c r="AV154" s="497"/>
      <c r="AW154" s="497"/>
      <c r="AX154" s="497"/>
      <c r="AY154" s="497"/>
      <c r="AZ154" s="497"/>
      <c r="BA154" s="497"/>
      <c r="BB154" s="497"/>
      <c r="BC154" s="497"/>
      <c r="BD154" s="497"/>
      <c r="BE154" s="497"/>
      <c r="BF154" s="497"/>
      <c r="BG154" s="497"/>
      <c r="BH154" s="497"/>
      <c r="BI154" s="497"/>
      <c r="BJ154" s="497"/>
      <c r="BK154" s="497"/>
      <c r="BL154" s="497"/>
      <c r="BM154" s="497"/>
      <c r="BN154" s="497"/>
      <c r="BO154" s="499" t="s">
        <v>630</v>
      </c>
      <c r="BP154" s="499"/>
      <c r="BQ154" s="499"/>
      <c r="BR154" s="499"/>
      <c r="BS154" s="500"/>
      <c r="BU154" s="94" t="str">
        <f t="shared" ca="1" si="180"/>
        <v>select count(*) from milscm4.text_mml_mmlre_pi_address;</v>
      </c>
    </row>
    <row r="155" spans="1:73" ht="27" customHeight="1">
      <c r="A155" s="94" t="str">
        <f t="shared" si="175"/>
        <v>MML_紹介状モジュール_処方箋</v>
      </c>
      <c r="B155" s="484" t="s">
        <v>1867</v>
      </c>
      <c r="C155" s="485"/>
      <c r="D155" s="485"/>
      <c r="E155" s="486"/>
      <c r="F155" s="487" t="s">
        <v>1869</v>
      </c>
      <c r="G155" s="488"/>
      <c r="H155" s="488"/>
      <c r="I155" s="488"/>
      <c r="J155" s="488"/>
      <c r="K155" s="488"/>
      <c r="L155" s="489"/>
      <c r="M155" s="490" t="str">
        <f t="shared" si="176"/>
        <v>ENT_A6_59</v>
      </c>
      <c r="N155" s="491"/>
      <c r="O155" s="491"/>
      <c r="P155" s="491"/>
      <c r="Q155" s="492"/>
      <c r="R155" s="493" t="s">
        <v>2912</v>
      </c>
      <c r="S155" s="494"/>
      <c r="T155" s="494"/>
      <c r="U155" s="494"/>
      <c r="V155" s="494"/>
      <c r="W155" s="494"/>
      <c r="X155" s="494"/>
      <c r="Y155" s="494"/>
      <c r="Z155" s="494"/>
      <c r="AA155" s="494"/>
      <c r="AB155" s="494"/>
      <c r="AC155" s="495"/>
      <c r="AD155" s="496" t="str">
        <f t="shared" ca="1" si="177"/>
        <v>text_mml_mmlre_ps</v>
      </c>
      <c r="AE155" s="497"/>
      <c r="AF155" s="497"/>
      <c r="AG155" s="497"/>
      <c r="AH155" s="497"/>
      <c r="AI155" s="497"/>
      <c r="AJ155" s="497"/>
      <c r="AK155" s="497"/>
      <c r="AL155" s="498" t="s">
        <v>628</v>
      </c>
      <c r="AM155" s="498"/>
      <c r="AN155" s="498"/>
      <c r="AO155" s="498"/>
      <c r="AP155" s="498"/>
      <c r="AQ155" s="496" t="str">
        <f t="shared" si="178"/>
        <v>テキストデータ抽出のMML_紹介状モジュール_処方箋を定義する。</v>
      </c>
      <c r="AR155" s="497"/>
      <c r="AS155" s="497"/>
      <c r="AT155" s="497"/>
      <c r="AU155" s="497"/>
      <c r="AV155" s="497"/>
      <c r="AW155" s="497"/>
      <c r="AX155" s="497"/>
      <c r="AY155" s="497"/>
      <c r="AZ155" s="497"/>
      <c r="BA155" s="497"/>
      <c r="BB155" s="497"/>
      <c r="BC155" s="497"/>
      <c r="BD155" s="497"/>
      <c r="BE155" s="497"/>
      <c r="BF155" s="497"/>
      <c r="BG155" s="497"/>
      <c r="BH155" s="497"/>
      <c r="BI155" s="497"/>
      <c r="BJ155" s="497"/>
      <c r="BK155" s="497"/>
      <c r="BL155" s="497"/>
      <c r="BM155" s="497"/>
      <c r="BN155" s="497"/>
      <c r="BO155" s="499" t="s">
        <v>630</v>
      </c>
      <c r="BP155" s="499"/>
      <c r="BQ155" s="499"/>
      <c r="BR155" s="499"/>
      <c r="BS155" s="500"/>
      <c r="BU155" s="94" t="str">
        <f t="shared" ca="1" si="180"/>
        <v>select count(*) from milscm4.text_mml_mmlre_ps;</v>
      </c>
    </row>
    <row r="156" spans="1:73" ht="27" customHeight="1">
      <c r="A156" s="94" t="str">
        <f t="shared" ref="A156" si="191">R156</f>
        <v>MML_紹介状モジュール_処方箋投薬</v>
      </c>
      <c r="B156" s="484" t="s">
        <v>1867</v>
      </c>
      <c r="C156" s="485"/>
      <c r="D156" s="485"/>
      <c r="E156" s="486"/>
      <c r="F156" s="487" t="s">
        <v>1869</v>
      </c>
      <c r="G156" s="488"/>
      <c r="H156" s="488"/>
      <c r="I156" s="488"/>
      <c r="J156" s="488"/>
      <c r="K156" s="488"/>
      <c r="L156" s="489"/>
      <c r="M156" s="490" t="str">
        <f t="shared" ref="M156" si="192">"ENT_"&amp;RIGHT(B156,2)&amp;"_"&amp;TEXT(ROW(M156)-ROW(M$97)+1,"00")</f>
        <v>ENT_A6_60</v>
      </c>
      <c r="N156" s="491"/>
      <c r="O156" s="491"/>
      <c r="P156" s="491"/>
      <c r="Q156" s="492"/>
      <c r="R156" s="493" t="s">
        <v>2913</v>
      </c>
      <c r="S156" s="494"/>
      <c r="T156" s="494"/>
      <c r="U156" s="494"/>
      <c r="V156" s="494"/>
      <c r="W156" s="494"/>
      <c r="X156" s="494"/>
      <c r="Y156" s="494"/>
      <c r="Z156" s="494"/>
      <c r="AA156" s="494"/>
      <c r="AB156" s="494"/>
      <c r="AC156" s="495"/>
      <c r="AD156" s="496" t="str">
        <f t="shared" ref="AD156" ca="1" si="193">INDIRECT(R156&amp;"!D8")</f>
        <v>text_mml_mmlre_ps_medication</v>
      </c>
      <c r="AE156" s="497"/>
      <c r="AF156" s="497"/>
      <c r="AG156" s="497"/>
      <c r="AH156" s="497"/>
      <c r="AI156" s="497"/>
      <c r="AJ156" s="497"/>
      <c r="AK156" s="497"/>
      <c r="AL156" s="498" t="s">
        <v>628</v>
      </c>
      <c r="AM156" s="498"/>
      <c r="AN156" s="498"/>
      <c r="AO156" s="498"/>
      <c r="AP156" s="498"/>
      <c r="AQ156" s="496" t="str">
        <f t="shared" ref="AQ156" si="194">F156 &amp; "の" &amp; R156 &amp; "を定義する。"</f>
        <v>テキストデータ抽出のMML_紹介状モジュール_処方箋投薬を定義する。</v>
      </c>
      <c r="AR156" s="497"/>
      <c r="AS156" s="497"/>
      <c r="AT156" s="497"/>
      <c r="AU156" s="497"/>
      <c r="AV156" s="497"/>
      <c r="AW156" s="497"/>
      <c r="AX156" s="497"/>
      <c r="AY156" s="497"/>
      <c r="AZ156" s="497"/>
      <c r="BA156" s="497"/>
      <c r="BB156" s="497"/>
      <c r="BC156" s="497"/>
      <c r="BD156" s="497"/>
      <c r="BE156" s="497"/>
      <c r="BF156" s="497"/>
      <c r="BG156" s="497"/>
      <c r="BH156" s="497"/>
      <c r="BI156" s="497"/>
      <c r="BJ156" s="497"/>
      <c r="BK156" s="497"/>
      <c r="BL156" s="497"/>
      <c r="BM156" s="497"/>
      <c r="BN156" s="497"/>
      <c r="BO156" s="499" t="s">
        <v>630</v>
      </c>
      <c r="BP156" s="499"/>
      <c r="BQ156" s="499"/>
      <c r="BR156" s="499"/>
      <c r="BS156" s="500"/>
      <c r="BU156" s="94" t="str">
        <f t="shared" ref="BU156" ca="1" si="195">"select count(*) from milscm4."&amp;AD156&amp;";"</f>
        <v>select count(*) from milscm4.text_mml_mmlre_ps_medication;</v>
      </c>
    </row>
    <row r="157" spans="1:73" ht="27" customHeight="1">
      <c r="A157" s="94" t="str">
        <f t="shared" si="175"/>
        <v>MML_紹介状モジュール_処方箋薬剤</v>
      </c>
      <c r="B157" s="484" t="s">
        <v>1867</v>
      </c>
      <c r="C157" s="485"/>
      <c r="D157" s="485"/>
      <c r="E157" s="486"/>
      <c r="F157" s="487" t="s">
        <v>1869</v>
      </c>
      <c r="G157" s="488"/>
      <c r="H157" s="488"/>
      <c r="I157" s="488"/>
      <c r="J157" s="488"/>
      <c r="K157" s="488"/>
      <c r="L157" s="489"/>
      <c r="M157" s="490" t="str">
        <f t="shared" si="176"/>
        <v>ENT_A6_61</v>
      </c>
      <c r="N157" s="491"/>
      <c r="O157" s="491"/>
      <c r="P157" s="491"/>
      <c r="Q157" s="492"/>
      <c r="R157" s="493" t="s">
        <v>2914</v>
      </c>
      <c r="S157" s="494"/>
      <c r="T157" s="494"/>
      <c r="U157" s="494"/>
      <c r="V157" s="494"/>
      <c r="W157" s="494"/>
      <c r="X157" s="494"/>
      <c r="Y157" s="494"/>
      <c r="Z157" s="494"/>
      <c r="AA157" s="494"/>
      <c r="AB157" s="494"/>
      <c r="AC157" s="495"/>
      <c r="AD157" s="496" t="str">
        <f t="shared" ca="1" si="177"/>
        <v>text_mml_mmlre_ps_medicine</v>
      </c>
      <c r="AE157" s="497"/>
      <c r="AF157" s="497"/>
      <c r="AG157" s="497"/>
      <c r="AH157" s="497"/>
      <c r="AI157" s="497"/>
      <c r="AJ157" s="497"/>
      <c r="AK157" s="497"/>
      <c r="AL157" s="498" t="s">
        <v>628</v>
      </c>
      <c r="AM157" s="498"/>
      <c r="AN157" s="498"/>
      <c r="AO157" s="498"/>
      <c r="AP157" s="498"/>
      <c r="AQ157" s="496" t="str">
        <f t="shared" si="178"/>
        <v>テキストデータ抽出のMML_紹介状モジュール_処方箋薬剤を定義する。</v>
      </c>
      <c r="AR157" s="497"/>
      <c r="AS157" s="497"/>
      <c r="AT157" s="497"/>
      <c r="AU157" s="497"/>
      <c r="AV157" s="497"/>
      <c r="AW157" s="497"/>
      <c r="AX157" s="497"/>
      <c r="AY157" s="497"/>
      <c r="AZ157" s="497"/>
      <c r="BA157" s="497"/>
      <c r="BB157" s="497"/>
      <c r="BC157" s="497"/>
      <c r="BD157" s="497"/>
      <c r="BE157" s="497"/>
      <c r="BF157" s="497"/>
      <c r="BG157" s="497"/>
      <c r="BH157" s="497"/>
      <c r="BI157" s="497"/>
      <c r="BJ157" s="497"/>
      <c r="BK157" s="497"/>
      <c r="BL157" s="497"/>
      <c r="BM157" s="497"/>
      <c r="BN157" s="497"/>
      <c r="BO157" s="499" t="s">
        <v>630</v>
      </c>
      <c r="BP157" s="499"/>
      <c r="BQ157" s="499"/>
      <c r="BR157" s="499"/>
      <c r="BS157" s="500"/>
      <c r="BU157" s="94" t="str">
        <f t="shared" ca="1" si="180"/>
        <v>select count(*) from milscm4.text_mml_mmlre_ps_medicine;</v>
      </c>
    </row>
    <row r="158" spans="1:73" ht="27" customHeight="1">
      <c r="A158" s="94" t="str">
        <f t="shared" ref="A158" si="196">R158</f>
        <v>MML_紹介状モジュール_臨床サマリー情報経過記録</v>
      </c>
      <c r="B158" s="484" t="s">
        <v>1867</v>
      </c>
      <c r="C158" s="485"/>
      <c r="D158" s="485"/>
      <c r="E158" s="486"/>
      <c r="F158" s="487" t="s">
        <v>1869</v>
      </c>
      <c r="G158" s="488"/>
      <c r="H158" s="488"/>
      <c r="I158" s="488"/>
      <c r="J158" s="488"/>
      <c r="K158" s="488"/>
      <c r="L158" s="489"/>
      <c r="M158" s="490" t="str">
        <f t="shared" ref="M158" si="197">"ENT_"&amp;RIGHT(B158,2)&amp;"_"&amp;TEXT(ROW(M158)-ROW(M$97)+1,"00")</f>
        <v>ENT_A6_62</v>
      </c>
      <c r="N158" s="491"/>
      <c r="O158" s="491"/>
      <c r="P158" s="491"/>
      <c r="Q158" s="492"/>
      <c r="R158" s="493" t="s">
        <v>2915</v>
      </c>
      <c r="S158" s="494"/>
      <c r="T158" s="494"/>
      <c r="U158" s="494"/>
      <c r="V158" s="494"/>
      <c r="W158" s="494"/>
      <c r="X158" s="494"/>
      <c r="Y158" s="494"/>
      <c r="Z158" s="494"/>
      <c r="AA158" s="494"/>
      <c r="AB158" s="494"/>
      <c r="AC158" s="495"/>
      <c r="AD158" s="496" t="str">
        <f t="shared" ref="AD158" ca="1" si="198">INDIRECT(R158&amp;"!D8")</f>
        <v>text_mml_mmlre_sm_clinical_record</v>
      </c>
      <c r="AE158" s="497"/>
      <c r="AF158" s="497"/>
      <c r="AG158" s="497"/>
      <c r="AH158" s="497"/>
      <c r="AI158" s="497"/>
      <c r="AJ158" s="497"/>
      <c r="AK158" s="497"/>
      <c r="AL158" s="498" t="s">
        <v>628</v>
      </c>
      <c r="AM158" s="498"/>
      <c r="AN158" s="498"/>
      <c r="AO158" s="498"/>
      <c r="AP158" s="498"/>
      <c r="AQ158" s="496" t="str">
        <f t="shared" ref="AQ158" si="199">F158 &amp; "の" &amp; R158 &amp; "を定義する。"</f>
        <v>テキストデータ抽出のMML_紹介状モジュール_臨床サマリー情報経過記録を定義する。</v>
      </c>
      <c r="AR158" s="497"/>
      <c r="AS158" s="497"/>
      <c r="AT158" s="497"/>
      <c r="AU158" s="497"/>
      <c r="AV158" s="497"/>
      <c r="AW158" s="497"/>
      <c r="AX158" s="497"/>
      <c r="AY158" s="497"/>
      <c r="AZ158" s="497"/>
      <c r="BA158" s="497"/>
      <c r="BB158" s="497"/>
      <c r="BC158" s="497"/>
      <c r="BD158" s="497"/>
      <c r="BE158" s="497"/>
      <c r="BF158" s="497"/>
      <c r="BG158" s="497"/>
      <c r="BH158" s="497"/>
      <c r="BI158" s="497"/>
      <c r="BJ158" s="497"/>
      <c r="BK158" s="497"/>
      <c r="BL158" s="497"/>
      <c r="BM158" s="497"/>
      <c r="BN158" s="497"/>
      <c r="BO158" s="499" t="s">
        <v>630</v>
      </c>
      <c r="BP158" s="499"/>
      <c r="BQ158" s="499"/>
      <c r="BR158" s="499"/>
      <c r="BS158" s="500"/>
      <c r="BU158" s="94" t="str">
        <f t="shared" ref="BU158" ca="1" si="200">"select count(*) from milscm4."&amp;AD158&amp;";"</f>
        <v>select count(*) from milscm4.text_mml_mmlre_sm_clinical_record;</v>
      </c>
    </row>
    <row r="159" spans="1:73" ht="27" customHeight="1">
      <c r="A159" s="94" t="str">
        <f t="shared" ref="A159" si="201">R159</f>
        <v>MML_紹介状モジュール_診療科情報</v>
      </c>
      <c r="B159" s="484" t="s">
        <v>1867</v>
      </c>
      <c r="C159" s="485"/>
      <c r="D159" s="485"/>
      <c r="E159" s="486"/>
      <c r="F159" s="487" t="s">
        <v>1869</v>
      </c>
      <c r="G159" s="488"/>
      <c r="H159" s="488"/>
      <c r="I159" s="488"/>
      <c r="J159" s="488"/>
      <c r="K159" s="488"/>
      <c r="L159" s="489"/>
      <c r="M159" s="490" t="str">
        <f t="shared" ref="M159" si="202">"ENT_"&amp;RIGHT(B159,2)&amp;"_"&amp;TEXT(ROW(M159)-ROW(M$97)+1,"00")</f>
        <v>ENT_A6_63</v>
      </c>
      <c r="N159" s="491"/>
      <c r="O159" s="491"/>
      <c r="P159" s="491"/>
      <c r="Q159" s="492"/>
      <c r="R159" s="493" t="s">
        <v>2916</v>
      </c>
      <c r="S159" s="494"/>
      <c r="T159" s="494"/>
      <c r="U159" s="494"/>
      <c r="V159" s="494"/>
      <c r="W159" s="494"/>
      <c r="X159" s="494"/>
      <c r="Y159" s="494"/>
      <c r="Z159" s="494"/>
      <c r="AA159" s="494"/>
      <c r="AB159" s="494"/>
      <c r="AC159" s="495"/>
      <c r="AD159" s="496" t="str">
        <f t="shared" ref="AD159" ca="1" si="203">INDIRECT(R159&amp;"!D8")</f>
        <v>text_mml_mmlre_dp</v>
      </c>
      <c r="AE159" s="497"/>
      <c r="AF159" s="497"/>
      <c r="AG159" s="497"/>
      <c r="AH159" s="497"/>
      <c r="AI159" s="497"/>
      <c r="AJ159" s="497"/>
      <c r="AK159" s="497"/>
      <c r="AL159" s="498" t="s">
        <v>628</v>
      </c>
      <c r="AM159" s="498"/>
      <c r="AN159" s="498"/>
      <c r="AO159" s="498"/>
      <c r="AP159" s="498"/>
      <c r="AQ159" s="496" t="str">
        <f t="shared" ref="AQ159" si="204">F159 &amp; "の" &amp; R159 &amp; "を定義する。"</f>
        <v>テキストデータ抽出のMML_紹介状モジュール_診療科情報を定義する。</v>
      </c>
      <c r="AR159" s="497"/>
      <c r="AS159" s="497"/>
      <c r="AT159" s="497"/>
      <c r="AU159" s="497"/>
      <c r="AV159" s="497"/>
      <c r="AW159" s="497"/>
      <c r="AX159" s="497"/>
      <c r="AY159" s="497"/>
      <c r="AZ159" s="497"/>
      <c r="BA159" s="497"/>
      <c r="BB159" s="497"/>
      <c r="BC159" s="497"/>
      <c r="BD159" s="497"/>
      <c r="BE159" s="497"/>
      <c r="BF159" s="497"/>
      <c r="BG159" s="497"/>
      <c r="BH159" s="497"/>
      <c r="BI159" s="497"/>
      <c r="BJ159" s="497"/>
      <c r="BK159" s="497"/>
      <c r="BL159" s="497"/>
      <c r="BM159" s="497"/>
      <c r="BN159" s="497"/>
      <c r="BO159" s="499" t="s">
        <v>630</v>
      </c>
      <c r="BP159" s="499"/>
      <c r="BQ159" s="499"/>
      <c r="BR159" s="499"/>
      <c r="BS159" s="500"/>
      <c r="BU159" s="94" t="str">
        <f t="shared" ref="BU159" ca="1" si="205">"select count(*) from milscm4."&amp;AD159&amp;";"</f>
        <v>select count(*) from milscm4.text_mml_mmlre_dp;</v>
      </c>
    </row>
    <row r="160" spans="1:73" ht="27" customHeight="1">
      <c r="A160" s="94" t="str">
        <f t="shared" ref="A160" si="206">R160</f>
        <v>MML_患者ID一覧</v>
      </c>
      <c r="B160" s="484" t="s">
        <v>1867</v>
      </c>
      <c r="C160" s="485"/>
      <c r="D160" s="485"/>
      <c r="E160" s="486"/>
      <c r="F160" s="487" t="s">
        <v>1869</v>
      </c>
      <c r="G160" s="488"/>
      <c r="H160" s="488"/>
      <c r="I160" s="488"/>
      <c r="J160" s="488"/>
      <c r="K160" s="488"/>
      <c r="L160" s="489"/>
      <c r="M160" s="490" t="str">
        <f t="shared" ref="M160" si="207">"ENT_"&amp;RIGHT(B160,2)&amp;"_"&amp;TEXT(ROW(M160)-ROW(M$97)+1,"00")</f>
        <v>ENT_A6_64</v>
      </c>
      <c r="N160" s="491"/>
      <c r="O160" s="491"/>
      <c r="P160" s="491"/>
      <c r="Q160" s="492"/>
      <c r="R160" s="493" t="s">
        <v>3883</v>
      </c>
      <c r="S160" s="494"/>
      <c r="T160" s="494"/>
      <c r="U160" s="494"/>
      <c r="V160" s="494"/>
      <c r="W160" s="494"/>
      <c r="X160" s="494"/>
      <c r="Y160" s="494"/>
      <c r="Z160" s="494"/>
      <c r="AA160" s="494"/>
      <c r="AB160" s="494"/>
      <c r="AC160" s="495"/>
      <c r="AD160" s="496" t="str">
        <f t="shared" ref="AD160" ca="1" si="208">INDIRECT(R160&amp;"!D8")</f>
        <v>text_mml_master_id_list</v>
      </c>
      <c r="AE160" s="497"/>
      <c r="AF160" s="497"/>
      <c r="AG160" s="497"/>
      <c r="AH160" s="497"/>
      <c r="AI160" s="497"/>
      <c r="AJ160" s="497"/>
      <c r="AK160" s="497"/>
      <c r="AL160" s="498" t="s">
        <v>628</v>
      </c>
      <c r="AM160" s="498"/>
      <c r="AN160" s="498"/>
      <c r="AO160" s="498"/>
      <c r="AP160" s="498"/>
      <c r="AQ160" s="496" t="str">
        <f t="shared" ref="AQ160" si="209">F160 &amp; "の" &amp; R160 &amp; "を定義する。"</f>
        <v>テキストデータ抽出のMML_患者ID一覧を定義する。</v>
      </c>
      <c r="AR160" s="497"/>
      <c r="AS160" s="497"/>
      <c r="AT160" s="497"/>
      <c r="AU160" s="497"/>
      <c r="AV160" s="497"/>
      <c r="AW160" s="497"/>
      <c r="AX160" s="497"/>
      <c r="AY160" s="497"/>
      <c r="AZ160" s="497"/>
      <c r="BA160" s="497"/>
      <c r="BB160" s="497"/>
      <c r="BC160" s="497"/>
      <c r="BD160" s="497"/>
      <c r="BE160" s="497"/>
      <c r="BF160" s="497"/>
      <c r="BG160" s="497"/>
      <c r="BH160" s="497"/>
      <c r="BI160" s="497"/>
      <c r="BJ160" s="497"/>
      <c r="BK160" s="497"/>
      <c r="BL160" s="497"/>
      <c r="BM160" s="497"/>
      <c r="BN160" s="497"/>
      <c r="BO160" s="499" t="s">
        <v>630</v>
      </c>
      <c r="BP160" s="499"/>
      <c r="BQ160" s="499"/>
      <c r="BR160" s="499"/>
      <c r="BS160" s="500"/>
      <c r="BU160" s="94" t="str">
        <f t="shared" ref="BU160" ca="1" si="210">"select count(*) from milscm4."&amp;AD160&amp;";"</f>
        <v>select count(*) from milscm4.text_mml_master_id_list;</v>
      </c>
    </row>
    <row r="161" spans="1:73" ht="27" customHeight="1">
      <c r="A161" s="94" t="str">
        <f t="shared" si="175"/>
        <v>MML_未通知患者確認結果</v>
      </c>
      <c r="B161" s="484" t="s">
        <v>1867</v>
      </c>
      <c r="C161" s="485"/>
      <c r="D161" s="485"/>
      <c r="E161" s="486"/>
      <c r="F161" s="487" t="s">
        <v>1869</v>
      </c>
      <c r="G161" s="488"/>
      <c r="H161" s="488"/>
      <c r="I161" s="488"/>
      <c r="J161" s="488"/>
      <c r="K161" s="488"/>
      <c r="L161" s="489"/>
      <c r="M161" s="490" t="str">
        <f t="shared" si="176"/>
        <v>ENT_A6_65</v>
      </c>
      <c r="N161" s="491"/>
      <c r="O161" s="491"/>
      <c r="P161" s="491"/>
      <c r="Q161" s="492"/>
      <c r="R161" s="493" t="s">
        <v>3890</v>
      </c>
      <c r="S161" s="494"/>
      <c r="T161" s="494"/>
      <c r="U161" s="494"/>
      <c r="V161" s="494"/>
      <c r="W161" s="494"/>
      <c r="X161" s="494"/>
      <c r="Y161" s="494"/>
      <c r="Z161" s="494"/>
      <c r="AA161" s="494"/>
      <c r="AB161" s="494"/>
      <c r="AC161" s="495"/>
      <c r="AD161" s="496" t="str">
        <f t="shared" ca="1" si="177"/>
        <v>text_mml_mitsuchi_check</v>
      </c>
      <c r="AE161" s="497"/>
      <c r="AF161" s="497"/>
      <c r="AG161" s="497"/>
      <c r="AH161" s="497"/>
      <c r="AI161" s="497"/>
      <c r="AJ161" s="497"/>
      <c r="AK161" s="497"/>
      <c r="AL161" s="498" t="s">
        <v>628</v>
      </c>
      <c r="AM161" s="498"/>
      <c r="AN161" s="498"/>
      <c r="AO161" s="498"/>
      <c r="AP161" s="498"/>
      <c r="AQ161" s="496" t="str">
        <f t="shared" si="178"/>
        <v>テキストデータ抽出のMML_未通知患者確認結果を定義する。</v>
      </c>
      <c r="AR161" s="497"/>
      <c r="AS161" s="497"/>
      <c r="AT161" s="497"/>
      <c r="AU161" s="497"/>
      <c r="AV161" s="497"/>
      <c r="AW161" s="497"/>
      <c r="AX161" s="497"/>
      <c r="AY161" s="497"/>
      <c r="AZ161" s="497"/>
      <c r="BA161" s="497"/>
      <c r="BB161" s="497"/>
      <c r="BC161" s="497"/>
      <c r="BD161" s="497"/>
      <c r="BE161" s="497"/>
      <c r="BF161" s="497"/>
      <c r="BG161" s="497"/>
      <c r="BH161" s="497"/>
      <c r="BI161" s="497"/>
      <c r="BJ161" s="497"/>
      <c r="BK161" s="497"/>
      <c r="BL161" s="497"/>
      <c r="BM161" s="497"/>
      <c r="BN161" s="497"/>
      <c r="BO161" s="499" t="s">
        <v>630</v>
      </c>
      <c r="BP161" s="499"/>
      <c r="BQ161" s="499"/>
      <c r="BR161" s="499"/>
      <c r="BS161" s="500"/>
      <c r="BU161" s="94" t="str">
        <f t="shared" ca="1" si="180"/>
        <v>select count(*) from milscm4.text_mml_mitsuchi_check;</v>
      </c>
    </row>
    <row r="162" spans="1:73" ht="27" customHeight="1">
      <c r="A162" s="94" t="str">
        <f t="shared" si="170"/>
        <v>検査値紐付けマスタ</v>
      </c>
      <c r="B162" s="591" t="s">
        <v>2548</v>
      </c>
      <c r="C162" s="592"/>
      <c r="D162" s="592"/>
      <c r="E162" s="593"/>
      <c r="F162" s="594" t="s">
        <v>2549</v>
      </c>
      <c r="G162" s="592"/>
      <c r="H162" s="592"/>
      <c r="I162" s="592"/>
      <c r="J162" s="592"/>
      <c r="K162" s="592"/>
      <c r="L162" s="593"/>
      <c r="M162" s="490" t="str">
        <f t="shared" ref="M162:M166" si="211">"ENT_"&amp;RIGHT(B162,2)&amp;"_"&amp;TEXT(ROW(M162)-ROW(M$162)+1,"00")</f>
        <v>ENT_A7_01</v>
      </c>
      <c r="N162" s="491"/>
      <c r="O162" s="491"/>
      <c r="P162" s="491"/>
      <c r="Q162" s="492"/>
      <c r="R162" s="512" t="s">
        <v>3074</v>
      </c>
      <c r="S162" s="513"/>
      <c r="T162" s="513"/>
      <c r="U162" s="513"/>
      <c r="V162" s="513"/>
      <c r="W162" s="513"/>
      <c r="X162" s="513"/>
      <c r="Y162" s="513"/>
      <c r="Z162" s="513"/>
      <c r="AA162" s="513"/>
      <c r="AB162" s="513"/>
      <c r="AC162" s="514"/>
      <c r="AD162" s="496" t="str">
        <f t="shared" ca="1" si="172"/>
        <v>analize_mt_labo_test</v>
      </c>
      <c r="AE162" s="497"/>
      <c r="AF162" s="497"/>
      <c r="AG162" s="497"/>
      <c r="AH162" s="497"/>
      <c r="AI162" s="497"/>
      <c r="AJ162" s="497"/>
      <c r="AK162" s="497"/>
      <c r="AL162" s="498" t="s">
        <v>628</v>
      </c>
      <c r="AM162" s="498"/>
      <c r="AN162" s="498"/>
      <c r="AO162" s="498"/>
      <c r="AP162" s="498"/>
      <c r="AQ162" s="496" t="str">
        <f t="shared" ref="AQ162:AQ167" si="212">R162 &amp; "を定義する。"</f>
        <v>検査値紐付けマスタを定義する。</v>
      </c>
      <c r="AR162" s="497"/>
      <c r="AS162" s="497"/>
      <c r="AT162" s="497"/>
      <c r="AU162" s="497"/>
      <c r="AV162" s="497"/>
      <c r="AW162" s="497"/>
      <c r="AX162" s="497"/>
      <c r="AY162" s="497"/>
      <c r="AZ162" s="497"/>
      <c r="BA162" s="497"/>
      <c r="BB162" s="497"/>
      <c r="BC162" s="497"/>
      <c r="BD162" s="497"/>
      <c r="BE162" s="497"/>
      <c r="BF162" s="497"/>
      <c r="BG162" s="497"/>
      <c r="BH162" s="497"/>
      <c r="BI162" s="497"/>
      <c r="BJ162" s="497"/>
      <c r="BK162" s="497"/>
      <c r="BL162" s="497"/>
      <c r="BM162" s="497"/>
      <c r="BN162" s="497"/>
      <c r="BO162" s="521" t="s">
        <v>630</v>
      </c>
      <c r="BP162" s="521"/>
      <c r="BQ162" s="521"/>
      <c r="BR162" s="521"/>
      <c r="BS162" s="522"/>
      <c r="BU162" s="94" t="str">
        <f t="shared" ca="1" si="134"/>
        <v>select count(*) from milscm4.analize_mt_labo_test;</v>
      </c>
    </row>
    <row r="163" spans="1:73" ht="27" customHeight="1">
      <c r="A163" s="94" t="str">
        <f>R163</f>
        <v>検査値紐付け単位換算マスタ</v>
      </c>
      <c r="B163" s="484" t="s">
        <v>2547</v>
      </c>
      <c r="C163" s="485"/>
      <c r="D163" s="485"/>
      <c r="E163" s="486"/>
      <c r="F163" s="487" t="s">
        <v>2549</v>
      </c>
      <c r="G163" s="488"/>
      <c r="H163" s="488"/>
      <c r="I163" s="488"/>
      <c r="J163" s="488"/>
      <c r="K163" s="488"/>
      <c r="L163" s="489"/>
      <c r="M163" s="490" t="str">
        <f t="shared" si="211"/>
        <v>ENT_A7_02</v>
      </c>
      <c r="N163" s="491"/>
      <c r="O163" s="491"/>
      <c r="P163" s="491"/>
      <c r="Q163" s="492"/>
      <c r="R163" s="512" t="s">
        <v>3118</v>
      </c>
      <c r="S163" s="513"/>
      <c r="T163" s="513"/>
      <c r="U163" s="513"/>
      <c r="V163" s="513"/>
      <c r="W163" s="513"/>
      <c r="X163" s="513"/>
      <c r="Y163" s="513"/>
      <c r="Z163" s="513"/>
      <c r="AA163" s="513"/>
      <c r="AB163" s="513"/>
      <c r="AC163" s="514"/>
      <c r="AD163" s="496" t="str">
        <f t="shared" ref="AD163" ca="1" si="213">INDIRECT(R163&amp;"!D8")</f>
        <v>analize_mt_labo_test_unit_conversion</v>
      </c>
      <c r="AE163" s="497"/>
      <c r="AF163" s="497"/>
      <c r="AG163" s="497"/>
      <c r="AH163" s="497"/>
      <c r="AI163" s="497"/>
      <c r="AJ163" s="497"/>
      <c r="AK163" s="497"/>
      <c r="AL163" s="498" t="s">
        <v>628</v>
      </c>
      <c r="AM163" s="498"/>
      <c r="AN163" s="498"/>
      <c r="AO163" s="498"/>
      <c r="AP163" s="498"/>
      <c r="AQ163" s="496" t="str">
        <f t="shared" ref="AQ163" si="214">R163 &amp; "を定義する。"</f>
        <v>検査値紐付け単位換算マスタを定義する。</v>
      </c>
      <c r="AR163" s="497"/>
      <c r="AS163" s="497"/>
      <c r="AT163" s="497"/>
      <c r="AU163" s="497"/>
      <c r="AV163" s="497"/>
      <c r="AW163" s="497"/>
      <c r="AX163" s="497"/>
      <c r="AY163" s="497"/>
      <c r="AZ163" s="497"/>
      <c r="BA163" s="497"/>
      <c r="BB163" s="497"/>
      <c r="BC163" s="497"/>
      <c r="BD163" s="497"/>
      <c r="BE163" s="497"/>
      <c r="BF163" s="497"/>
      <c r="BG163" s="497"/>
      <c r="BH163" s="497"/>
      <c r="BI163" s="497"/>
      <c r="BJ163" s="497"/>
      <c r="BK163" s="497"/>
      <c r="BL163" s="497"/>
      <c r="BM163" s="497"/>
      <c r="BN163" s="497"/>
      <c r="BO163" s="521" t="s">
        <v>630</v>
      </c>
      <c r="BP163" s="521"/>
      <c r="BQ163" s="521"/>
      <c r="BR163" s="521"/>
      <c r="BS163" s="522"/>
      <c r="BU163" s="94" t="str">
        <f t="shared" ca="1" si="134"/>
        <v>select count(*) from milscm4.analize_mt_labo_test_unit_conversion;</v>
      </c>
    </row>
    <row r="164" spans="1:73" ht="27" customHeight="1">
      <c r="A164" s="94" t="str">
        <f>R164</f>
        <v>検査値紐付け対象データ</v>
      </c>
      <c r="B164" s="484" t="s">
        <v>2547</v>
      </c>
      <c r="C164" s="485"/>
      <c r="D164" s="485"/>
      <c r="E164" s="486"/>
      <c r="F164" s="487" t="s">
        <v>2549</v>
      </c>
      <c r="G164" s="488"/>
      <c r="H164" s="488"/>
      <c r="I164" s="488"/>
      <c r="J164" s="488"/>
      <c r="K164" s="488"/>
      <c r="L164" s="489"/>
      <c r="M164" s="490" t="str">
        <f t="shared" si="211"/>
        <v>ENT_A7_03</v>
      </c>
      <c r="N164" s="491"/>
      <c r="O164" s="491"/>
      <c r="P164" s="491"/>
      <c r="Q164" s="492"/>
      <c r="R164" s="512" t="s">
        <v>2550</v>
      </c>
      <c r="S164" s="513"/>
      <c r="T164" s="513"/>
      <c r="U164" s="513"/>
      <c r="V164" s="513"/>
      <c r="W164" s="513"/>
      <c r="X164" s="513"/>
      <c r="Y164" s="513"/>
      <c r="Z164" s="513"/>
      <c r="AA164" s="513"/>
      <c r="AB164" s="513"/>
      <c r="AC164" s="514"/>
      <c r="AD164" s="496" t="str">
        <f t="shared" ref="AD164" ca="1" si="215">INDIRECT(R164&amp;"!D8")</f>
        <v>analize_labo_test_data</v>
      </c>
      <c r="AE164" s="497"/>
      <c r="AF164" s="497"/>
      <c r="AG164" s="497"/>
      <c r="AH164" s="497"/>
      <c r="AI164" s="497"/>
      <c r="AJ164" s="497"/>
      <c r="AK164" s="497"/>
      <c r="AL164" s="523" t="s">
        <v>1616</v>
      </c>
      <c r="AM164" s="524"/>
      <c r="AN164" s="524"/>
      <c r="AO164" s="524"/>
      <c r="AP164" s="524"/>
      <c r="AQ164" s="496" t="str">
        <f t="shared" ref="AQ164" si="216">R164 &amp; "を定義する。"</f>
        <v>検査値紐付け対象データを定義する。</v>
      </c>
      <c r="AR164" s="497"/>
      <c r="AS164" s="497"/>
      <c r="AT164" s="497"/>
      <c r="AU164" s="497"/>
      <c r="AV164" s="497"/>
      <c r="AW164" s="497"/>
      <c r="AX164" s="497"/>
      <c r="AY164" s="497"/>
      <c r="AZ164" s="497"/>
      <c r="BA164" s="497"/>
      <c r="BB164" s="497"/>
      <c r="BC164" s="497"/>
      <c r="BD164" s="497"/>
      <c r="BE164" s="497"/>
      <c r="BF164" s="497"/>
      <c r="BG164" s="497"/>
      <c r="BH164" s="497"/>
      <c r="BI164" s="497"/>
      <c r="BJ164" s="497"/>
      <c r="BK164" s="497"/>
      <c r="BL164" s="497"/>
      <c r="BM164" s="497"/>
      <c r="BN164" s="497"/>
      <c r="BO164" s="521" t="s">
        <v>630</v>
      </c>
      <c r="BP164" s="521"/>
      <c r="BQ164" s="521"/>
      <c r="BR164" s="521"/>
      <c r="BS164" s="522"/>
      <c r="BU164" s="94" t="str">
        <f t="shared" ca="1" si="134"/>
        <v>select count(*) from milscm4.analize_labo_test_data;</v>
      </c>
    </row>
    <row r="165" spans="1:73" ht="27" customHeight="1">
      <c r="A165" s="94" t="str">
        <f>R165</f>
        <v>検査値紐付け換算結果</v>
      </c>
      <c r="B165" s="484" t="s">
        <v>2547</v>
      </c>
      <c r="C165" s="485"/>
      <c r="D165" s="485"/>
      <c r="E165" s="486"/>
      <c r="F165" s="487" t="s">
        <v>2549</v>
      </c>
      <c r="G165" s="488"/>
      <c r="H165" s="488"/>
      <c r="I165" s="488"/>
      <c r="J165" s="488"/>
      <c r="K165" s="488"/>
      <c r="L165" s="489"/>
      <c r="M165" s="490" t="str">
        <f t="shared" si="211"/>
        <v>ENT_A7_04</v>
      </c>
      <c r="N165" s="491"/>
      <c r="O165" s="491"/>
      <c r="P165" s="491"/>
      <c r="Q165" s="492"/>
      <c r="R165" s="512" t="s">
        <v>3116</v>
      </c>
      <c r="S165" s="513"/>
      <c r="T165" s="513"/>
      <c r="U165" s="513"/>
      <c r="V165" s="513"/>
      <c r="W165" s="513"/>
      <c r="X165" s="513"/>
      <c r="Y165" s="513"/>
      <c r="Z165" s="513"/>
      <c r="AA165" s="513"/>
      <c r="AB165" s="513"/>
      <c r="AC165" s="514"/>
      <c r="AD165" s="496" t="str">
        <f t="shared" ref="AD165" ca="1" si="217">INDIRECT(R165&amp;"!D8")</f>
        <v>analize_labo_test_conversion</v>
      </c>
      <c r="AE165" s="497"/>
      <c r="AF165" s="497"/>
      <c r="AG165" s="497"/>
      <c r="AH165" s="497"/>
      <c r="AI165" s="497"/>
      <c r="AJ165" s="497"/>
      <c r="AK165" s="497"/>
      <c r="AL165" s="523" t="s">
        <v>1616</v>
      </c>
      <c r="AM165" s="524"/>
      <c r="AN165" s="524"/>
      <c r="AO165" s="524"/>
      <c r="AP165" s="524"/>
      <c r="AQ165" s="496" t="str">
        <f t="shared" ref="AQ165" si="218">R165 &amp; "を定義する。"</f>
        <v>検査値紐付け換算結果を定義する。</v>
      </c>
      <c r="AR165" s="497"/>
      <c r="AS165" s="497"/>
      <c r="AT165" s="497"/>
      <c r="AU165" s="497"/>
      <c r="AV165" s="497"/>
      <c r="AW165" s="497"/>
      <c r="AX165" s="497"/>
      <c r="AY165" s="497"/>
      <c r="AZ165" s="497"/>
      <c r="BA165" s="497"/>
      <c r="BB165" s="497"/>
      <c r="BC165" s="497"/>
      <c r="BD165" s="497"/>
      <c r="BE165" s="497"/>
      <c r="BF165" s="497"/>
      <c r="BG165" s="497"/>
      <c r="BH165" s="497"/>
      <c r="BI165" s="497"/>
      <c r="BJ165" s="497"/>
      <c r="BK165" s="497"/>
      <c r="BL165" s="497"/>
      <c r="BM165" s="497"/>
      <c r="BN165" s="497"/>
      <c r="BO165" s="521" t="s">
        <v>630</v>
      </c>
      <c r="BP165" s="521"/>
      <c r="BQ165" s="521"/>
      <c r="BR165" s="521"/>
      <c r="BS165" s="522"/>
      <c r="BU165" s="94" t="str">
        <f t="shared" ca="1" si="134"/>
        <v>select count(*) from milscm4.analize_labo_test_conversion;</v>
      </c>
    </row>
    <row r="166" spans="1:73" ht="27" customHeight="1">
      <c r="A166" s="94" t="str">
        <f t="shared" si="170"/>
        <v>検査値紐付け結果</v>
      </c>
      <c r="B166" s="484" t="s">
        <v>2547</v>
      </c>
      <c r="C166" s="485"/>
      <c r="D166" s="485"/>
      <c r="E166" s="486"/>
      <c r="F166" s="487" t="s">
        <v>2549</v>
      </c>
      <c r="G166" s="488"/>
      <c r="H166" s="488"/>
      <c r="I166" s="488"/>
      <c r="J166" s="488"/>
      <c r="K166" s="488"/>
      <c r="L166" s="489"/>
      <c r="M166" s="490" t="str">
        <f t="shared" si="211"/>
        <v>ENT_A7_05</v>
      </c>
      <c r="N166" s="491"/>
      <c r="O166" s="491"/>
      <c r="P166" s="491"/>
      <c r="Q166" s="492"/>
      <c r="R166" s="512" t="s">
        <v>2551</v>
      </c>
      <c r="S166" s="513"/>
      <c r="T166" s="513"/>
      <c r="U166" s="513"/>
      <c r="V166" s="513"/>
      <c r="W166" s="513"/>
      <c r="X166" s="513"/>
      <c r="Y166" s="513"/>
      <c r="Z166" s="513"/>
      <c r="AA166" s="513"/>
      <c r="AB166" s="513"/>
      <c r="AC166" s="514"/>
      <c r="AD166" s="496" t="str">
        <f t="shared" ca="1" si="172"/>
        <v>analize_labo_test_result</v>
      </c>
      <c r="AE166" s="497"/>
      <c r="AF166" s="497"/>
      <c r="AG166" s="497"/>
      <c r="AH166" s="497"/>
      <c r="AI166" s="497"/>
      <c r="AJ166" s="497"/>
      <c r="AK166" s="497"/>
      <c r="AL166" s="523" t="s">
        <v>1616</v>
      </c>
      <c r="AM166" s="524"/>
      <c r="AN166" s="524"/>
      <c r="AO166" s="524"/>
      <c r="AP166" s="524"/>
      <c r="AQ166" s="496" t="str">
        <f t="shared" si="212"/>
        <v>検査値紐付け結果を定義する。</v>
      </c>
      <c r="AR166" s="497"/>
      <c r="AS166" s="497"/>
      <c r="AT166" s="497"/>
      <c r="AU166" s="497"/>
      <c r="AV166" s="497"/>
      <c r="AW166" s="497"/>
      <c r="AX166" s="497"/>
      <c r="AY166" s="497"/>
      <c r="AZ166" s="497"/>
      <c r="BA166" s="497"/>
      <c r="BB166" s="497"/>
      <c r="BC166" s="497"/>
      <c r="BD166" s="497"/>
      <c r="BE166" s="497"/>
      <c r="BF166" s="497"/>
      <c r="BG166" s="497"/>
      <c r="BH166" s="497"/>
      <c r="BI166" s="497"/>
      <c r="BJ166" s="497"/>
      <c r="BK166" s="497"/>
      <c r="BL166" s="497"/>
      <c r="BM166" s="497"/>
      <c r="BN166" s="497"/>
      <c r="BO166" s="521" t="s">
        <v>630</v>
      </c>
      <c r="BP166" s="521"/>
      <c r="BQ166" s="521"/>
      <c r="BR166" s="521"/>
      <c r="BS166" s="522"/>
      <c r="BU166" s="94" t="str">
        <f t="shared" ca="1" si="134"/>
        <v>select count(*) from milscm4.analize_labo_test_result;</v>
      </c>
    </row>
    <row r="167" spans="1:73" ht="27" customHeight="1">
      <c r="A167" s="94" t="str">
        <f>R167</f>
        <v>形態素解析結果</v>
      </c>
      <c r="B167" s="484" t="s">
        <v>2547</v>
      </c>
      <c r="C167" s="485"/>
      <c r="D167" s="485"/>
      <c r="E167" s="486"/>
      <c r="F167" s="487" t="s">
        <v>2549</v>
      </c>
      <c r="G167" s="488"/>
      <c r="H167" s="488"/>
      <c r="I167" s="488"/>
      <c r="J167" s="488"/>
      <c r="K167" s="488"/>
      <c r="L167" s="489"/>
      <c r="M167" s="490" t="str">
        <f t="shared" ref="M167:M168" si="219">"ENT_"&amp;RIGHT(B167,2)&amp;"_"&amp;TEXT(ROW(M167)-ROW(M$162)+1,"00")</f>
        <v>ENT_A7_06</v>
      </c>
      <c r="N167" s="491"/>
      <c r="O167" s="491"/>
      <c r="P167" s="491"/>
      <c r="Q167" s="492"/>
      <c r="R167" s="512" t="s">
        <v>2863</v>
      </c>
      <c r="S167" s="513"/>
      <c r="T167" s="513"/>
      <c r="U167" s="513"/>
      <c r="V167" s="513"/>
      <c r="W167" s="513"/>
      <c r="X167" s="513"/>
      <c r="Y167" s="513"/>
      <c r="Z167" s="513"/>
      <c r="AA167" s="513"/>
      <c r="AB167" s="513"/>
      <c r="AC167" s="514"/>
      <c r="AD167" s="496" t="str">
        <f t="shared" ca="1" si="172"/>
        <v>analize_morphologic_result</v>
      </c>
      <c r="AE167" s="497"/>
      <c r="AF167" s="497"/>
      <c r="AG167" s="497"/>
      <c r="AH167" s="497"/>
      <c r="AI167" s="497"/>
      <c r="AJ167" s="497"/>
      <c r="AK167" s="497"/>
      <c r="AL167" s="523" t="s">
        <v>1616</v>
      </c>
      <c r="AM167" s="524"/>
      <c r="AN167" s="524"/>
      <c r="AO167" s="524"/>
      <c r="AP167" s="524"/>
      <c r="AQ167" s="496" t="str">
        <f t="shared" si="212"/>
        <v>形態素解析結果を定義する。</v>
      </c>
      <c r="AR167" s="497"/>
      <c r="AS167" s="497"/>
      <c r="AT167" s="497"/>
      <c r="AU167" s="497"/>
      <c r="AV167" s="497"/>
      <c r="AW167" s="497"/>
      <c r="AX167" s="497"/>
      <c r="AY167" s="497"/>
      <c r="AZ167" s="497"/>
      <c r="BA167" s="497"/>
      <c r="BB167" s="497"/>
      <c r="BC167" s="497"/>
      <c r="BD167" s="497"/>
      <c r="BE167" s="497"/>
      <c r="BF167" s="497"/>
      <c r="BG167" s="497"/>
      <c r="BH167" s="497"/>
      <c r="BI167" s="497"/>
      <c r="BJ167" s="497"/>
      <c r="BK167" s="497"/>
      <c r="BL167" s="497"/>
      <c r="BM167" s="497"/>
      <c r="BN167" s="497"/>
      <c r="BO167" s="521" t="s">
        <v>630</v>
      </c>
      <c r="BP167" s="521"/>
      <c r="BQ167" s="521"/>
      <c r="BR167" s="521"/>
      <c r="BS167" s="522"/>
      <c r="BU167" s="94" t="str">
        <f t="shared" ref="BU167:BU168" ca="1" si="220">"select count(*) from milscm4."&amp;AD167&amp;";"</f>
        <v>select count(*) from milscm4.analize_morphologic_result;</v>
      </c>
    </row>
    <row r="168" spans="1:73" ht="27" customHeight="1">
      <c r="A168" s="94" t="str">
        <f t="shared" ref="A168" si="221">R168</f>
        <v>形態素解析対象データ</v>
      </c>
      <c r="B168" s="484" t="s">
        <v>2547</v>
      </c>
      <c r="C168" s="485"/>
      <c r="D168" s="485"/>
      <c r="E168" s="486"/>
      <c r="F168" s="487" t="s">
        <v>2549</v>
      </c>
      <c r="G168" s="488"/>
      <c r="H168" s="488"/>
      <c r="I168" s="488"/>
      <c r="J168" s="488"/>
      <c r="K168" s="488"/>
      <c r="L168" s="489"/>
      <c r="M168" s="490" t="str">
        <f t="shared" si="219"/>
        <v>ENT_A7_07</v>
      </c>
      <c r="N168" s="491"/>
      <c r="O168" s="491"/>
      <c r="P168" s="491"/>
      <c r="Q168" s="492"/>
      <c r="R168" s="512" t="s">
        <v>3041</v>
      </c>
      <c r="S168" s="513"/>
      <c r="T168" s="513"/>
      <c r="U168" s="513"/>
      <c r="V168" s="513"/>
      <c r="W168" s="513"/>
      <c r="X168" s="513"/>
      <c r="Y168" s="513"/>
      <c r="Z168" s="513"/>
      <c r="AA168" s="513"/>
      <c r="AB168" s="513"/>
      <c r="AC168" s="514"/>
      <c r="AD168" s="496" t="str">
        <f t="shared" ref="AD168" ca="1" si="222">INDIRECT(R168&amp;"!D8")</f>
        <v>analize_morphologic_test_data</v>
      </c>
      <c r="AE168" s="497"/>
      <c r="AF168" s="497"/>
      <c r="AG168" s="497"/>
      <c r="AH168" s="497"/>
      <c r="AI168" s="497"/>
      <c r="AJ168" s="497"/>
      <c r="AK168" s="497"/>
      <c r="AL168" s="523" t="s">
        <v>1616</v>
      </c>
      <c r="AM168" s="524"/>
      <c r="AN168" s="524"/>
      <c r="AO168" s="524"/>
      <c r="AP168" s="524"/>
      <c r="AQ168" s="496" t="str">
        <f t="shared" ref="AQ168" si="223">R168 &amp; "を定義する。"</f>
        <v>形態素解析対象データを定義する。</v>
      </c>
      <c r="AR168" s="497"/>
      <c r="AS168" s="497"/>
      <c r="AT168" s="497"/>
      <c r="AU168" s="497"/>
      <c r="AV168" s="497"/>
      <c r="AW168" s="497"/>
      <c r="AX168" s="497"/>
      <c r="AY168" s="497"/>
      <c r="AZ168" s="497"/>
      <c r="BA168" s="497"/>
      <c r="BB168" s="497"/>
      <c r="BC168" s="497"/>
      <c r="BD168" s="497"/>
      <c r="BE168" s="497"/>
      <c r="BF168" s="497"/>
      <c r="BG168" s="497"/>
      <c r="BH168" s="497"/>
      <c r="BI168" s="497"/>
      <c r="BJ168" s="497"/>
      <c r="BK168" s="497"/>
      <c r="BL168" s="497"/>
      <c r="BM168" s="497"/>
      <c r="BN168" s="497"/>
      <c r="BO168" s="521" t="s">
        <v>630</v>
      </c>
      <c r="BP168" s="521"/>
      <c r="BQ168" s="521"/>
      <c r="BR168" s="521"/>
      <c r="BS168" s="522"/>
      <c r="BU168" s="94" t="str">
        <f t="shared" ca="1" si="220"/>
        <v>select count(*) from milscm4.analize_morphologic_test_data;</v>
      </c>
    </row>
    <row r="169" spans="1:73" ht="27" customHeight="1">
      <c r="A169" s="94" t="str">
        <f t="shared" ref="A169" si="224">R169</f>
        <v>係り受け解析結果</v>
      </c>
      <c r="B169" s="484" t="s">
        <v>2547</v>
      </c>
      <c r="C169" s="485"/>
      <c r="D169" s="485"/>
      <c r="E169" s="486"/>
      <c r="F169" s="487" t="s">
        <v>2549</v>
      </c>
      <c r="G169" s="488"/>
      <c r="H169" s="488"/>
      <c r="I169" s="488"/>
      <c r="J169" s="488"/>
      <c r="K169" s="488"/>
      <c r="L169" s="489"/>
      <c r="M169" s="490" t="str">
        <f>"ENT_"&amp;RIGHT(B169,2)&amp;"_"&amp;TEXT(ROW(M169)-ROW(M$162)+1,"00")</f>
        <v>ENT_A7_08</v>
      </c>
      <c r="N169" s="491"/>
      <c r="O169" s="491"/>
      <c r="P169" s="491"/>
      <c r="Q169" s="492"/>
      <c r="R169" s="512" t="s">
        <v>3042</v>
      </c>
      <c r="S169" s="513"/>
      <c r="T169" s="513"/>
      <c r="U169" s="513"/>
      <c r="V169" s="513"/>
      <c r="W169" s="513"/>
      <c r="X169" s="513"/>
      <c r="Y169" s="513"/>
      <c r="Z169" s="513"/>
      <c r="AA169" s="513"/>
      <c r="AB169" s="513"/>
      <c r="AC169" s="514"/>
      <c r="AD169" s="496" t="str">
        <f t="shared" ref="AD169" ca="1" si="225">INDIRECT(R169&amp;"!D8")</f>
        <v>analize_morphologic_dependency_result</v>
      </c>
      <c r="AE169" s="497"/>
      <c r="AF169" s="497"/>
      <c r="AG169" s="497"/>
      <c r="AH169" s="497"/>
      <c r="AI169" s="497"/>
      <c r="AJ169" s="497"/>
      <c r="AK169" s="497"/>
      <c r="AL169" s="523" t="s">
        <v>1616</v>
      </c>
      <c r="AM169" s="524"/>
      <c r="AN169" s="524"/>
      <c r="AO169" s="524"/>
      <c r="AP169" s="524"/>
      <c r="AQ169" s="496" t="str">
        <f t="shared" ref="AQ169" si="226">R169 &amp; "を定義する。"</f>
        <v>係り受け解析結果を定義する。</v>
      </c>
      <c r="AR169" s="497"/>
      <c r="AS169" s="497"/>
      <c r="AT169" s="497"/>
      <c r="AU169" s="497"/>
      <c r="AV169" s="497"/>
      <c r="AW169" s="497"/>
      <c r="AX169" s="497"/>
      <c r="AY169" s="497"/>
      <c r="AZ169" s="497"/>
      <c r="BA169" s="497"/>
      <c r="BB169" s="497"/>
      <c r="BC169" s="497"/>
      <c r="BD169" s="497"/>
      <c r="BE169" s="497"/>
      <c r="BF169" s="497"/>
      <c r="BG169" s="497"/>
      <c r="BH169" s="497"/>
      <c r="BI169" s="497"/>
      <c r="BJ169" s="497"/>
      <c r="BK169" s="497"/>
      <c r="BL169" s="497"/>
      <c r="BM169" s="497"/>
      <c r="BN169" s="497"/>
      <c r="BO169" s="521" t="s">
        <v>630</v>
      </c>
      <c r="BP169" s="521"/>
      <c r="BQ169" s="521"/>
      <c r="BR169" s="521"/>
      <c r="BS169" s="522"/>
      <c r="BU169" s="94" t="str">
        <f t="shared" ref="BU169" ca="1" si="227">"select count(*) from milscm4."&amp;AD169&amp;";"</f>
        <v>select count(*) from milscm4.analize_morphologic_dependency_result;</v>
      </c>
    </row>
    <row r="170" spans="1:73" ht="27" customHeight="1">
      <c r="A170" s="94" t="str">
        <f>R170</f>
        <v>検査値紐付け検索ワードマスタ</v>
      </c>
      <c r="B170" s="484" t="s">
        <v>2547</v>
      </c>
      <c r="C170" s="485"/>
      <c r="D170" s="485"/>
      <c r="E170" s="486"/>
      <c r="F170" s="487" t="s">
        <v>2549</v>
      </c>
      <c r="G170" s="488"/>
      <c r="H170" s="488"/>
      <c r="I170" s="488"/>
      <c r="J170" s="488"/>
      <c r="K170" s="488"/>
      <c r="L170" s="489"/>
      <c r="M170" s="490" t="str">
        <f>"ENT_"&amp;RIGHT(B170,2)&amp;"_"&amp;TEXT(ROW(M170)-ROW(M$162)+1,"00")</f>
        <v>ENT_A7_09</v>
      </c>
      <c r="N170" s="491"/>
      <c r="O170" s="491"/>
      <c r="P170" s="491"/>
      <c r="Q170" s="492"/>
      <c r="R170" s="512" t="s">
        <v>3117</v>
      </c>
      <c r="S170" s="513"/>
      <c r="T170" s="513"/>
      <c r="U170" s="513"/>
      <c r="V170" s="513"/>
      <c r="W170" s="513"/>
      <c r="X170" s="513"/>
      <c r="Y170" s="513"/>
      <c r="Z170" s="513"/>
      <c r="AA170" s="513"/>
      <c r="AB170" s="513"/>
      <c r="AC170" s="514"/>
      <c r="AD170" s="496" t="str">
        <f t="shared" ref="AD170" ca="1" si="228">INDIRECT(R170&amp;"!D8")</f>
        <v>analize_mt_labo_test_word</v>
      </c>
      <c r="AE170" s="497"/>
      <c r="AF170" s="497"/>
      <c r="AG170" s="497"/>
      <c r="AH170" s="497"/>
      <c r="AI170" s="497"/>
      <c r="AJ170" s="497"/>
      <c r="AK170" s="497"/>
      <c r="AL170" s="498" t="s">
        <v>628</v>
      </c>
      <c r="AM170" s="498"/>
      <c r="AN170" s="498"/>
      <c r="AO170" s="498"/>
      <c r="AP170" s="498"/>
      <c r="AQ170" s="496" t="str">
        <f t="shared" ref="AQ170" si="229">R170 &amp; "を定義する。"</f>
        <v>検査値紐付け検索ワードマスタを定義する。</v>
      </c>
      <c r="AR170" s="497"/>
      <c r="AS170" s="497"/>
      <c r="AT170" s="497"/>
      <c r="AU170" s="497"/>
      <c r="AV170" s="497"/>
      <c r="AW170" s="497"/>
      <c r="AX170" s="497"/>
      <c r="AY170" s="497"/>
      <c r="AZ170" s="497"/>
      <c r="BA170" s="497"/>
      <c r="BB170" s="497"/>
      <c r="BC170" s="497"/>
      <c r="BD170" s="497"/>
      <c r="BE170" s="497"/>
      <c r="BF170" s="497"/>
      <c r="BG170" s="497"/>
      <c r="BH170" s="497"/>
      <c r="BI170" s="497"/>
      <c r="BJ170" s="497"/>
      <c r="BK170" s="497"/>
      <c r="BL170" s="497"/>
      <c r="BM170" s="497"/>
      <c r="BN170" s="497"/>
      <c r="BO170" s="521" t="s">
        <v>630</v>
      </c>
      <c r="BP170" s="521"/>
      <c r="BQ170" s="521"/>
      <c r="BR170" s="521"/>
      <c r="BS170" s="522"/>
      <c r="BU170" s="94" t="str">
        <f ca="1">"select count(*) from milscm4."&amp;AD170&amp;";"</f>
        <v>select count(*) from milscm4.analize_mt_labo_test_word;</v>
      </c>
    </row>
    <row r="171" spans="1:73" ht="27" customHeight="1">
      <c r="A171" s="94" t="str">
        <f t="shared" si="170"/>
        <v>ZipファイルNo_ワーク</v>
      </c>
      <c r="B171" s="591" t="s">
        <v>2539</v>
      </c>
      <c r="C171" s="592"/>
      <c r="D171" s="592"/>
      <c r="E171" s="593"/>
      <c r="F171" s="594" t="s">
        <v>2537</v>
      </c>
      <c r="G171" s="592"/>
      <c r="H171" s="592"/>
      <c r="I171" s="592"/>
      <c r="J171" s="592"/>
      <c r="K171" s="592"/>
      <c r="L171" s="593"/>
      <c r="M171" s="490" t="str">
        <f>"ENT_"&amp;RIGHT(B171,2)&amp;"_"&amp;TEXT(ROW(M171)-ROW(M$171)+1,"00")</f>
        <v>ENT_A9_01</v>
      </c>
      <c r="N171" s="491"/>
      <c r="O171" s="491"/>
      <c r="P171" s="491"/>
      <c r="Q171" s="492"/>
      <c r="R171" s="512" t="s">
        <v>2541</v>
      </c>
      <c r="S171" s="513"/>
      <c r="T171" s="513"/>
      <c r="U171" s="513"/>
      <c r="V171" s="513"/>
      <c r="W171" s="513"/>
      <c r="X171" s="513"/>
      <c r="Y171" s="513"/>
      <c r="Z171" s="513"/>
      <c r="AA171" s="513"/>
      <c r="AB171" s="513"/>
      <c r="AC171" s="514"/>
      <c r="AD171" s="496" t="str">
        <f t="shared" ca="1" si="172"/>
        <v>work_zip_no</v>
      </c>
      <c r="AE171" s="497"/>
      <c r="AF171" s="497"/>
      <c r="AG171" s="497"/>
      <c r="AH171" s="497"/>
      <c r="AI171" s="497"/>
      <c r="AJ171" s="497"/>
      <c r="AK171" s="497"/>
      <c r="AL171" s="523" t="s">
        <v>1616</v>
      </c>
      <c r="AM171" s="524"/>
      <c r="AN171" s="524"/>
      <c r="AO171" s="524"/>
      <c r="AP171" s="524"/>
      <c r="AQ171" s="496" t="str">
        <f t="shared" ref="AQ171" si="230">R171 &amp; "を定義する。"</f>
        <v>ZipファイルNo_ワークを定義する。</v>
      </c>
      <c r="AR171" s="497"/>
      <c r="AS171" s="497"/>
      <c r="AT171" s="497"/>
      <c r="AU171" s="497"/>
      <c r="AV171" s="497"/>
      <c r="AW171" s="497"/>
      <c r="AX171" s="497"/>
      <c r="AY171" s="497"/>
      <c r="AZ171" s="497"/>
      <c r="BA171" s="497"/>
      <c r="BB171" s="497"/>
      <c r="BC171" s="497"/>
      <c r="BD171" s="497"/>
      <c r="BE171" s="497"/>
      <c r="BF171" s="497"/>
      <c r="BG171" s="497"/>
      <c r="BH171" s="497"/>
      <c r="BI171" s="497"/>
      <c r="BJ171" s="497"/>
      <c r="BK171" s="497"/>
      <c r="BL171" s="497"/>
      <c r="BM171" s="497"/>
      <c r="BN171" s="497"/>
      <c r="BO171" s="521" t="s">
        <v>630</v>
      </c>
      <c r="BP171" s="521"/>
      <c r="BQ171" s="521"/>
      <c r="BR171" s="521"/>
      <c r="BS171" s="522"/>
      <c r="BU171" s="94" t="str">
        <f t="shared" ca="1" si="134"/>
        <v>select count(*) from milscm4.work_zip_no;</v>
      </c>
    </row>
    <row r="172" spans="1:73" ht="27" customHeight="1">
      <c r="A172" s="94" t="str">
        <f t="shared" ref="A172" si="231">R172</f>
        <v>MMLファイルNo_ワーク</v>
      </c>
      <c r="B172" s="484" t="s">
        <v>2538</v>
      </c>
      <c r="C172" s="485"/>
      <c r="D172" s="485"/>
      <c r="E172" s="486"/>
      <c r="F172" s="487" t="s">
        <v>2536</v>
      </c>
      <c r="G172" s="488"/>
      <c r="H172" s="488"/>
      <c r="I172" s="488"/>
      <c r="J172" s="488"/>
      <c r="K172" s="488"/>
      <c r="L172" s="489"/>
      <c r="M172" s="490" t="str">
        <f>"ENT_"&amp;RIGHT(B172,2)&amp;"_"&amp;TEXT(ROW(M172)-ROW(M$171)+1,"00")</f>
        <v>ENT_A9_02</v>
      </c>
      <c r="N172" s="491"/>
      <c r="O172" s="491"/>
      <c r="P172" s="491"/>
      <c r="Q172" s="492"/>
      <c r="R172" s="512" t="s">
        <v>2546</v>
      </c>
      <c r="S172" s="513"/>
      <c r="T172" s="513"/>
      <c r="U172" s="513"/>
      <c r="V172" s="513"/>
      <c r="W172" s="513"/>
      <c r="X172" s="513"/>
      <c r="Y172" s="513"/>
      <c r="Z172" s="513"/>
      <c r="AA172" s="513"/>
      <c r="AB172" s="513"/>
      <c r="AC172" s="514"/>
      <c r="AD172" s="496" t="str">
        <f t="shared" ref="AD172" ca="1" si="232">INDIRECT(R172&amp;"!D8")</f>
        <v>work_mml_no</v>
      </c>
      <c r="AE172" s="497"/>
      <c r="AF172" s="497"/>
      <c r="AG172" s="497"/>
      <c r="AH172" s="497"/>
      <c r="AI172" s="497"/>
      <c r="AJ172" s="497"/>
      <c r="AK172" s="497"/>
      <c r="AL172" s="523" t="s">
        <v>1616</v>
      </c>
      <c r="AM172" s="524"/>
      <c r="AN172" s="524"/>
      <c r="AO172" s="524"/>
      <c r="AP172" s="524"/>
      <c r="AQ172" s="496" t="str">
        <f t="shared" ref="AQ172" si="233">R172 &amp; "を定義する。"</f>
        <v>MMLファイルNo_ワークを定義する。</v>
      </c>
      <c r="AR172" s="497"/>
      <c r="AS172" s="497"/>
      <c r="AT172" s="497"/>
      <c r="AU172" s="497"/>
      <c r="AV172" s="497"/>
      <c r="AW172" s="497"/>
      <c r="AX172" s="497"/>
      <c r="AY172" s="497"/>
      <c r="AZ172" s="497"/>
      <c r="BA172" s="497"/>
      <c r="BB172" s="497"/>
      <c r="BC172" s="497"/>
      <c r="BD172" s="497"/>
      <c r="BE172" s="497"/>
      <c r="BF172" s="497"/>
      <c r="BG172" s="497"/>
      <c r="BH172" s="497"/>
      <c r="BI172" s="497"/>
      <c r="BJ172" s="497"/>
      <c r="BK172" s="497"/>
      <c r="BL172" s="497"/>
      <c r="BM172" s="497"/>
      <c r="BN172" s="497"/>
      <c r="BO172" s="521" t="s">
        <v>630</v>
      </c>
      <c r="BP172" s="521"/>
      <c r="BQ172" s="521"/>
      <c r="BR172" s="521"/>
      <c r="BS172" s="522"/>
      <c r="BU172" s="94" t="str">
        <f t="shared" ca="1" si="134"/>
        <v>select count(*) from milscm4.work_mml_no;</v>
      </c>
    </row>
    <row r="173" spans="1:73" ht="27" customHeight="1">
      <c r="A173" s="94" t="str">
        <f t="shared" si="105"/>
        <v>レセプト疾患別患者一覧_ワーク</v>
      </c>
      <c r="B173" s="484" t="s">
        <v>2538</v>
      </c>
      <c r="C173" s="485"/>
      <c r="D173" s="485"/>
      <c r="E173" s="486"/>
      <c r="F173" s="487" t="s">
        <v>2536</v>
      </c>
      <c r="G173" s="488"/>
      <c r="H173" s="488"/>
      <c r="I173" s="488"/>
      <c r="J173" s="488"/>
      <c r="K173" s="488"/>
      <c r="L173" s="489"/>
      <c r="M173" s="490" t="str">
        <f>"ENT_"&amp;RIGHT(B173,2)&amp;"_"&amp;TEXT(ROW(M173)-ROW(M$171)+1,"00")</f>
        <v>ENT_A9_03</v>
      </c>
      <c r="N173" s="491"/>
      <c r="O173" s="491"/>
      <c r="P173" s="491"/>
      <c r="Q173" s="492"/>
      <c r="R173" s="512" t="s">
        <v>2830</v>
      </c>
      <c r="S173" s="513"/>
      <c r="T173" s="513"/>
      <c r="U173" s="513"/>
      <c r="V173" s="513"/>
      <c r="W173" s="513"/>
      <c r="X173" s="513"/>
      <c r="Y173" s="513"/>
      <c r="Z173" s="513"/>
      <c r="AA173" s="513"/>
      <c r="AB173" s="513"/>
      <c r="AC173" s="514"/>
      <c r="AD173" s="496" t="str">
        <f t="shared" ref="AD173" ca="1" si="234">INDIRECT(R173&amp;"!D8")</f>
        <v>work_recipt_shippei_kanja</v>
      </c>
      <c r="AE173" s="497"/>
      <c r="AF173" s="497"/>
      <c r="AG173" s="497"/>
      <c r="AH173" s="497"/>
      <c r="AI173" s="497"/>
      <c r="AJ173" s="497"/>
      <c r="AK173" s="497"/>
      <c r="AL173" s="523" t="s">
        <v>1616</v>
      </c>
      <c r="AM173" s="524"/>
      <c r="AN173" s="524"/>
      <c r="AO173" s="524"/>
      <c r="AP173" s="524"/>
      <c r="AQ173" s="496" t="str">
        <f t="shared" ref="AQ173:AQ174" si="235">R173 &amp; "を定義する。"</f>
        <v>レセプト疾患別患者一覧_ワークを定義する。</v>
      </c>
      <c r="AR173" s="497"/>
      <c r="AS173" s="497"/>
      <c r="AT173" s="497"/>
      <c r="AU173" s="497"/>
      <c r="AV173" s="497"/>
      <c r="AW173" s="497"/>
      <c r="AX173" s="497"/>
      <c r="AY173" s="497"/>
      <c r="AZ173" s="497"/>
      <c r="BA173" s="497"/>
      <c r="BB173" s="497"/>
      <c r="BC173" s="497"/>
      <c r="BD173" s="497"/>
      <c r="BE173" s="497"/>
      <c r="BF173" s="497"/>
      <c r="BG173" s="497"/>
      <c r="BH173" s="497"/>
      <c r="BI173" s="497"/>
      <c r="BJ173" s="497"/>
      <c r="BK173" s="497"/>
      <c r="BL173" s="497"/>
      <c r="BM173" s="497"/>
      <c r="BN173" s="497"/>
      <c r="BO173" s="521" t="s">
        <v>630</v>
      </c>
      <c r="BP173" s="521"/>
      <c r="BQ173" s="521"/>
      <c r="BR173" s="521"/>
      <c r="BS173" s="522"/>
      <c r="BU173" s="94" t="str">
        <f t="shared" ca="1" si="134"/>
        <v>select count(*) from milscm4.work_recipt_shippei_kanja;</v>
      </c>
    </row>
    <row r="174" spans="1:73" ht="27" customHeight="1">
      <c r="A174" s="94" t="str">
        <f t="shared" si="105"/>
        <v>医薬品別患者一覧_ワーク</v>
      </c>
      <c r="B174" s="484" t="s">
        <v>2538</v>
      </c>
      <c r="C174" s="485"/>
      <c r="D174" s="485"/>
      <c r="E174" s="486"/>
      <c r="F174" s="487" t="s">
        <v>2536</v>
      </c>
      <c r="G174" s="488"/>
      <c r="H174" s="488"/>
      <c r="I174" s="488"/>
      <c r="J174" s="488"/>
      <c r="K174" s="488"/>
      <c r="L174" s="489"/>
      <c r="M174" s="490" t="str">
        <f>"ENT_"&amp;RIGHT(B174,2)&amp;"_"&amp;TEXT(ROW(M174)-ROW(M$171)+1,"00")</f>
        <v>ENT_A9_04</v>
      </c>
      <c r="N174" s="491"/>
      <c r="O174" s="491"/>
      <c r="P174" s="491"/>
      <c r="Q174" s="492"/>
      <c r="R174" s="512" t="s">
        <v>2829</v>
      </c>
      <c r="S174" s="513"/>
      <c r="T174" s="513"/>
      <c r="U174" s="513"/>
      <c r="V174" s="513"/>
      <c r="W174" s="513"/>
      <c r="X174" s="513"/>
      <c r="Y174" s="513"/>
      <c r="Z174" s="513"/>
      <c r="AA174" s="513"/>
      <c r="AB174" s="513"/>
      <c r="AC174" s="514"/>
      <c r="AD174" s="496" t="str">
        <f t="shared" ref="AD174" ca="1" si="236">INDIRECT(R174&amp;"!D8")</f>
        <v>work_iyakuhin_kanja</v>
      </c>
      <c r="AE174" s="497"/>
      <c r="AF174" s="497"/>
      <c r="AG174" s="497"/>
      <c r="AH174" s="497"/>
      <c r="AI174" s="497"/>
      <c r="AJ174" s="497"/>
      <c r="AK174" s="497"/>
      <c r="AL174" s="523" t="s">
        <v>1616</v>
      </c>
      <c r="AM174" s="524"/>
      <c r="AN174" s="524"/>
      <c r="AO174" s="524"/>
      <c r="AP174" s="524"/>
      <c r="AQ174" s="496" t="str">
        <f t="shared" si="235"/>
        <v>医薬品別患者一覧_ワークを定義する。</v>
      </c>
      <c r="AR174" s="497"/>
      <c r="AS174" s="497"/>
      <c r="AT174" s="497"/>
      <c r="AU174" s="497"/>
      <c r="AV174" s="497"/>
      <c r="AW174" s="497"/>
      <c r="AX174" s="497"/>
      <c r="AY174" s="497"/>
      <c r="AZ174" s="497"/>
      <c r="BA174" s="497"/>
      <c r="BB174" s="497"/>
      <c r="BC174" s="497"/>
      <c r="BD174" s="497"/>
      <c r="BE174" s="497"/>
      <c r="BF174" s="497"/>
      <c r="BG174" s="497"/>
      <c r="BH174" s="497"/>
      <c r="BI174" s="497"/>
      <c r="BJ174" s="497"/>
      <c r="BK174" s="497"/>
      <c r="BL174" s="497"/>
      <c r="BM174" s="497"/>
      <c r="BN174" s="497"/>
      <c r="BO174" s="521" t="s">
        <v>630</v>
      </c>
      <c r="BP174" s="521"/>
      <c r="BQ174" s="521"/>
      <c r="BR174" s="521"/>
      <c r="BS174" s="522"/>
      <c r="BU174" s="94" t="str">
        <f t="shared" ca="1" si="134"/>
        <v>select count(*) from milscm4.work_iyakuhin_kanja;</v>
      </c>
    </row>
    <row r="175" spans="1:73" ht="27" customHeight="1">
      <c r="A175" s="94" t="str">
        <f t="shared" ref="A175" si="237">R175</f>
        <v>MML個別取込実績_ワーク</v>
      </c>
      <c r="B175" s="484" t="s">
        <v>2538</v>
      </c>
      <c r="C175" s="485"/>
      <c r="D175" s="485"/>
      <c r="E175" s="486"/>
      <c r="F175" s="487" t="s">
        <v>2536</v>
      </c>
      <c r="G175" s="488"/>
      <c r="H175" s="488"/>
      <c r="I175" s="488"/>
      <c r="J175" s="488"/>
      <c r="K175" s="488"/>
      <c r="L175" s="489"/>
      <c r="M175" s="490" t="str">
        <f>"ENT_"&amp;RIGHT(B175,2)&amp;"_"&amp;TEXT(ROW(M175)-ROW(M$171)+1,"00")</f>
        <v>ENT_A9_05</v>
      </c>
      <c r="N175" s="491"/>
      <c r="O175" s="491"/>
      <c r="P175" s="491"/>
      <c r="Q175" s="492"/>
      <c r="R175" s="512" t="s">
        <v>4111</v>
      </c>
      <c r="S175" s="513"/>
      <c r="T175" s="513"/>
      <c r="U175" s="513"/>
      <c r="V175" s="513"/>
      <c r="W175" s="513"/>
      <c r="X175" s="513"/>
      <c r="Y175" s="513"/>
      <c r="Z175" s="513"/>
      <c r="AA175" s="513"/>
      <c r="AB175" s="513"/>
      <c r="AC175" s="514"/>
      <c r="AD175" s="496" t="str">
        <f t="shared" ref="AD175" ca="1" si="238">INDIRECT(R175&amp;"!D8")</f>
        <v>work_check_aft</v>
      </c>
      <c r="AE175" s="497"/>
      <c r="AF175" s="497"/>
      <c r="AG175" s="497"/>
      <c r="AH175" s="497"/>
      <c r="AI175" s="497"/>
      <c r="AJ175" s="497"/>
      <c r="AK175" s="497"/>
      <c r="AL175" s="523" t="s">
        <v>1616</v>
      </c>
      <c r="AM175" s="524"/>
      <c r="AN175" s="524"/>
      <c r="AO175" s="524"/>
      <c r="AP175" s="524"/>
      <c r="AQ175" s="496" t="str">
        <f t="shared" ref="AQ175" si="239">R175 &amp; "を定義する。"</f>
        <v>MML個別取込実績_ワークを定義する。</v>
      </c>
      <c r="AR175" s="497"/>
      <c r="AS175" s="497"/>
      <c r="AT175" s="497"/>
      <c r="AU175" s="497"/>
      <c r="AV175" s="497"/>
      <c r="AW175" s="497"/>
      <c r="AX175" s="497"/>
      <c r="AY175" s="497"/>
      <c r="AZ175" s="497"/>
      <c r="BA175" s="497"/>
      <c r="BB175" s="497"/>
      <c r="BC175" s="497"/>
      <c r="BD175" s="497"/>
      <c r="BE175" s="497"/>
      <c r="BF175" s="497"/>
      <c r="BG175" s="497"/>
      <c r="BH175" s="497"/>
      <c r="BI175" s="497"/>
      <c r="BJ175" s="497"/>
      <c r="BK175" s="497"/>
      <c r="BL175" s="497"/>
      <c r="BM175" s="497"/>
      <c r="BN175" s="497"/>
      <c r="BO175" s="521" t="s">
        <v>630</v>
      </c>
      <c r="BP175" s="521"/>
      <c r="BQ175" s="521"/>
      <c r="BR175" s="521"/>
      <c r="BS175" s="522"/>
      <c r="BU175" s="94" t="str">
        <f t="shared" ref="BU175" ca="1" si="240">"select count(*) from milscm4."&amp;AD175&amp;";"</f>
        <v>select count(*) from milscm4.work_check_aft;</v>
      </c>
    </row>
    <row r="176" spans="1:73" ht="27" customHeight="1" thickBot="1">
      <c r="A176" s="94">
        <f t="shared" si="105"/>
        <v>0</v>
      </c>
      <c r="B176" s="599" t="s">
        <v>2538</v>
      </c>
      <c r="C176" s="600"/>
      <c r="D176" s="600"/>
      <c r="E176" s="601"/>
      <c r="F176" s="602" t="s">
        <v>2536</v>
      </c>
      <c r="G176" s="603"/>
      <c r="H176" s="603"/>
      <c r="I176" s="603"/>
      <c r="J176" s="603"/>
      <c r="K176" s="603"/>
      <c r="L176" s="604"/>
      <c r="M176" s="605"/>
      <c r="N176" s="606"/>
      <c r="O176" s="606"/>
      <c r="P176" s="606"/>
      <c r="Q176" s="607"/>
      <c r="R176" s="608"/>
      <c r="S176" s="609"/>
      <c r="T176" s="609"/>
      <c r="U176" s="609"/>
      <c r="V176" s="609"/>
      <c r="W176" s="609"/>
      <c r="X176" s="609"/>
      <c r="Y176" s="609"/>
      <c r="Z176" s="609"/>
      <c r="AA176" s="609"/>
      <c r="AB176" s="609"/>
      <c r="AC176" s="610"/>
      <c r="AD176" s="611"/>
      <c r="AE176" s="612"/>
      <c r="AF176" s="612"/>
      <c r="AG176" s="612"/>
      <c r="AH176" s="612"/>
      <c r="AI176" s="612"/>
      <c r="AJ176" s="612"/>
      <c r="AK176" s="612"/>
      <c r="AL176" s="613"/>
      <c r="AM176" s="614"/>
      <c r="AN176" s="614"/>
      <c r="AO176" s="614"/>
      <c r="AP176" s="614"/>
      <c r="AQ176" s="611"/>
      <c r="AR176" s="612"/>
      <c r="AS176" s="612"/>
      <c r="AT176" s="612"/>
      <c r="AU176" s="612"/>
      <c r="AV176" s="612"/>
      <c r="AW176" s="612"/>
      <c r="AX176" s="612"/>
      <c r="AY176" s="612"/>
      <c r="AZ176" s="612"/>
      <c r="BA176" s="612"/>
      <c r="BB176" s="612"/>
      <c r="BC176" s="612"/>
      <c r="BD176" s="612"/>
      <c r="BE176" s="612"/>
      <c r="BF176" s="612"/>
      <c r="BG176" s="612"/>
      <c r="BH176" s="612"/>
      <c r="BI176" s="612"/>
      <c r="BJ176" s="612"/>
      <c r="BK176" s="612"/>
      <c r="BL176" s="612"/>
      <c r="BM176" s="612"/>
      <c r="BN176" s="612"/>
      <c r="BO176" s="615"/>
      <c r="BP176" s="615"/>
      <c r="BQ176" s="615"/>
      <c r="BR176" s="615"/>
      <c r="BS176" s="616"/>
    </row>
    <row r="180" ht="13.5" customHeight="1"/>
    <row r="181" ht="13.5" customHeight="1"/>
    <row r="182" ht="13.5" customHeight="1"/>
    <row r="183" ht="13.5" customHeight="1"/>
    <row r="184" ht="13.5" customHeight="1"/>
    <row r="185" ht="13.5" customHeight="1"/>
    <row r="186" ht="13.5" customHeight="1"/>
    <row r="187" ht="13.5" customHeight="1"/>
  </sheetData>
  <autoFilter ref="B4:BS5">
    <filterColumn colId="0" showButton="0"/>
    <filterColumn colId="1" showButton="0"/>
    <filterColumn colId="2" showButton="0"/>
    <filterColumn colId="4" showButton="0"/>
    <filterColumn colId="5" showButton="0"/>
    <filterColumn colId="6" showButton="0"/>
    <filterColumn colId="7" showButton="0"/>
    <filterColumn colId="8" showButton="0"/>
    <filterColumn colId="9"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8" showButton="0"/>
    <filterColumn colId="29" showButton="0"/>
    <filterColumn colId="30" showButton="0"/>
    <filterColumn colId="31" showButton="0"/>
    <filterColumn colId="32" hiddenButton="1" showButton="0"/>
    <filterColumn colId="33" hiddenButton="1" showButton="0"/>
    <filterColumn colId="34" hiddenButton="1"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5" showButton="0"/>
    <filterColumn colId="66" showButton="0"/>
    <filterColumn colId="67" showButton="0"/>
    <filterColumn colId="68" showButton="0"/>
  </autoFilter>
  <mergeCells count="1389">
    <mergeCell ref="B175:E175"/>
    <mergeCell ref="F175:L175"/>
    <mergeCell ref="M175:Q175"/>
    <mergeCell ref="R175:AC175"/>
    <mergeCell ref="AD175:AK175"/>
    <mergeCell ref="AL175:AP175"/>
    <mergeCell ref="AQ175:BN175"/>
    <mergeCell ref="BO175:BS175"/>
    <mergeCell ref="B58:E58"/>
    <mergeCell ref="F58:L58"/>
    <mergeCell ref="M58:Q58"/>
    <mergeCell ref="R58:AC58"/>
    <mergeCell ref="AD58:AK58"/>
    <mergeCell ref="AL58:AP58"/>
    <mergeCell ref="AQ58:BN58"/>
    <mergeCell ref="BO58:BS58"/>
    <mergeCell ref="B55:E55"/>
    <mergeCell ref="F55:L55"/>
    <mergeCell ref="M55:Q55"/>
    <mergeCell ref="R55:AC55"/>
    <mergeCell ref="AD55:AK55"/>
    <mergeCell ref="AL55:AP55"/>
    <mergeCell ref="AQ55:BN55"/>
    <mergeCell ref="BO55:BS55"/>
    <mergeCell ref="B56:E56"/>
    <mergeCell ref="F56:L56"/>
    <mergeCell ref="M56:Q56"/>
    <mergeCell ref="R56:AC56"/>
    <mergeCell ref="AD56:AK56"/>
    <mergeCell ref="AL56:AP56"/>
    <mergeCell ref="AQ56:BN56"/>
    <mergeCell ref="BO56:BS56"/>
    <mergeCell ref="B57:E57"/>
    <mergeCell ref="F57:L57"/>
    <mergeCell ref="M57:Q57"/>
    <mergeCell ref="R57:AC57"/>
    <mergeCell ref="AD57:AK57"/>
    <mergeCell ref="AL57:AP57"/>
    <mergeCell ref="AQ57:BN57"/>
    <mergeCell ref="BO57:BS57"/>
    <mergeCell ref="B52:E52"/>
    <mergeCell ref="F52:L52"/>
    <mergeCell ref="M52:Q52"/>
    <mergeCell ref="R52:AC52"/>
    <mergeCell ref="AD52:AK52"/>
    <mergeCell ref="AL52:AP52"/>
    <mergeCell ref="AQ52:BN52"/>
    <mergeCell ref="BO52:BS52"/>
    <mergeCell ref="B53:E53"/>
    <mergeCell ref="F53:L53"/>
    <mergeCell ref="M53:Q53"/>
    <mergeCell ref="R53:AC53"/>
    <mergeCell ref="AD53:AK53"/>
    <mergeCell ref="AL53:AP53"/>
    <mergeCell ref="AQ53:BN53"/>
    <mergeCell ref="BO53:BS53"/>
    <mergeCell ref="B54:E54"/>
    <mergeCell ref="F54:L54"/>
    <mergeCell ref="M54:Q54"/>
    <mergeCell ref="R54:AC54"/>
    <mergeCell ref="AD54:AK54"/>
    <mergeCell ref="AL54:AP54"/>
    <mergeCell ref="AQ54:BN54"/>
    <mergeCell ref="BO54:BS54"/>
    <mergeCell ref="B59:E59"/>
    <mergeCell ref="F59:L59"/>
    <mergeCell ref="M59:Q59"/>
    <mergeCell ref="R59:AC59"/>
    <mergeCell ref="AD59:AK59"/>
    <mergeCell ref="AL59:AP59"/>
    <mergeCell ref="AQ59:BN59"/>
    <mergeCell ref="BO59:BS59"/>
    <mergeCell ref="B49:E49"/>
    <mergeCell ref="F49:L49"/>
    <mergeCell ref="M49:Q49"/>
    <mergeCell ref="R49:AC49"/>
    <mergeCell ref="AD49:AK49"/>
    <mergeCell ref="AL49:AP49"/>
    <mergeCell ref="AQ49:BN49"/>
    <mergeCell ref="BO49:BS49"/>
    <mergeCell ref="B50:E50"/>
    <mergeCell ref="F50:L50"/>
    <mergeCell ref="M50:Q50"/>
    <mergeCell ref="R50:AC50"/>
    <mergeCell ref="AD50:AK50"/>
    <mergeCell ref="AL50:AP50"/>
    <mergeCell ref="AQ50:BN50"/>
    <mergeCell ref="BO50:BS50"/>
    <mergeCell ref="B51:E51"/>
    <mergeCell ref="F51:L51"/>
    <mergeCell ref="M51:Q51"/>
    <mergeCell ref="R51:AC51"/>
    <mergeCell ref="AD51:AK51"/>
    <mergeCell ref="AL51:AP51"/>
    <mergeCell ref="AQ51:BN51"/>
    <mergeCell ref="BO51:BS51"/>
    <mergeCell ref="B62:E62"/>
    <mergeCell ref="F62:L62"/>
    <mergeCell ref="M62:Q62"/>
    <mergeCell ref="R62:AC62"/>
    <mergeCell ref="AD62:AK62"/>
    <mergeCell ref="AL62:AP62"/>
    <mergeCell ref="AQ62:BN62"/>
    <mergeCell ref="BO62:BS62"/>
    <mergeCell ref="B61:E61"/>
    <mergeCell ref="F61:L61"/>
    <mergeCell ref="M61:Q61"/>
    <mergeCell ref="R61:AC61"/>
    <mergeCell ref="AD61:AK61"/>
    <mergeCell ref="AL61:AP61"/>
    <mergeCell ref="AQ61:BN61"/>
    <mergeCell ref="BO61:BS61"/>
    <mergeCell ref="B60:E60"/>
    <mergeCell ref="F60:L60"/>
    <mergeCell ref="M60:Q60"/>
    <mergeCell ref="R60:AC60"/>
    <mergeCell ref="AD60:AK60"/>
    <mergeCell ref="AL60:AP60"/>
    <mergeCell ref="AQ60:BN60"/>
    <mergeCell ref="BO60:BS60"/>
    <mergeCell ref="B65:E65"/>
    <mergeCell ref="F65:L65"/>
    <mergeCell ref="M65:Q65"/>
    <mergeCell ref="R65:AC65"/>
    <mergeCell ref="AD65:AK65"/>
    <mergeCell ref="AL65:AP65"/>
    <mergeCell ref="AQ65:BN65"/>
    <mergeCell ref="BO65:BS65"/>
    <mergeCell ref="B64:E64"/>
    <mergeCell ref="F64:L64"/>
    <mergeCell ref="M64:Q64"/>
    <mergeCell ref="R64:AC64"/>
    <mergeCell ref="AD64:AK64"/>
    <mergeCell ref="AL64:AP64"/>
    <mergeCell ref="AQ64:BN64"/>
    <mergeCell ref="BO64:BS64"/>
    <mergeCell ref="B63:E63"/>
    <mergeCell ref="F63:L63"/>
    <mergeCell ref="M63:Q63"/>
    <mergeCell ref="R63:AC63"/>
    <mergeCell ref="AD63:AK63"/>
    <mergeCell ref="AL63:AP63"/>
    <mergeCell ref="AQ63:BN63"/>
    <mergeCell ref="BO63:BS63"/>
    <mergeCell ref="B68:E68"/>
    <mergeCell ref="F68:L68"/>
    <mergeCell ref="M68:Q68"/>
    <mergeCell ref="R68:AC68"/>
    <mergeCell ref="AD68:AK68"/>
    <mergeCell ref="AL68:AP68"/>
    <mergeCell ref="AQ68:BN68"/>
    <mergeCell ref="BO68:BS68"/>
    <mergeCell ref="B67:E67"/>
    <mergeCell ref="F67:L67"/>
    <mergeCell ref="M67:Q67"/>
    <mergeCell ref="R67:AC67"/>
    <mergeCell ref="AD67:AK67"/>
    <mergeCell ref="AL67:AP67"/>
    <mergeCell ref="AQ67:BN67"/>
    <mergeCell ref="BO67:BS67"/>
    <mergeCell ref="B66:E66"/>
    <mergeCell ref="F66:L66"/>
    <mergeCell ref="M66:Q66"/>
    <mergeCell ref="R66:AC66"/>
    <mergeCell ref="AD66:AK66"/>
    <mergeCell ref="AL66:AP66"/>
    <mergeCell ref="AQ66:BN66"/>
    <mergeCell ref="BO66:BS66"/>
    <mergeCell ref="F46:L46"/>
    <mergeCell ref="F47:L47"/>
    <mergeCell ref="B19:E19"/>
    <mergeCell ref="F19:L19"/>
    <mergeCell ref="M19:Q19"/>
    <mergeCell ref="R19:AC19"/>
    <mergeCell ref="AD19:AK19"/>
    <mergeCell ref="AL19:AP19"/>
    <mergeCell ref="AQ19:BN19"/>
    <mergeCell ref="BO19:BS19"/>
    <mergeCell ref="B167:E167"/>
    <mergeCell ref="F167:L167"/>
    <mergeCell ref="M167:Q167"/>
    <mergeCell ref="R167:AC167"/>
    <mergeCell ref="AD167:AK167"/>
    <mergeCell ref="AL167:AP167"/>
    <mergeCell ref="AQ167:BN167"/>
    <mergeCell ref="BO167:BS167"/>
    <mergeCell ref="B163:E163"/>
    <mergeCell ref="F163:L163"/>
    <mergeCell ref="M163:Q163"/>
    <mergeCell ref="R163:AC163"/>
    <mergeCell ref="AD163:AK163"/>
    <mergeCell ref="AL163:AP163"/>
    <mergeCell ref="AQ163:BN163"/>
    <mergeCell ref="BO163:BS163"/>
    <mergeCell ref="B144:E144"/>
    <mergeCell ref="F144:L144"/>
    <mergeCell ref="M144:Q144"/>
    <mergeCell ref="R144:AC144"/>
    <mergeCell ref="AD144:AK144"/>
    <mergeCell ref="AL144:AP144"/>
    <mergeCell ref="AQ144:BN144"/>
    <mergeCell ref="BO144:BS144"/>
    <mergeCell ref="B168:E168"/>
    <mergeCell ref="F168:L168"/>
    <mergeCell ref="M168:Q168"/>
    <mergeCell ref="R168:AC168"/>
    <mergeCell ref="AD168:AK168"/>
    <mergeCell ref="AL168:AP168"/>
    <mergeCell ref="AQ168:BN168"/>
    <mergeCell ref="BO168:BS168"/>
    <mergeCell ref="B147:E147"/>
    <mergeCell ref="F147:L147"/>
    <mergeCell ref="M147:Q147"/>
    <mergeCell ref="R147:AC147"/>
    <mergeCell ref="AD147:AK147"/>
    <mergeCell ref="AL147:AP147"/>
    <mergeCell ref="AQ147:BN147"/>
    <mergeCell ref="BO147:BS147"/>
    <mergeCell ref="B165:E165"/>
    <mergeCell ref="F165:L165"/>
    <mergeCell ref="M165:Q165"/>
    <mergeCell ref="R165:AC165"/>
    <mergeCell ref="AD165:AK165"/>
    <mergeCell ref="AL165:AP165"/>
    <mergeCell ref="AQ165:BN165"/>
    <mergeCell ref="BO165:BS165"/>
    <mergeCell ref="B162:E162"/>
    <mergeCell ref="F162:L162"/>
    <mergeCell ref="M162:Q162"/>
    <mergeCell ref="R162:AC162"/>
    <mergeCell ref="AD162:AK162"/>
    <mergeCell ref="AL162:AP162"/>
    <mergeCell ref="AQ162:BN162"/>
    <mergeCell ref="BO162:BS162"/>
    <mergeCell ref="B173:E173"/>
    <mergeCell ref="B174:E174"/>
    <mergeCell ref="F173:L173"/>
    <mergeCell ref="F174:L174"/>
    <mergeCell ref="M173:Q173"/>
    <mergeCell ref="AD173:AK173"/>
    <mergeCell ref="AL173:AP173"/>
    <mergeCell ref="AQ173:BN173"/>
    <mergeCell ref="BO173:BS173"/>
    <mergeCell ref="M174:Q174"/>
    <mergeCell ref="AD174:AK174"/>
    <mergeCell ref="AL174:AP174"/>
    <mergeCell ref="AQ174:BN174"/>
    <mergeCell ref="BO174:BS174"/>
    <mergeCell ref="R173:AC173"/>
    <mergeCell ref="R174:AC174"/>
    <mergeCell ref="B166:E166"/>
    <mergeCell ref="F166:L166"/>
    <mergeCell ref="M166:Q166"/>
    <mergeCell ref="R166:AC166"/>
    <mergeCell ref="AD166:AK166"/>
    <mergeCell ref="AL166:AP166"/>
    <mergeCell ref="AQ166:BN166"/>
    <mergeCell ref="BO166:BS166"/>
    <mergeCell ref="B170:E170"/>
    <mergeCell ref="F170:L170"/>
    <mergeCell ref="M170:Q170"/>
    <mergeCell ref="R170:AC170"/>
    <mergeCell ref="AD170:AK170"/>
    <mergeCell ref="AL170:AP170"/>
    <mergeCell ref="AQ170:BN170"/>
    <mergeCell ref="BO170:BS170"/>
    <mergeCell ref="B145:E145"/>
    <mergeCell ref="F145:L145"/>
    <mergeCell ref="M145:Q145"/>
    <mergeCell ref="R145:AC145"/>
    <mergeCell ref="AD145:AK145"/>
    <mergeCell ref="AL145:AP145"/>
    <mergeCell ref="AQ145:BN145"/>
    <mergeCell ref="BO145:BS145"/>
    <mergeCell ref="B146:E146"/>
    <mergeCell ref="F146:L146"/>
    <mergeCell ref="M146:Q146"/>
    <mergeCell ref="R146:AC146"/>
    <mergeCell ref="AD146:AK146"/>
    <mergeCell ref="AL146:AP146"/>
    <mergeCell ref="AQ146:BN146"/>
    <mergeCell ref="BO146:BS146"/>
    <mergeCell ref="B164:E164"/>
    <mergeCell ref="F164:L164"/>
    <mergeCell ref="M164:Q164"/>
    <mergeCell ref="R164:AC164"/>
    <mergeCell ref="AD164:AK164"/>
    <mergeCell ref="AL164:AP164"/>
    <mergeCell ref="AQ164:BN164"/>
    <mergeCell ref="BO164:BS164"/>
    <mergeCell ref="B149:E149"/>
    <mergeCell ref="F149:L149"/>
    <mergeCell ref="M149:Q149"/>
    <mergeCell ref="R149:AC149"/>
    <mergeCell ref="AD149:AK149"/>
    <mergeCell ref="AL149:AP149"/>
    <mergeCell ref="B141:E141"/>
    <mergeCell ref="F141:L141"/>
    <mergeCell ref="M141:Q141"/>
    <mergeCell ref="R141:AC141"/>
    <mergeCell ref="AD141:AK141"/>
    <mergeCell ref="AL141:AP141"/>
    <mergeCell ref="AQ141:BN141"/>
    <mergeCell ref="BO141:BS141"/>
    <mergeCell ref="B142:E142"/>
    <mergeCell ref="F142:L142"/>
    <mergeCell ref="M142:Q142"/>
    <mergeCell ref="R142:AC142"/>
    <mergeCell ref="AD142:AK142"/>
    <mergeCell ref="AL142:AP142"/>
    <mergeCell ref="AQ142:BN142"/>
    <mergeCell ref="BO142:BS142"/>
    <mergeCell ref="B143:E143"/>
    <mergeCell ref="F143:L143"/>
    <mergeCell ref="M143:Q143"/>
    <mergeCell ref="R143:AC143"/>
    <mergeCell ref="AD143:AK143"/>
    <mergeCell ref="AL143:AP143"/>
    <mergeCell ref="AQ143:BN143"/>
    <mergeCell ref="BO143:BS143"/>
    <mergeCell ref="B138:E138"/>
    <mergeCell ref="F138:L138"/>
    <mergeCell ref="M138:Q138"/>
    <mergeCell ref="R138:AC138"/>
    <mergeCell ref="AD138:AK138"/>
    <mergeCell ref="AL138:AP138"/>
    <mergeCell ref="AQ138:BN138"/>
    <mergeCell ref="BO138:BS138"/>
    <mergeCell ref="B139:E139"/>
    <mergeCell ref="F139:L139"/>
    <mergeCell ref="M139:Q139"/>
    <mergeCell ref="R139:AC139"/>
    <mergeCell ref="AD139:AK139"/>
    <mergeCell ref="AL139:AP139"/>
    <mergeCell ref="AQ139:BN139"/>
    <mergeCell ref="BO139:BS139"/>
    <mergeCell ref="B140:E140"/>
    <mergeCell ref="F140:L140"/>
    <mergeCell ref="M140:Q140"/>
    <mergeCell ref="R140:AC140"/>
    <mergeCell ref="AD140:AK140"/>
    <mergeCell ref="AL140:AP140"/>
    <mergeCell ref="AQ140:BN140"/>
    <mergeCell ref="BO140:BS140"/>
    <mergeCell ref="B137:E137"/>
    <mergeCell ref="F137:L137"/>
    <mergeCell ref="M137:Q137"/>
    <mergeCell ref="R137:AC137"/>
    <mergeCell ref="AD137:AK137"/>
    <mergeCell ref="AL137:AP137"/>
    <mergeCell ref="AQ137:BN137"/>
    <mergeCell ref="BO137:BS137"/>
    <mergeCell ref="B172:E172"/>
    <mergeCell ref="F172:L172"/>
    <mergeCell ref="M172:Q172"/>
    <mergeCell ref="R172:AC172"/>
    <mergeCell ref="AD172:AK172"/>
    <mergeCell ref="AL172:AP172"/>
    <mergeCell ref="AQ172:BN172"/>
    <mergeCell ref="BO172:BS172"/>
    <mergeCell ref="B171:E171"/>
    <mergeCell ref="F171:L171"/>
    <mergeCell ref="M171:Q171"/>
    <mergeCell ref="R171:AC171"/>
    <mergeCell ref="AD171:AK171"/>
    <mergeCell ref="AL171:AP171"/>
    <mergeCell ref="AQ171:BN171"/>
    <mergeCell ref="BO171:BS171"/>
    <mergeCell ref="B158:E158"/>
    <mergeCell ref="F158:L158"/>
    <mergeCell ref="M158:Q158"/>
    <mergeCell ref="R158:AC158"/>
    <mergeCell ref="AD158:AK158"/>
    <mergeCell ref="AL158:AP158"/>
    <mergeCell ref="AQ158:BN158"/>
    <mergeCell ref="BO158:BS158"/>
    <mergeCell ref="B134:E134"/>
    <mergeCell ref="F134:L134"/>
    <mergeCell ref="M134:Q134"/>
    <mergeCell ref="R134:AC134"/>
    <mergeCell ref="AD134:AK134"/>
    <mergeCell ref="AL134:AP134"/>
    <mergeCell ref="AQ134:BN134"/>
    <mergeCell ref="BO134:BS134"/>
    <mergeCell ref="B135:E135"/>
    <mergeCell ref="F135:L135"/>
    <mergeCell ref="M135:Q135"/>
    <mergeCell ref="R135:AC135"/>
    <mergeCell ref="AD135:AK135"/>
    <mergeCell ref="AL135:AP135"/>
    <mergeCell ref="AQ135:BN135"/>
    <mergeCell ref="BO135:BS135"/>
    <mergeCell ref="B136:E136"/>
    <mergeCell ref="F136:L136"/>
    <mergeCell ref="M136:Q136"/>
    <mergeCell ref="R136:AC136"/>
    <mergeCell ref="AD136:AK136"/>
    <mergeCell ref="AL136:AP136"/>
    <mergeCell ref="AQ136:BN136"/>
    <mergeCell ref="BO136:BS136"/>
    <mergeCell ref="B131:E131"/>
    <mergeCell ref="F131:L131"/>
    <mergeCell ref="M131:Q131"/>
    <mergeCell ref="R131:AC131"/>
    <mergeCell ref="AD131:AK131"/>
    <mergeCell ref="AL131:AP131"/>
    <mergeCell ref="AQ131:BN131"/>
    <mergeCell ref="BO131:BS131"/>
    <mergeCell ref="B132:E132"/>
    <mergeCell ref="F132:L132"/>
    <mergeCell ref="M132:Q132"/>
    <mergeCell ref="R132:AC132"/>
    <mergeCell ref="AD132:AK132"/>
    <mergeCell ref="AL132:AP132"/>
    <mergeCell ref="AQ132:BN132"/>
    <mergeCell ref="BO132:BS132"/>
    <mergeCell ref="B133:E133"/>
    <mergeCell ref="F133:L133"/>
    <mergeCell ref="M133:Q133"/>
    <mergeCell ref="R133:AC133"/>
    <mergeCell ref="AD133:AK133"/>
    <mergeCell ref="AL133:AP133"/>
    <mergeCell ref="AQ133:BN133"/>
    <mergeCell ref="BO133:BS133"/>
    <mergeCell ref="B128:E128"/>
    <mergeCell ref="F128:L128"/>
    <mergeCell ref="M128:Q128"/>
    <mergeCell ref="R128:AC128"/>
    <mergeCell ref="AD128:AK128"/>
    <mergeCell ref="AL128:AP128"/>
    <mergeCell ref="AQ128:BN128"/>
    <mergeCell ref="BO128:BS128"/>
    <mergeCell ref="B129:E129"/>
    <mergeCell ref="F129:L129"/>
    <mergeCell ref="M129:Q129"/>
    <mergeCell ref="R129:AC129"/>
    <mergeCell ref="AD129:AK129"/>
    <mergeCell ref="AL129:AP129"/>
    <mergeCell ref="AQ129:BN129"/>
    <mergeCell ref="BO129:BS129"/>
    <mergeCell ref="B130:E130"/>
    <mergeCell ref="F130:L130"/>
    <mergeCell ref="M130:Q130"/>
    <mergeCell ref="R130:AC130"/>
    <mergeCell ref="AD130:AK130"/>
    <mergeCell ref="AL130:AP130"/>
    <mergeCell ref="AQ130:BN130"/>
    <mergeCell ref="BO130:BS130"/>
    <mergeCell ref="B126:E126"/>
    <mergeCell ref="F126:L126"/>
    <mergeCell ref="M126:Q126"/>
    <mergeCell ref="R126:AC126"/>
    <mergeCell ref="AD126:AK126"/>
    <mergeCell ref="AL126:AP126"/>
    <mergeCell ref="AQ126:BN126"/>
    <mergeCell ref="BO126:BS126"/>
    <mergeCell ref="B127:E127"/>
    <mergeCell ref="F127:L127"/>
    <mergeCell ref="M127:Q127"/>
    <mergeCell ref="R127:AC127"/>
    <mergeCell ref="AD127:AK127"/>
    <mergeCell ref="AL127:AP127"/>
    <mergeCell ref="AQ127:BN127"/>
    <mergeCell ref="BO127:BS127"/>
    <mergeCell ref="R102:AC102"/>
    <mergeCell ref="AD102:AK102"/>
    <mergeCell ref="AL102:AP102"/>
    <mergeCell ref="AQ102:BN102"/>
    <mergeCell ref="BO102:BS102"/>
    <mergeCell ref="B103:E103"/>
    <mergeCell ref="F103:L103"/>
    <mergeCell ref="M103:Q103"/>
    <mergeCell ref="R103:AC103"/>
    <mergeCell ref="AD103:AK103"/>
    <mergeCell ref="AL103:AP103"/>
    <mergeCell ref="AQ103:BN103"/>
    <mergeCell ref="BO103:BS103"/>
    <mergeCell ref="B102:E102"/>
    <mergeCell ref="B105:E105"/>
    <mergeCell ref="F105:L105"/>
    <mergeCell ref="B80:E80"/>
    <mergeCell ref="F80:L80"/>
    <mergeCell ref="R99:AC99"/>
    <mergeCell ref="AD99:AK99"/>
    <mergeCell ref="AL99:AP99"/>
    <mergeCell ref="AQ99:BN99"/>
    <mergeCell ref="BO99:BS99"/>
    <mergeCell ref="B113:E113"/>
    <mergeCell ref="F113:L113"/>
    <mergeCell ref="M113:Q113"/>
    <mergeCell ref="R113:AC113"/>
    <mergeCell ref="AD113:AK113"/>
    <mergeCell ref="AL113:AP113"/>
    <mergeCell ref="AQ113:BN113"/>
    <mergeCell ref="BO113:BS113"/>
    <mergeCell ref="B100:E100"/>
    <mergeCell ref="F100:L100"/>
    <mergeCell ref="M100:Q100"/>
    <mergeCell ref="R100:AC100"/>
    <mergeCell ref="AD100:AK100"/>
    <mergeCell ref="AL100:AP100"/>
    <mergeCell ref="AQ100:BN100"/>
    <mergeCell ref="BO100:BS100"/>
    <mergeCell ref="B101:E101"/>
    <mergeCell ref="F101:L101"/>
    <mergeCell ref="M101:Q101"/>
    <mergeCell ref="R101:AC101"/>
    <mergeCell ref="AD101:AK101"/>
    <mergeCell ref="AL101:AP101"/>
    <mergeCell ref="B85:E85"/>
    <mergeCell ref="F85:L85"/>
    <mergeCell ref="M85:Q85"/>
    <mergeCell ref="R85:AC85"/>
    <mergeCell ref="AD85:AK85"/>
    <mergeCell ref="B97:E97"/>
    <mergeCell ref="F97:L97"/>
    <mergeCell ref="M97:Q97"/>
    <mergeCell ref="AL85:AP85"/>
    <mergeCell ref="AQ85:BN85"/>
    <mergeCell ref="BO85:BS85"/>
    <mergeCell ref="B81:E81"/>
    <mergeCell ref="F81:L81"/>
    <mergeCell ref="M81:Q81"/>
    <mergeCell ref="R81:AC81"/>
    <mergeCell ref="AD81:AK81"/>
    <mergeCell ref="AL81:AP81"/>
    <mergeCell ref="AQ81:BN81"/>
    <mergeCell ref="BO81:BS81"/>
    <mergeCell ref="B86:E86"/>
    <mergeCell ref="F86:L86"/>
    <mergeCell ref="M86:Q86"/>
    <mergeCell ref="R86:AC86"/>
    <mergeCell ref="AD86:AK86"/>
    <mergeCell ref="AL86:AP86"/>
    <mergeCell ref="AQ86:BN86"/>
    <mergeCell ref="BO86:BS86"/>
    <mergeCell ref="B89:E89"/>
    <mergeCell ref="F89:L89"/>
    <mergeCell ref="M89:Q89"/>
    <mergeCell ref="R89:AC89"/>
    <mergeCell ref="B90:E90"/>
    <mergeCell ref="F90:L90"/>
    <mergeCell ref="M90:Q90"/>
    <mergeCell ref="R90:AC90"/>
    <mergeCell ref="B176:E176"/>
    <mergeCell ref="F176:L176"/>
    <mergeCell ref="M176:Q176"/>
    <mergeCell ref="R176:AC176"/>
    <mergeCell ref="AD176:AK176"/>
    <mergeCell ref="AL176:AP176"/>
    <mergeCell ref="AQ176:BN176"/>
    <mergeCell ref="BO176:BS176"/>
    <mergeCell ref="B84:E84"/>
    <mergeCell ref="F84:L84"/>
    <mergeCell ref="M84:Q84"/>
    <mergeCell ref="R84:AC84"/>
    <mergeCell ref="AD84:AK84"/>
    <mergeCell ref="AL84:AP84"/>
    <mergeCell ref="AQ84:BN84"/>
    <mergeCell ref="BO84:BS84"/>
    <mergeCell ref="R97:AC97"/>
    <mergeCell ref="AD97:AK97"/>
    <mergeCell ref="AL97:AP97"/>
    <mergeCell ref="AQ97:BN97"/>
    <mergeCell ref="BO97:BS97"/>
    <mergeCell ref="B98:E98"/>
    <mergeCell ref="F98:L98"/>
    <mergeCell ref="M98:Q98"/>
    <mergeCell ref="R98:AC98"/>
    <mergeCell ref="AD98:AK98"/>
    <mergeCell ref="AL98:AP98"/>
    <mergeCell ref="AQ98:BN98"/>
    <mergeCell ref="BO98:BS98"/>
    <mergeCell ref="B99:E99"/>
    <mergeCell ref="F99:L99"/>
    <mergeCell ref="M99:Q99"/>
    <mergeCell ref="B79:E79"/>
    <mergeCell ref="AL78:AP78"/>
    <mergeCell ref="AQ78:BN78"/>
    <mergeCell ref="BO78:BS78"/>
    <mergeCell ref="B76:E76"/>
    <mergeCell ref="F76:L76"/>
    <mergeCell ref="M76:Q76"/>
    <mergeCell ref="R76:AC76"/>
    <mergeCell ref="AD76:AK76"/>
    <mergeCell ref="AL76:AP76"/>
    <mergeCell ref="AQ76:BN76"/>
    <mergeCell ref="BO76:BS76"/>
    <mergeCell ref="B78:E78"/>
    <mergeCell ref="F78:L78"/>
    <mergeCell ref="M78:Q78"/>
    <mergeCell ref="R78:AC78"/>
    <mergeCell ref="AD78:AK78"/>
    <mergeCell ref="B77:E77"/>
    <mergeCell ref="F77:L77"/>
    <mergeCell ref="M77:Q77"/>
    <mergeCell ref="R77:AC77"/>
    <mergeCell ref="AD77:AK77"/>
    <mergeCell ref="F79:L79"/>
    <mergeCell ref="M79:Q79"/>
    <mergeCell ref="R79:AC79"/>
    <mergeCell ref="AD79:AK79"/>
    <mergeCell ref="AL79:AP79"/>
    <mergeCell ref="AQ79:BN79"/>
    <mergeCell ref="BO79:BS79"/>
    <mergeCell ref="AL72:AP72"/>
    <mergeCell ref="AQ72:BN72"/>
    <mergeCell ref="BO72:BS72"/>
    <mergeCell ref="B70:E70"/>
    <mergeCell ref="F70:L70"/>
    <mergeCell ref="M70:Q70"/>
    <mergeCell ref="R70:AC70"/>
    <mergeCell ref="AD70:AK70"/>
    <mergeCell ref="AL70:AP70"/>
    <mergeCell ref="AQ70:BN70"/>
    <mergeCell ref="BO70:BS70"/>
    <mergeCell ref="B72:E72"/>
    <mergeCell ref="F72:L72"/>
    <mergeCell ref="M72:Q72"/>
    <mergeCell ref="R72:AC72"/>
    <mergeCell ref="AD72:AK72"/>
    <mergeCell ref="AL74:AP74"/>
    <mergeCell ref="AQ74:BN74"/>
    <mergeCell ref="BO74:BS74"/>
    <mergeCell ref="AD73:AK73"/>
    <mergeCell ref="AL73:AP73"/>
    <mergeCell ref="AQ73:BN73"/>
    <mergeCell ref="BO73:BS73"/>
    <mergeCell ref="BO38:BS38"/>
    <mergeCell ref="AQ8:BN8"/>
    <mergeCell ref="AQ27:BN27"/>
    <mergeCell ref="AQ25:BN25"/>
    <mergeCell ref="AQ23:BN23"/>
    <mergeCell ref="AQ13:BN13"/>
    <mergeCell ref="R9:AC9"/>
    <mergeCell ref="AD9:AK9"/>
    <mergeCell ref="AL9:AP9"/>
    <mergeCell ref="AQ10:BN10"/>
    <mergeCell ref="AD11:AK11"/>
    <mergeCell ref="AL11:AP11"/>
    <mergeCell ref="AQ11:BN11"/>
    <mergeCell ref="R10:AC10"/>
    <mergeCell ref="AD10:AK10"/>
    <mergeCell ref="AL10:AP10"/>
    <mergeCell ref="AQ38:BN38"/>
    <mergeCell ref="AQ32:BN32"/>
    <mergeCell ref="AL31:AP31"/>
    <mergeCell ref="AQ29:BN29"/>
    <mergeCell ref="AQ24:BN24"/>
    <mergeCell ref="AD20:AK20"/>
    <mergeCell ref="AL20:AP20"/>
    <mergeCell ref="AQ20:BN20"/>
    <mergeCell ref="R29:AC29"/>
    <mergeCell ref="AD29:AK29"/>
    <mergeCell ref="AL29:AP29"/>
    <mergeCell ref="AD27:AK27"/>
    <mergeCell ref="AL27:AP27"/>
    <mergeCell ref="R34:AC34"/>
    <mergeCell ref="AD34:AK34"/>
    <mergeCell ref="AL34:AP34"/>
    <mergeCell ref="AQ39:BN39"/>
    <mergeCell ref="BO39:BS39"/>
    <mergeCell ref="B36:E36"/>
    <mergeCell ref="F36:L36"/>
    <mergeCell ref="M36:Q36"/>
    <mergeCell ref="R36:AC36"/>
    <mergeCell ref="AD71:AK71"/>
    <mergeCell ref="AL71:AP71"/>
    <mergeCell ref="AQ71:BN71"/>
    <mergeCell ref="BO71:BS71"/>
    <mergeCell ref="B71:E71"/>
    <mergeCell ref="F71:L71"/>
    <mergeCell ref="M71:Q71"/>
    <mergeCell ref="R71:AC71"/>
    <mergeCell ref="AD36:AK36"/>
    <mergeCell ref="AL36:AP36"/>
    <mergeCell ref="AQ36:BN36"/>
    <mergeCell ref="BO36:BS36"/>
    <mergeCell ref="B37:E37"/>
    <mergeCell ref="F37:L37"/>
    <mergeCell ref="M37:Q37"/>
    <mergeCell ref="AD39:AK39"/>
    <mergeCell ref="AL39:AP39"/>
    <mergeCell ref="R37:AC37"/>
    <mergeCell ref="AD37:AK37"/>
    <mergeCell ref="AL37:AP37"/>
    <mergeCell ref="AQ37:BN37"/>
    <mergeCell ref="BO37:BS37"/>
    <mergeCell ref="R39:AC39"/>
    <mergeCell ref="B38:E38"/>
    <mergeCell ref="F38:L38"/>
    <mergeCell ref="M38:Q38"/>
    <mergeCell ref="R38:AC38"/>
    <mergeCell ref="B39:E39"/>
    <mergeCell ref="F39:L39"/>
    <mergeCell ref="M39:Q39"/>
    <mergeCell ref="AD38:AK38"/>
    <mergeCell ref="AL38:AP38"/>
    <mergeCell ref="BO30:BS30"/>
    <mergeCell ref="B29:E29"/>
    <mergeCell ref="BO32:BS32"/>
    <mergeCell ref="AQ33:BN33"/>
    <mergeCell ref="BO33:BS33"/>
    <mergeCell ref="M35:Q35"/>
    <mergeCell ref="AL32:AP32"/>
    <mergeCell ref="B33:E33"/>
    <mergeCell ref="F33:L33"/>
    <mergeCell ref="M33:Q33"/>
    <mergeCell ref="R33:AC33"/>
    <mergeCell ref="AD33:AK33"/>
    <mergeCell ref="AL33:AP33"/>
    <mergeCell ref="B32:E32"/>
    <mergeCell ref="F32:L32"/>
    <mergeCell ref="M32:Q32"/>
    <mergeCell ref="R32:AC32"/>
    <mergeCell ref="AD32:AK32"/>
    <mergeCell ref="AQ34:BN34"/>
    <mergeCell ref="AQ35:BN35"/>
    <mergeCell ref="BO35:BS35"/>
    <mergeCell ref="F29:L29"/>
    <mergeCell ref="M29:Q29"/>
    <mergeCell ref="BO34:BS34"/>
    <mergeCell ref="B35:E35"/>
    <mergeCell ref="F35:L35"/>
    <mergeCell ref="R35:AC35"/>
    <mergeCell ref="AD35:AK35"/>
    <mergeCell ref="AL35:AP35"/>
    <mergeCell ref="B34:E34"/>
    <mergeCell ref="F34:L34"/>
    <mergeCell ref="M34:Q34"/>
    <mergeCell ref="M24:Q24"/>
    <mergeCell ref="R24:AC24"/>
    <mergeCell ref="AD24:AK24"/>
    <mergeCell ref="AL24:AP24"/>
    <mergeCell ref="BO29:BS29"/>
    <mergeCell ref="B30:E30"/>
    <mergeCell ref="F30:L30"/>
    <mergeCell ref="M30:Q30"/>
    <mergeCell ref="R30:AC30"/>
    <mergeCell ref="AD30:AK30"/>
    <mergeCell ref="AL30:AP30"/>
    <mergeCell ref="AQ30:BN30"/>
    <mergeCell ref="BO31:BS31"/>
    <mergeCell ref="B31:E31"/>
    <mergeCell ref="F31:L31"/>
    <mergeCell ref="M31:Q31"/>
    <mergeCell ref="R31:AC31"/>
    <mergeCell ref="AD31:AK31"/>
    <mergeCell ref="AQ31:BN31"/>
    <mergeCell ref="BO27:BS27"/>
    <mergeCell ref="B28:E28"/>
    <mergeCell ref="F28:L28"/>
    <mergeCell ref="M28:Q28"/>
    <mergeCell ref="R28:AC28"/>
    <mergeCell ref="AD28:AK28"/>
    <mergeCell ref="AL28:AP28"/>
    <mergeCell ref="AQ28:BN28"/>
    <mergeCell ref="BO28:BS28"/>
    <mergeCell ref="B27:E27"/>
    <mergeCell ref="F27:L27"/>
    <mergeCell ref="M27:Q27"/>
    <mergeCell ref="R27:AC27"/>
    <mergeCell ref="B11:E11"/>
    <mergeCell ref="F11:L11"/>
    <mergeCell ref="B10:E10"/>
    <mergeCell ref="B20:E20"/>
    <mergeCell ref="F20:L20"/>
    <mergeCell ref="M20:Q20"/>
    <mergeCell ref="R20:AC20"/>
    <mergeCell ref="BO24:BS24"/>
    <mergeCell ref="B23:E23"/>
    <mergeCell ref="F23:L23"/>
    <mergeCell ref="M23:Q23"/>
    <mergeCell ref="R23:AC23"/>
    <mergeCell ref="AD23:AK23"/>
    <mergeCell ref="AL23:AP23"/>
    <mergeCell ref="BO25:BS25"/>
    <mergeCell ref="B26:E26"/>
    <mergeCell ref="F26:L26"/>
    <mergeCell ref="M26:Q26"/>
    <mergeCell ref="R26:AC26"/>
    <mergeCell ref="AD26:AK26"/>
    <mergeCell ref="AL26:AP26"/>
    <mergeCell ref="AQ26:BN26"/>
    <mergeCell ref="BO26:BS26"/>
    <mergeCell ref="B25:E25"/>
    <mergeCell ref="F25:L25"/>
    <mergeCell ref="M25:Q25"/>
    <mergeCell ref="R25:AC25"/>
    <mergeCell ref="AD25:AK25"/>
    <mergeCell ref="AL25:AP25"/>
    <mergeCell ref="BO23:BS23"/>
    <mergeCell ref="B24:E24"/>
    <mergeCell ref="F24:L24"/>
    <mergeCell ref="BI2:BN2"/>
    <mergeCell ref="BO6:BS6"/>
    <mergeCell ref="BO7:BS7"/>
    <mergeCell ref="M4:Q5"/>
    <mergeCell ref="R4:AC5"/>
    <mergeCell ref="AD4:AK5"/>
    <mergeCell ref="AL4:AP5"/>
    <mergeCell ref="B9:E9"/>
    <mergeCell ref="AQ21:BN21"/>
    <mergeCell ref="BO21:BS21"/>
    <mergeCell ref="B22:E22"/>
    <mergeCell ref="F22:L22"/>
    <mergeCell ref="M22:Q22"/>
    <mergeCell ref="R22:AC22"/>
    <mergeCell ref="AD22:AK22"/>
    <mergeCell ref="AL22:AP22"/>
    <mergeCell ref="AQ22:BN22"/>
    <mergeCell ref="BO22:BS22"/>
    <mergeCell ref="B21:E21"/>
    <mergeCell ref="F21:L21"/>
    <mergeCell ref="M21:Q21"/>
    <mergeCell ref="R21:AC21"/>
    <mergeCell ref="AD21:AK21"/>
    <mergeCell ref="AL21:AP21"/>
    <mergeCell ref="F9:L9"/>
    <mergeCell ref="M9:Q9"/>
    <mergeCell ref="BO10:BS10"/>
    <mergeCell ref="BO9:BS9"/>
    <mergeCell ref="M11:Q11"/>
    <mergeCell ref="R11:AC11"/>
    <mergeCell ref="B12:E12"/>
    <mergeCell ref="AQ9:BN9"/>
    <mergeCell ref="F15:L15"/>
    <mergeCell ref="M15:Q15"/>
    <mergeCell ref="R15:AC15"/>
    <mergeCell ref="AD15:AK15"/>
    <mergeCell ref="AL15:AP15"/>
    <mergeCell ref="AQ15:BN15"/>
    <mergeCell ref="BO15:BS15"/>
    <mergeCell ref="B16:E16"/>
    <mergeCell ref="BO20:BS20"/>
    <mergeCell ref="B13:E13"/>
    <mergeCell ref="F13:L13"/>
    <mergeCell ref="M13:Q13"/>
    <mergeCell ref="R13:AC13"/>
    <mergeCell ref="AD13:AK13"/>
    <mergeCell ref="AL13:AP13"/>
    <mergeCell ref="F10:L10"/>
    <mergeCell ref="M10:Q10"/>
    <mergeCell ref="BO11:BS11"/>
    <mergeCell ref="AL17:AP17"/>
    <mergeCell ref="AQ17:BN17"/>
    <mergeCell ref="BO17:BS17"/>
    <mergeCell ref="F16:L16"/>
    <mergeCell ref="M16:Q16"/>
    <mergeCell ref="R16:AC16"/>
    <mergeCell ref="AD16:AK16"/>
    <mergeCell ref="AL16:AP16"/>
    <mergeCell ref="B1:L2"/>
    <mergeCell ref="M1:AD1"/>
    <mergeCell ref="AE1:AP1"/>
    <mergeCell ref="AQ1:AV1"/>
    <mergeCell ref="AW1:BB1"/>
    <mergeCell ref="BC1:BH1"/>
    <mergeCell ref="AQ4:BN5"/>
    <mergeCell ref="B7:E7"/>
    <mergeCell ref="F7:L7"/>
    <mergeCell ref="M7:Q7"/>
    <mergeCell ref="R7:AC7"/>
    <mergeCell ref="AD7:AK7"/>
    <mergeCell ref="AL7:AP7"/>
    <mergeCell ref="BO4:BS5"/>
    <mergeCell ref="B6:E6"/>
    <mergeCell ref="F6:L6"/>
    <mergeCell ref="B4:E5"/>
    <mergeCell ref="F4:L5"/>
    <mergeCell ref="BI1:BN1"/>
    <mergeCell ref="M2:AD2"/>
    <mergeCell ref="AE2:AP2"/>
    <mergeCell ref="AQ2:AV2"/>
    <mergeCell ref="AW2:BB2"/>
    <mergeCell ref="BC2:BH2"/>
    <mergeCell ref="AQ7:BN7"/>
    <mergeCell ref="M6:Q6"/>
    <mergeCell ref="R6:AC6"/>
    <mergeCell ref="AD6:AK6"/>
    <mergeCell ref="AL6:AP6"/>
    <mergeCell ref="AQ6:BN6"/>
    <mergeCell ref="BO8:BS8"/>
    <mergeCell ref="B8:E8"/>
    <mergeCell ref="F8:L8"/>
    <mergeCell ref="M8:Q8"/>
    <mergeCell ref="R8:AC8"/>
    <mergeCell ref="AD8:AK8"/>
    <mergeCell ref="AL8:AP8"/>
    <mergeCell ref="B15:E15"/>
    <mergeCell ref="F12:L12"/>
    <mergeCell ref="M12:Q12"/>
    <mergeCell ref="R12:AC12"/>
    <mergeCell ref="AD12:AK12"/>
    <mergeCell ref="AL12:AP12"/>
    <mergeCell ref="AQ12:BN12"/>
    <mergeCell ref="BO12:BS12"/>
    <mergeCell ref="B14:E14"/>
    <mergeCell ref="AL89:AP89"/>
    <mergeCell ref="AQ89:BN89"/>
    <mergeCell ref="BO89:BS89"/>
    <mergeCell ref="BO13:BS13"/>
    <mergeCell ref="F14:L14"/>
    <mergeCell ref="M14:Q14"/>
    <mergeCell ref="R14:AC14"/>
    <mergeCell ref="AD14:AK14"/>
    <mergeCell ref="AL14:AP14"/>
    <mergeCell ref="AQ14:BN14"/>
    <mergeCell ref="BO14:BS14"/>
    <mergeCell ref="B17:E17"/>
    <mergeCell ref="F17:L17"/>
    <mergeCell ref="M17:Q17"/>
    <mergeCell ref="R17:AC17"/>
    <mergeCell ref="AD17:AK17"/>
    <mergeCell ref="AD90:AK90"/>
    <mergeCell ref="AL90:AP90"/>
    <mergeCell ref="AQ90:BN90"/>
    <mergeCell ref="BO90:BS90"/>
    <mergeCell ref="B87:E87"/>
    <mergeCell ref="F87:L87"/>
    <mergeCell ref="M87:Q87"/>
    <mergeCell ref="R87:AC87"/>
    <mergeCell ref="AD87:AK87"/>
    <mergeCell ref="AL87:AP87"/>
    <mergeCell ref="AQ87:BN87"/>
    <mergeCell ref="BO87:BS87"/>
    <mergeCell ref="B88:E88"/>
    <mergeCell ref="F88:L88"/>
    <mergeCell ref="M88:Q88"/>
    <mergeCell ref="R88:AC88"/>
    <mergeCell ref="AD88:AK88"/>
    <mergeCell ref="AL88:AP88"/>
    <mergeCell ref="AQ88:BN88"/>
    <mergeCell ref="BO88:BS88"/>
    <mergeCell ref="AD89:AK89"/>
    <mergeCell ref="B93:E93"/>
    <mergeCell ref="F93:L93"/>
    <mergeCell ref="M93:Q93"/>
    <mergeCell ref="R93:AC93"/>
    <mergeCell ref="AD93:AK93"/>
    <mergeCell ref="AL93:AP93"/>
    <mergeCell ref="AQ93:BN93"/>
    <mergeCell ref="BO93:BS93"/>
    <mergeCell ref="B94:E94"/>
    <mergeCell ref="F94:L94"/>
    <mergeCell ref="M94:Q94"/>
    <mergeCell ref="R94:AC94"/>
    <mergeCell ref="AD94:AK94"/>
    <mergeCell ref="AL94:AP94"/>
    <mergeCell ref="AQ94:BN94"/>
    <mergeCell ref="BO94:BS94"/>
    <mergeCell ref="B91:E91"/>
    <mergeCell ref="F91:L91"/>
    <mergeCell ref="M91:Q91"/>
    <mergeCell ref="R91:AC91"/>
    <mergeCell ref="AD91:AK91"/>
    <mergeCell ref="AL91:AP91"/>
    <mergeCell ref="AQ91:BN91"/>
    <mergeCell ref="BO91:BS91"/>
    <mergeCell ref="B92:E92"/>
    <mergeCell ref="F92:L92"/>
    <mergeCell ref="M92:Q92"/>
    <mergeCell ref="R92:AC92"/>
    <mergeCell ref="AD92:AK92"/>
    <mergeCell ref="AL92:AP92"/>
    <mergeCell ref="AQ92:BN92"/>
    <mergeCell ref="BO92:BS92"/>
    <mergeCell ref="M105:Q105"/>
    <mergeCell ref="R105:AC105"/>
    <mergeCell ref="AD105:AK105"/>
    <mergeCell ref="AL105:AP105"/>
    <mergeCell ref="AQ105:BN105"/>
    <mergeCell ref="BO105:BS105"/>
    <mergeCell ref="AD95:AK95"/>
    <mergeCell ref="AL95:AP95"/>
    <mergeCell ref="AQ95:BN95"/>
    <mergeCell ref="BO95:BS95"/>
    <mergeCell ref="B96:E96"/>
    <mergeCell ref="F96:L96"/>
    <mergeCell ref="M96:Q96"/>
    <mergeCell ref="R96:AC96"/>
    <mergeCell ref="AD96:AK96"/>
    <mergeCell ref="AL96:AP96"/>
    <mergeCell ref="AQ96:BN96"/>
    <mergeCell ref="BO96:BS96"/>
    <mergeCell ref="B95:E95"/>
    <mergeCell ref="F95:L95"/>
    <mergeCell ref="M95:Q95"/>
    <mergeCell ref="R95:AC95"/>
    <mergeCell ref="AQ101:BN101"/>
    <mergeCell ref="BO101:BS101"/>
    <mergeCell ref="F102:L102"/>
    <mergeCell ref="M102:Q102"/>
    <mergeCell ref="B104:E104"/>
    <mergeCell ref="F104:L104"/>
    <mergeCell ref="M104:Q104"/>
    <mergeCell ref="R104:AC104"/>
    <mergeCell ref="AD104:AK104"/>
    <mergeCell ref="AL104:AP104"/>
    <mergeCell ref="B120:E120"/>
    <mergeCell ref="F120:L120"/>
    <mergeCell ref="M120:Q120"/>
    <mergeCell ref="R120:AC120"/>
    <mergeCell ref="AD120:AK120"/>
    <mergeCell ref="AL120:AP120"/>
    <mergeCell ref="AQ120:BN120"/>
    <mergeCell ref="BO120:BS120"/>
    <mergeCell ref="B121:E121"/>
    <mergeCell ref="F121:L121"/>
    <mergeCell ref="M121:Q121"/>
    <mergeCell ref="R121:AC121"/>
    <mergeCell ref="AD121:AK121"/>
    <mergeCell ref="AL121:AP121"/>
    <mergeCell ref="AQ121:BN121"/>
    <mergeCell ref="BO121:BS121"/>
    <mergeCell ref="B112:E112"/>
    <mergeCell ref="F112:L112"/>
    <mergeCell ref="M112:Q112"/>
    <mergeCell ref="R112:AC112"/>
    <mergeCell ref="AD112:AK112"/>
    <mergeCell ref="AL112:AP112"/>
    <mergeCell ref="AQ112:BN112"/>
    <mergeCell ref="BO112:BS112"/>
    <mergeCell ref="B118:E118"/>
    <mergeCell ref="F118:L118"/>
    <mergeCell ref="M118:Q118"/>
    <mergeCell ref="R118:AC118"/>
    <mergeCell ref="AD118:AK118"/>
    <mergeCell ref="AL118:AP118"/>
    <mergeCell ref="AQ118:BN118"/>
    <mergeCell ref="BO118:BS118"/>
    <mergeCell ref="AQ125:BN125"/>
    <mergeCell ref="BO125:BS125"/>
    <mergeCell ref="B122:E122"/>
    <mergeCell ref="F122:L122"/>
    <mergeCell ref="M122:Q122"/>
    <mergeCell ref="R122:AC122"/>
    <mergeCell ref="AD122:AK122"/>
    <mergeCell ref="AL122:AP122"/>
    <mergeCell ref="AQ122:BN122"/>
    <mergeCell ref="BO122:BS122"/>
    <mergeCell ref="B123:E123"/>
    <mergeCell ref="F123:L123"/>
    <mergeCell ref="M123:Q123"/>
    <mergeCell ref="R123:AC123"/>
    <mergeCell ref="AD123:AK123"/>
    <mergeCell ref="AL123:AP123"/>
    <mergeCell ref="AQ123:BN123"/>
    <mergeCell ref="BO123:BS123"/>
    <mergeCell ref="B111:E111"/>
    <mergeCell ref="F111:L111"/>
    <mergeCell ref="M111:Q111"/>
    <mergeCell ref="R111:AC111"/>
    <mergeCell ref="AD111:AK111"/>
    <mergeCell ref="AL111:AP111"/>
    <mergeCell ref="AQ111:BN111"/>
    <mergeCell ref="BO111:BS111"/>
    <mergeCell ref="B108:E108"/>
    <mergeCell ref="F108:L108"/>
    <mergeCell ref="M108:Q108"/>
    <mergeCell ref="R108:AC108"/>
    <mergeCell ref="AD108:AK108"/>
    <mergeCell ref="AL108:AP108"/>
    <mergeCell ref="AQ108:BN108"/>
    <mergeCell ref="BO108:BS108"/>
    <mergeCell ref="B110:E110"/>
    <mergeCell ref="F110:L110"/>
    <mergeCell ref="M110:Q110"/>
    <mergeCell ref="R110:AC110"/>
    <mergeCell ref="AD110:AK110"/>
    <mergeCell ref="AL110:AP110"/>
    <mergeCell ref="AQ110:BN110"/>
    <mergeCell ref="BO110:BS110"/>
    <mergeCell ref="AQ107:BN107"/>
    <mergeCell ref="B109:E109"/>
    <mergeCell ref="F109:L109"/>
    <mergeCell ref="M109:Q109"/>
    <mergeCell ref="R109:AC109"/>
    <mergeCell ref="AD109:AK109"/>
    <mergeCell ref="AL109:AP109"/>
    <mergeCell ref="AQ109:BN109"/>
    <mergeCell ref="BO109:BS109"/>
    <mergeCell ref="B106:E106"/>
    <mergeCell ref="F106:L106"/>
    <mergeCell ref="M106:Q106"/>
    <mergeCell ref="R106:AC106"/>
    <mergeCell ref="AD106:AK106"/>
    <mergeCell ref="AL106:AP106"/>
    <mergeCell ref="AQ106:BN106"/>
    <mergeCell ref="BO106:BS106"/>
    <mergeCell ref="BO107:BS107"/>
    <mergeCell ref="AQ104:BN104"/>
    <mergeCell ref="BO104:BS104"/>
    <mergeCell ref="B115:E115"/>
    <mergeCell ref="F115:L115"/>
    <mergeCell ref="M115:Q115"/>
    <mergeCell ref="R115:AC115"/>
    <mergeCell ref="AD115:AK115"/>
    <mergeCell ref="AL115:AP115"/>
    <mergeCell ref="AQ115:BN115"/>
    <mergeCell ref="BO115:BS115"/>
    <mergeCell ref="B116:E116"/>
    <mergeCell ref="F116:L116"/>
    <mergeCell ref="M116:Q116"/>
    <mergeCell ref="R116:AC116"/>
    <mergeCell ref="AD116:AK116"/>
    <mergeCell ref="AL116:AP116"/>
    <mergeCell ref="AQ116:BN116"/>
    <mergeCell ref="BO116:BS116"/>
    <mergeCell ref="B114:E114"/>
    <mergeCell ref="F114:L114"/>
    <mergeCell ref="M114:Q114"/>
    <mergeCell ref="R114:AC114"/>
    <mergeCell ref="AD114:AK114"/>
    <mergeCell ref="AL114:AP114"/>
    <mergeCell ref="AQ114:BN114"/>
    <mergeCell ref="BO114:BS114"/>
    <mergeCell ref="B107:E107"/>
    <mergeCell ref="F107:L107"/>
    <mergeCell ref="M107:Q107"/>
    <mergeCell ref="R107:AC107"/>
    <mergeCell ref="AD107:AK107"/>
    <mergeCell ref="AL107:AP107"/>
    <mergeCell ref="AQ16:BN16"/>
    <mergeCell ref="BO16:BS16"/>
    <mergeCell ref="B169:E169"/>
    <mergeCell ref="F169:L169"/>
    <mergeCell ref="M169:Q169"/>
    <mergeCell ref="R169:AC169"/>
    <mergeCell ref="AD169:AK169"/>
    <mergeCell ref="AL169:AP169"/>
    <mergeCell ref="AQ169:BN169"/>
    <mergeCell ref="BO169:BS169"/>
    <mergeCell ref="B18:E18"/>
    <mergeCell ref="F18:L18"/>
    <mergeCell ref="M18:Q18"/>
    <mergeCell ref="R18:AC18"/>
    <mergeCell ref="AD18:AK18"/>
    <mergeCell ref="AL18:AP18"/>
    <mergeCell ref="AQ18:BN18"/>
    <mergeCell ref="BO18:BS18"/>
    <mergeCell ref="B119:E119"/>
    <mergeCell ref="F119:L119"/>
    <mergeCell ref="M119:Q119"/>
    <mergeCell ref="R119:AC119"/>
    <mergeCell ref="AD119:AK119"/>
    <mergeCell ref="AL119:AP119"/>
    <mergeCell ref="AQ119:BN119"/>
    <mergeCell ref="BO119:BS119"/>
    <mergeCell ref="B117:E117"/>
    <mergeCell ref="F117:L117"/>
    <mergeCell ref="M117:Q117"/>
    <mergeCell ref="R117:AC117"/>
    <mergeCell ref="AD117:AK117"/>
    <mergeCell ref="AL117:AP117"/>
    <mergeCell ref="AQ117:BN117"/>
    <mergeCell ref="BO117:BS117"/>
    <mergeCell ref="B150:E150"/>
    <mergeCell ref="F150:L150"/>
    <mergeCell ref="M150:Q150"/>
    <mergeCell ref="R150:AC150"/>
    <mergeCell ref="AD150:AK150"/>
    <mergeCell ref="AL150:AP150"/>
    <mergeCell ref="AQ150:BN150"/>
    <mergeCell ref="BO150:BS150"/>
    <mergeCell ref="B148:E148"/>
    <mergeCell ref="F148:L148"/>
    <mergeCell ref="M148:Q148"/>
    <mergeCell ref="R148:AC148"/>
    <mergeCell ref="AD148:AK148"/>
    <mergeCell ref="AL148:AP148"/>
    <mergeCell ref="AQ148:BN148"/>
    <mergeCell ref="BO148:BS148"/>
    <mergeCell ref="B124:E124"/>
    <mergeCell ref="F124:L124"/>
    <mergeCell ref="M124:Q124"/>
    <mergeCell ref="R124:AC124"/>
    <mergeCell ref="AD124:AK124"/>
    <mergeCell ref="AL124:AP124"/>
    <mergeCell ref="AQ124:BN124"/>
    <mergeCell ref="BO124:BS124"/>
    <mergeCell ref="B125:E125"/>
    <mergeCell ref="F125:L125"/>
    <mergeCell ref="M125:Q125"/>
    <mergeCell ref="R125:AC125"/>
    <mergeCell ref="AD125:AK125"/>
    <mergeCell ref="AL125:AP125"/>
    <mergeCell ref="AQ149:BN149"/>
    <mergeCell ref="BO149:BS149"/>
    <mergeCell ref="B154:E154"/>
    <mergeCell ref="F154:L154"/>
    <mergeCell ref="M154:Q154"/>
    <mergeCell ref="R154:AC154"/>
    <mergeCell ref="AD154:AK154"/>
    <mergeCell ref="AL154:AP154"/>
    <mergeCell ref="AQ154:BN154"/>
    <mergeCell ref="BO154:BS154"/>
    <mergeCell ref="B151:E151"/>
    <mergeCell ref="F151:L151"/>
    <mergeCell ref="M151:Q151"/>
    <mergeCell ref="R151:AC151"/>
    <mergeCell ref="AD151:AK151"/>
    <mergeCell ref="AL151:AP151"/>
    <mergeCell ref="AQ151:BN151"/>
    <mergeCell ref="BO151:BS151"/>
    <mergeCell ref="B157:E157"/>
    <mergeCell ref="F157:L157"/>
    <mergeCell ref="M157:Q157"/>
    <mergeCell ref="R157:AC157"/>
    <mergeCell ref="AD157:AK157"/>
    <mergeCell ref="AL157:AP157"/>
    <mergeCell ref="AQ157:BN157"/>
    <mergeCell ref="BO157:BS157"/>
    <mergeCell ref="B156:E156"/>
    <mergeCell ref="F156:L156"/>
    <mergeCell ref="M156:Q156"/>
    <mergeCell ref="R156:AC156"/>
    <mergeCell ref="AD156:AK156"/>
    <mergeCell ref="AL156:AP156"/>
    <mergeCell ref="AQ156:BN156"/>
    <mergeCell ref="BO156:BS156"/>
    <mergeCell ref="B152:E152"/>
    <mergeCell ref="F152:L152"/>
    <mergeCell ref="M152:Q152"/>
    <mergeCell ref="R152:AC152"/>
    <mergeCell ref="AD152:AK152"/>
    <mergeCell ref="AL152:AP152"/>
    <mergeCell ref="AQ152:BN152"/>
    <mergeCell ref="BO152:BS152"/>
    <mergeCell ref="B153:E153"/>
    <mergeCell ref="F153:L153"/>
    <mergeCell ref="M153:Q153"/>
    <mergeCell ref="R153:AC153"/>
    <mergeCell ref="AD153:AK153"/>
    <mergeCell ref="AL153:AP153"/>
    <mergeCell ref="AQ153:BN153"/>
    <mergeCell ref="BO153:BS153"/>
    <mergeCell ref="B155:E155"/>
    <mergeCell ref="F155:L155"/>
    <mergeCell ref="M155:Q155"/>
    <mergeCell ref="R155:AC155"/>
    <mergeCell ref="AD155:AK155"/>
    <mergeCell ref="AL155:AP155"/>
    <mergeCell ref="AQ155:BN155"/>
    <mergeCell ref="BO155:BS155"/>
    <mergeCell ref="B161:E161"/>
    <mergeCell ref="F161:L161"/>
    <mergeCell ref="M161:Q161"/>
    <mergeCell ref="R161:AC161"/>
    <mergeCell ref="AD161:AK161"/>
    <mergeCell ref="AL161:AP161"/>
    <mergeCell ref="AQ161:BN161"/>
    <mergeCell ref="BO161:BS161"/>
    <mergeCell ref="B45:E45"/>
    <mergeCell ref="M45:Q45"/>
    <mergeCell ref="R45:AC45"/>
    <mergeCell ref="AD45:AK45"/>
    <mergeCell ref="AL45:AP45"/>
    <mergeCell ref="AQ45:BN45"/>
    <mergeCell ref="BO45:BS45"/>
    <mergeCell ref="B46:E46"/>
    <mergeCell ref="M46:Q46"/>
    <mergeCell ref="R46:AC46"/>
    <mergeCell ref="AD46:AK46"/>
    <mergeCell ref="AL46:AP46"/>
    <mergeCell ref="AQ46:BN46"/>
    <mergeCell ref="BO46:BS46"/>
    <mergeCell ref="F75:L75"/>
    <mergeCell ref="M75:Q75"/>
    <mergeCell ref="B40:E40"/>
    <mergeCell ref="F40:L40"/>
    <mergeCell ref="M40:Q40"/>
    <mergeCell ref="R40:AC40"/>
    <mergeCell ref="AD40:AK40"/>
    <mergeCell ref="AL40:AP40"/>
    <mergeCell ref="AQ40:BN40"/>
    <mergeCell ref="BO40:BS40"/>
    <mergeCell ref="B41:E41"/>
    <mergeCell ref="F41:L41"/>
    <mergeCell ref="M41:Q41"/>
    <mergeCell ref="R41:AC41"/>
    <mergeCell ref="AD41:AK41"/>
    <mergeCell ref="AL41:AP41"/>
    <mergeCell ref="AQ41:BN41"/>
    <mergeCell ref="BO41:BS41"/>
    <mergeCell ref="B42:E42"/>
    <mergeCell ref="F42:L42"/>
    <mergeCell ref="M42:Q42"/>
    <mergeCell ref="R42:AC42"/>
    <mergeCell ref="AD42:AK42"/>
    <mergeCell ref="AL42:AP42"/>
    <mergeCell ref="AQ42:BN42"/>
    <mergeCell ref="BO42:BS42"/>
    <mergeCell ref="B43:E43"/>
    <mergeCell ref="F43:L43"/>
    <mergeCell ref="M43:Q43"/>
    <mergeCell ref="R43:AC43"/>
    <mergeCell ref="AD43:AK43"/>
    <mergeCell ref="AL43:AP43"/>
    <mergeCell ref="AQ43:BN43"/>
    <mergeCell ref="BO43:BS43"/>
    <mergeCell ref="B44:E44"/>
    <mergeCell ref="F44:L44"/>
    <mergeCell ref="M44:Q44"/>
    <mergeCell ref="R44:AC44"/>
    <mergeCell ref="AD44:AK44"/>
    <mergeCell ref="AL44:AP44"/>
    <mergeCell ref="AQ44:BN44"/>
    <mergeCell ref="BO44:BS44"/>
    <mergeCell ref="B48:E48"/>
    <mergeCell ref="F48:L48"/>
    <mergeCell ref="M48:Q48"/>
    <mergeCell ref="R48:AC48"/>
    <mergeCell ref="AD48:AK48"/>
    <mergeCell ref="AL48:AP48"/>
    <mergeCell ref="AQ48:BN48"/>
    <mergeCell ref="BO48:BS48"/>
    <mergeCell ref="B47:E47"/>
    <mergeCell ref="M47:Q47"/>
    <mergeCell ref="R47:AC47"/>
    <mergeCell ref="AD47:AK47"/>
    <mergeCell ref="AL47:AP47"/>
    <mergeCell ref="AQ47:BN47"/>
    <mergeCell ref="BO47:BS47"/>
    <mergeCell ref="F45:L45"/>
    <mergeCell ref="B82:E82"/>
    <mergeCell ref="F82:L82"/>
    <mergeCell ref="M82:Q82"/>
    <mergeCell ref="R82:AC82"/>
    <mergeCell ref="AD82:AK82"/>
    <mergeCell ref="AL82:AP82"/>
    <mergeCell ref="AQ82:BN82"/>
    <mergeCell ref="BO82:BS82"/>
    <mergeCell ref="F73:L73"/>
    <mergeCell ref="M73:Q73"/>
    <mergeCell ref="R73:AC73"/>
    <mergeCell ref="AL77:AP77"/>
    <mergeCell ref="AQ77:BN77"/>
    <mergeCell ref="BO77:BS77"/>
    <mergeCell ref="B74:E74"/>
    <mergeCell ref="F74:L74"/>
    <mergeCell ref="R75:AC75"/>
    <mergeCell ref="AD75:AK75"/>
    <mergeCell ref="AL75:AP75"/>
    <mergeCell ref="AQ75:BN75"/>
    <mergeCell ref="BO75:BS75"/>
    <mergeCell ref="B73:E73"/>
    <mergeCell ref="M74:Q74"/>
    <mergeCell ref="R74:AC74"/>
    <mergeCell ref="AD74:AK74"/>
    <mergeCell ref="B75:E75"/>
    <mergeCell ref="M80:Q80"/>
    <mergeCell ref="R80:AC80"/>
    <mergeCell ref="AD80:AK80"/>
    <mergeCell ref="AL80:AP80"/>
    <mergeCell ref="AQ80:BN80"/>
    <mergeCell ref="BO80:BS80"/>
    <mergeCell ref="B159:E159"/>
    <mergeCell ref="F159:L159"/>
    <mergeCell ref="M159:Q159"/>
    <mergeCell ref="R159:AC159"/>
    <mergeCell ref="AD159:AK159"/>
    <mergeCell ref="AL159:AP159"/>
    <mergeCell ref="AQ159:BN159"/>
    <mergeCell ref="BO159:BS159"/>
    <mergeCell ref="B160:E160"/>
    <mergeCell ref="F160:L160"/>
    <mergeCell ref="M160:Q160"/>
    <mergeCell ref="R160:AC160"/>
    <mergeCell ref="AD160:AK160"/>
    <mergeCell ref="AL160:AP160"/>
    <mergeCell ref="AQ160:BN160"/>
    <mergeCell ref="BO160:BS160"/>
    <mergeCell ref="B69:E69"/>
    <mergeCell ref="F69:L69"/>
    <mergeCell ref="M69:Q69"/>
    <mergeCell ref="R69:AC69"/>
    <mergeCell ref="AD69:AK69"/>
    <mergeCell ref="AL69:AP69"/>
    <mergeCell ref="AQ69:BN69"/>
    <mergeCell ref="BO69:BS69"/>
    <mergeCell ref="B83:E83"/>
    <mergeCell ref="F83:L83"/>
    <mergeCell ref="M83:Q83"/>
    <mergeCell ref="R83:AC83"/>
    <mergeCell ref="AD83:AK83"/>
    <mergeCell ref="AL83:AP83"/>
    <mergeCell ref="AQ83:BN83"/>
    <mergeCell ref="BO83:BS83"/>
  </mergeCells>
  <phoneticPr fontId="12"/>
  <hyperlinks>
    <hyperlink ref="R6:AC6" location="利用可能患者データ!A1" display="利用可能患者データ"/>
    <hyperlink ref="R7:AC7" location="処方データ!A1" display="処方データ"/>
    <hyperlink ref="R32:AC32" location="施設別登録データリスト!A1" display="施設別登録データリスト"/>
    <hyperlink ref="R31:AC31" location="施設リスト!A1" display="施設リスト"/>
    <hyperlink ref="R8:AC8" location="診療行為関連マスタ!A1" display="診療行為データ"/>
    <hyperlink ref="R9:AC9" location="疾患データ!A1" display="疾患データ"/>
    <hyperlink ref="R10:AC10" location="疾患診療科データ!A1" display="疾患診療科データ"/>
    <hyperlink ref="R13:AC13" location="二次利用DB登録患者データ_DPC!A1" display="二次利用DB登録患者データ_DPC"/>
    <hyperlink ref="R20:AC20" location="ICD10小分類別患者数!A1" display="ICD10小分類別患者数"/>
    <hyperlink ref="R21:AC21" location="ICD10細分類別患者数!A1" display="ICD10細分類別患者数"/>
    <hyperlink ref="R22:AC22" location="レセプト疾患別患者数!A1" display="レセプト疾患別患者数"/>
    <hyperlink ref="R23:AC23" location="DPC別患者数!A1" display="DPC別患者数"/>
    <hyperlink ref="R24:AC24" location="ATC3別患者数!A1" display="ATC3別患者数"/>
    <hyperlink ref="R25:AC25" location="ATC4別患者数!A1" display="ATC4別患者数"/>
    <hyperlink ref="R26:AC26" location="ATC5別患者数!A1" display="ATC5別患者数"/>
    <hyperlink ref="R27:AC27" location="一般名投与経路別患者数!A1" display="一般名投与経路別患者数"/>
    <hyperlink ref="R28:AC28" location="ブランド投与経路別患者数!A1" display="ブランド投与経路別患者数"/>
    <hyperlink ref="R29:AC29" location="医薬品別患者数!A1" display="医薬品別患者数"/>
    <hyperlink ref="R30:AC30" location="診療行為別患者数!A1" display="診療行為別患者数"/>
    <hyperlink ref="R33:AC33" location="マスタファイル管理マスタ!A1" display="マスタファイル管理マスタ"/>
    <hyperlink ref="R39:AC39" location="コメントマスタ取込用!A1" display="コメントマスタ取込用"/>
    <hyperlink ref="R38:AC38" location="修飾語マスタ取込用!A1" display="修飾語マスタ取込用"/>
    <hyperlink ref="R70:AC70" location="年度マスタ!A1" display="年度マスタ"/>
    <hyperlink ref="R71:AC71" location="都道府県地方コードマスタ!A1" display="都道府県地方コードマスタ"/>
    <hyperlink ref="R72:AC72" location="施設属性マスタ!A1" display="施設属性マスタ"/>
    <hyperlink ref="R75:AC75" location="施設データ管理マスタ!A1" display="施設データ管理マスタ"/>
    <hyperlink ref="R76:AC76" location="医薬品関連マスタ!A1" display="医薬品関連マスタ"/>
    <hyperlink ref="R77:AC77" location="薬価関連マスタ!A1" display="薬価関連マスタ"/>
    <hyperlink ref="R36:AC36" location="新旧医薬品コードマスタ取込用!A1" display="新旧医薬品コードマスタ取込用"/>
    <hyperlink ref="R78:AC78" location="診療行為関連マスタ!A1" display="診療行為関連マスタ"/>
    <hyperlink ref="R79:AC79" location="特定器材関連マスタ!A1" display="特定器材関連マスタ"/>
    <hyperlink ref="R80:AC80" location="DPC関連マスタ!A1" display="DPC関連マスタ"/>
    <hyperlink ref="R81:AC81" location="疾患関連マスタ!A1" display="疾患関連マスタ"/>
    <hyperlink ref="R37:AC37" location="DPC6ICD10対応表マスタ取込用!A1" display="DPC6ICD10対応表マスタ取込用"/>
    <hyperlink ref="R84:AC84" location="最新施設情報ビュー!A1" display="最新施設情報ビュー"/>
    <hyperlink ref="R85:AC85" location="紐付け結果!A1" display="紐付け結果"/>
    <hyperlink ref="R86:AC86" location="紐付け結果集計!A1" display="紐付け結果集計"/>
    <hyperlink ref="R73:AC73" location="二次医療圏マスタ!A1" display="二次医療圏マスタ"/>
    <hyperlink ref="R74:AC74" location="施設ID対応マスタ!A1" display="施設ID対応マスタ"/>
    <hyperlink ref="R34:AC34" location="施設属性マスタ取込用!A1" display="施設属性マスタ取込用"/>
    <hyperlink ref="R35:AC35" location="二次医療圏マスタ取込用!A1" display="二次医療圏マスタ取込用"/>
    <hyperlink ref="R11:AC11" location="入院退院データ!A1" display="入院退院データ"/>
    <hyperlink ref="R87:AC87" location="DPC調査データファイル読込結果!A1" display="DPC調査データファイル読込結果"/>
    <hyperlink ref="R88:AC88" location="医科レセプトデータファイル読込結果!A1" display="医科レセプトデータファイル読込結果"/>
    <hyperlink ref="R89:AC89" location="DPCレセプトデータファイル読込結果!A1" display="DPCレセプトデータファイル読込結果"/>
    <hyperlink ref="R90:AC90" location="MMLデータファイル読込結果!A1" display="MMLデータファイル読込結果"/>
    <hyperlink ref="R91:AC91" location="医科レセプトデータDB読込結果!A1" display="DPC調査データDB読込結果"/>
    <hyperlink ref="R92:AC92" location="医科レセプトデータDB読込結果!A1" display="医科レセプトデータDB読込結果"/>
    <hyperlink ref="R93:AC93" location="DPCレセプトデータDB読込結果!A1" display="DPCレセプトデータDB読込結果"/>
    <hyperlink ref="R94:AC94" location="MMLデータDB読込結果!A1" display="MMLデータDB読込結果"/>
    <hyperlink ref="R95:AC95" location="バリデーション結果_未存在レコード!A1" display="バリデーション結果_未存在レコード"/>
    <hyperlink ref="R97:AC97" location="取込Zipファイル一覧!A1" display="取込Zipファイル一覧"/>
    <hyperlink ref="R99:AC99" location="MML_診断履歴情報モジュール_本文!A1" display="MML_診断履歴情報モジュール_カテゴリ名"/>
    <hyperlink ref="R100:AC100" location="MML_診断履歴情報モジュール_病名!A1" display="MML_診断履歴情報モジュール_病名"/>
    <hyperlink ref="R98:AC98" location="MML共通!A1" display="MML共通"/>
    <hyperlink ref="R96:AC96" location="バリデーション結果_件数不一致レコード!A1" display="バリデーション結果_件数不一致レコード"/>
    <hyperlink ref="R101:AC101" location="MML_診断履歴情報モジュール_カテゴリ名!A1" display="MML_診断履歴情報モジュール_カテゴリ名"/>
    <hyperlink ref="R103:AC103" location="MML_臨床サマリー情報モジュール_外来!A1" display="MML_臨床サマリー情報モジュール_外来"/>
    <hyperlink ref="R104:AC104" location="MML_臨床サマリー情報モジュール_入退院!A1" display="MML_臨床サマリー情報モジュール_入退院"/>
    <hyperlink ref="R102:AC102" location="MML_臨床サマリー情報モジュール_本文!A1" display="MML_臨床サマリー情報モジュール_本文"/>
    <hyperlink ref="R105:AC105" location="MML_臨床サマリー情報モジュール_経過記録!A1" display="MML_臨床サマリー情報モジュール_経過記録"/>
    <hyperlink ref="R106:AC106" location="MML_臨床サマリー情報モジュール_検査結果!A1" display="MML_臨床サマリー情報モジュール_検査結果"/>
    <hyperlink ref="R107:AC107" location="MML_経過記録情報モジュール_本文!A1" display="MML_経過記録情報モジュール_本文"/>
    <hyperlink ref="R109:AC109" location="MML_経過記録情報モジュール_主観的項目!A1" display="MML_経過記録情報モジュール_主観的項目"/>
    <hyperlink ref="R110:AC110" location="MML_経過記録情報モジュール_イベント表現!A1" display="MML_経過記録情報モジュール_イベント表現"/>
    <hyperlink ref="R108:AC108" location="MML_経過記録情報モジュール_プロブレム項目!A1" display="MML_経過記録情報モジュール_プロブレム項目"/>
    <hyperlink ref="R111:AC111" location="MML_経過記録情報モジュール_身体所見!A1" display="MML_経過記録情報モジュール_身体所見"/>
    <hyperlink ref="R112:AC112" location="MML_経過記録情報モジュール_アセスメント!A1" display="MML_経過記録情報モジュール_アセスメント"/>
    <hyperlink ref="R113:AC113" location="MML_経過記録情報モジュール_外部参照!A1" display="MML_経過記録情報モジュール_外部参照"/>
    <hyperlink ref="R120:AC120" location="MML_処方箋モジュール_本文!A1" display="MML_処方箋モジュール_本文"/>
    <hyperlink ref="R121:AC121" location="MML_処方箋モジュール_投薬!A1" display="MML_処方箋モジュール_投薬"/>
    <hyperlink ref="R122:AC122" location="MML_処方箋モジュール_薬剤!A1" display="MML_処方箋モジュール_薬剤"/>
    <hyperlink ref="R123:AC123" location="MML_注射記録モジュール_本文!A1" display="MML_注射記録モジュール_本文"/>
    <hyperlink ref="R124:AC124" location="MML_注射記録モジュール_投薬!A1" display="MML_注射記録モジュール_投薬"/>
    <hyperlink ref="R125:AC125" location="MML_注射記録モジュール_薬剤!A1" display="MML_注射記録モジュール_薬剤"/>
    <hyperlink ref="R114:AC114" location="MML_検歴情報モジュール_本文!A1" display="MML_検歴情報モジュール_本文"/>
    <hyperlink ref="R116:AC116" location="MML_検歴情報モジュール_検体検査結果情報!A1" display="MML_検歴情報モジュール_検体検査結果情報"/>
    <hyperlink ref="R117:AC117" location="MML_検歴情報モジュール_検体コメント!A1" display="MML_検歴情報モジュール_検体コメント"/>
    <hyperlink ref="R118:AC118" location="MML_検歴情報モジュール_検査項目!A1" display="MML_検歴情報モジュール_検査項目"/>
    <hyperlink ref="R119:AC119" location="MML_検歴情報モジュール_検査項目コメント!A1" display="MML_検歴情報モジュール_検査項目コメント"/>
    <hyperlink ref="R115:AC115" location="MML_検歴情報モジュール_報告コメント!A1" display="MML_検歴情報モジュール_報告コメント"/>
    <hyperlink ref="R126:AC126" location="MML_患者情報モジュール_本文!A1" display="MML_患者情報モジュール_本文"/>
    <hyperlink ref="R127:AC127" location="MML_患者情報モジュール_住所!A1" display="MML_患者情報モジュール_住所"/>
    <hyperlink ref="R128:AC128" location="MML_バイタルサインモジュール_本文!A1" display="MML_バイタルサインモジュール_本文"/>
    <hyperlink ref="R129:AC129" location="MML_バイタルサインモジュール_項目!A1" display="MML_バイタルサインモジュール_項目"/>
    <hyperlink ref="R130:AC130" location="MML_バイタルサインモジュール_項目メモ!A1" display="MML_バイタルサインモジュール_項目メモ"/>
    <hyperlink ref="R131:AC131" location="MML_体温表モジュール_本文!A1" display="MML_体温表モジュール_本文"/>
    <hyperlink ref="R132:AC132" location="MML_体温表モジュール_バイタルサイン!A1" display="MML_体温表モジュール_バイタルサイン"/>
    <hyperlink ref="R133:AC133" location="MML_体温表モジュール_バイタルサイン項目!A1" display="MML_体温表モジュール_バイタルサイン項目"/>
    <hyperlink ref="R134:AC134" location="MML_体温表モジュール_バイタルサイン項目メモ!A1" display="MML_体温表モジュール_バイタルサイン項目メモ"/>
    <hyperlink ref="R135:AC135" location="MML_体温表モジュール_摂取!A1" display="MML_体温表モジュール_摂取"/>
    <hyperlink ref="R136:AC136" location="MML_体温表モジュール_排泄!A1" display="MML_体温表モジュール_排泄"/>
    <hyperlink ref="R137:AC137" location="MML_体温表モジュール_排泄頻度!A1" display="MML_体温表モジュール_排泄頻度"/>
    <hyperlink ref="R171:AC171" location="ZipファイルNo_ワーク!A1" display="ZipファイルNo_ワーク"/>
    <hyperlink ref="R172:AC172" location="MMLファイルNo_ワーク!A1" display="MMLファイルNo_ワーク"/>
    <hyperlink ref="R162:AC162" location="検査値紐付けマスタ!A1" display="検査値紐付けマスタ"/>
    <hyperlink ref="R163:AC163" location="検査値紐付け単位換算マスタ!A1" display="検査値紐付け単位換算マスタ"/>
    <hyperlink ref="R164:AC164" location="検査値紐付け対象データ!A1" display="検査値紐付け対象データ"/>
    <hyperlink ref="R166:AC166" location="検査値紐付け結果!A1" display="検査値紐付け結果"/>
    <hyperlink ref="R165:AC165" location="検査値紐付け換算結果!A1" display="検査値紐付け換算結果"/>
    <hyperlink ref="R138:AC138" location="MML_手術モジュール_手術項目!A1" display="MML_手術モジュール_診療科情報"/>
    <hyperlink ref="R140:AC140" location="MML_手術モジュール_診断履歴情報!A1" display="MML_体温表モジュール_バイタルサイン"/>
    <hyperlink ref="R141:AC141" location="MML_手術モジュール_病名!A1" display="MML_体温表モジュール_バイタルサイン項目"/>
    <hyperlink ref="R142:AC142" location="MML_手術モジュール_カテゴリ名!A1" display="MML_体温表モジュール_バイタルサイン項目メモ"/>
    <hyperlink ref="R143:AC143" location="MML_手術モジュール_手術法!A1" display="MML_体温表モジュール_摂取"/>
    <hyperlink ref="R144:AC144" location="MML_手術モジュール_手術要素!A1" display="MML_体温表モジュール_排泄"/>
    <hyperlink ref="R145:AC145" location="MML_手術モジュール_麻酔法!A1" display="MML_体温表モジュール_排泄頻度"/>
    <hyperlink ref="R139:AC139" location="MML_手術モジュール_診療科情報!A1" display="MML_バイタルサインモジュール_項目メモ"/>
    <hyperlink ref="R146:AC146" location="MML_報告書情報モジュール_本文!A1" display="MML_手術モジュール_手術要素"/>
    <hyperlink ref="R12:AC12" location="二次利用DB登録患者データ!A1" display="二次利用DB登録患者データ"/>
    <hyperlink ref="R15:AC15" location="二次利用DB登録患者データ_MML!A1" display="二次利用DB登録患者データ_MML"/>
    <hyperlink ref="R14:AC14" location="二次利用DB登録患者データ_レセプト!A1" display="二次利用DB登録患者データ_レセプト"/>
    <hyperlink ref="R16:AC16" location="二次利用DB登録患者紐付けデータ!A1" display="二次利用DB登録患者紐付けデータ"/>
    <hyperlink ref="R18:AC18" location="エラー患者データ!A1" display="エラー患者データ"/>
    <hyperlink ref="R17:AC17" location="エラー患者履歴管理!A1" display="エラー患者履歴管理"/>
    <hyperlink ref="R173:AC173" location="レセプト疾患別患者一覧_ワーク!A1" display="レセプト疾患別患者一覧_ワーク"/>
    <hyperlink ref="R174:AC174" location="医薬品別患者一覧_ワーク!A1" display="医薬品別患者一覧_ワーク"/>
    <hyperlink ref="R169:AC169" location="係り受け解析結果!A1" display="係り受け解析結果"/>
    <hyperlink ref="R147:AC147" location="MML_報告書情報モジュール_検査コメント!A1" display="MML_手術モジュール_麻酔法"/>
    <hyperlink ref="R148:AC148" location="MML_生活習慣情報モジュール_本文!A1" display="MML_生活習慣情報モジュール_本文"/>
    <hyperlink ref="R149:AC149" location="MML_紹介状モジュール_本文!A1" display="MML_紹介状モジュール_本文"/>
    <hyperlink ref="R150:AC150" location="MML_紹介状モジュール_注射記録!A1" display="MML_紹介状モジュール_注射記録"/>
    <hyperlink ref="R151:AC151" location="MML_紹介状モジュール_注射記録投薬!A1" display="MML_紹介状モジュール_注射記録投薬"/>
    <hyperlink ref="R152:AC152" location="MML_紹介状モジュール_注射記録薬剤!A1" display="MML_紹介状モジュール_注射記録薬剤"/>
    <hyperlink ref="R153:AC153" location="MML_紹介状モジュール_患者情報!A1" display="MML_紹介状モジュール_患者情報"/>
    <hyperlink ref="R154:AC154" location="MML_紹介状モジュール_患者情報住所!A1" display="MML_紹介状モジュール_患者情報住所"/>
    <hyperlink ref="R155:AC155" location="MML_紹介状モジュール_処方箋!A1" display="MML_紹介状モジュール_処方箋"/>
    <hyperlink ref="R156:AC156" location="MML_紹介状モジュール_処方箋投薬!A1" display="MML_紹介状モジュール_処方箋投薬"/>
    <hyperlink ref="R157:AC157" location="MML_紹介状モジュール_処方箋薬剤!A1" display="MML_紹介状モジュール_処方箋薬剤"/>
    <hyperlink ref="R158:AC158" location="MML_紹介状モジュール_臨床サマリー情報経過記録!A1" display="MML_紹介状モジュール_臨床サマリー情報経過記録"/>
    <hyperlink ref="R161:AC161" location="MML_未通知患者確認結果!A1" display="MML_未通知患者確認結果"/>
    <hyperlink ref="R167:AC167" location="形態素解析結果!A1" display="形態素解析結果"/>
    <hyperlink ref="R168:AC168" location="形態素解析対象データ!A1" display="形態素解析対象データ"/>
    <hyperlink ref="R170:AC170" location="検査値紐付け検索ワードマスタ!A1" display="検査値紐付け検索ワードマスタ"/>
    <hyperlink ref="R19:AC19" location="患者基本データ!A1" display="患者基本データ"/>
    <hyperlink ref="R40:AC40" location="成分量マスタ取込用!A1" display="成分量マスタ取込用"/>
    <hyperlink ref="R41:AC41" location="成分名マスタ取込用!A1" display="成分名マスタ取込用"/>
    <hyperlink ref="R42:AC42" location="単位マスタ取込用!A1" display="単位マスタ取込用"/>
    <hyperlink ref="R43:AC43" location="適応病名レセ病名組み合わせ関係リンクマスタ取込用!A1" display="適応病名レセ病名組み合わせ関係リンクマスタ取込用"/>
    <hyperlink ref="R44:AC44" location="適応病名レセ病名組み合わせ関係リンク親子マスタ取込用!A1" display="適応病名レセ病名組み合わせ関係リンク親子マスタ取込用"/>
    <hyperlink ref="R45:AC45" location="適用病名マスタ取込用!A1" display="適用病名マスタ取込用"/>
    <hyperlink ref="R46:AC46" location="ＹＪコード医薬品コードリンクマスタ取込用!A1" display="ＹＪコード医薬品コードリンクマスタ取込用"/>
    <hyperlink ref="R83:AC83" location="医薬品適用病名関連マスタ!A1" display="医薬品適用病名関連マスタ"/>
    <hyperlink ref="R82:AC82" location="医薬品成分関連マスタ!A1" display="医薬品成分関連マスタ"/>
    <hyperlink ref="R48:AC48" location="処理対象施設マスタ!A1" display="処理対象施設マスタ"/>
    <hyperlink ref="R47:AC47" location="診療行為付加情報マスタ取込用!A1" display="診療行為付加情報マスタ取込用"/>
    <hyperlink ref="R159:AC159" location="MML_紹介状モジュール_診療科情報!A1" display="MML_紹介状モジュール_診療科情報"/>
    <hyperlink ref="R160:AC160" location="MML_患者ID一覧!A1" display="MML_患者ID一覧"/>
    <hyperlink ref="R49:AC49" location="処理対象施設マスタ管理!A1" display="処理対象施設マスタ管理"/>
    <hyperlink ref="R53:AC53" location="医薬品販売会社マスタ!A1" display="医薬品販売会社マスタ"/>
    <hyperlink ref="R52:AC52" location="医薬品一般名マスタ!A1" display="医薬品一般名マスタ"/>
    <hyperlink ref="R51:AC51" location="医薬品ブランドマスタ!A1" display="医薬品ブランドマスタ"/>
    <hyperlink ref="R50:AC50" location="医薬品マスタ!A1" display="医薬品マスタ"/>
    <hyperlink ref="R54:AC69" location="処理対象施設マスタ管理!A1" display="処理対象施設マスタ管理"/>
    <hyperlink ref="R54:AC54" location="メーカマスタ!A1" display="メーカマスタ"/>
    <hyperlink ref="R55:AC55" location="薬価マスタ!A1" display="薬価マスタ"/>
    <hyperlink ref="R56:AC56" location="薬効ATC分類1マスタ!A1" display="薬効ATC分類1マスタ"/>
    <hyperlink ref="R57:AC57" location="薬効ATC分類2マスタ!A1" display="薬効ATC分類2マスタ"/>
    <hyperlink ref="R58:AC58" location="薬効ATC分類3マスタ!A1" display="薬効ATC分類3マスタ"/>
    <hyperlink ref="R59:AC59" location="薬効ATC分類4マスタ!A1" display="薬効ATC分類4マスタ"/>
    <hyperlink ref="R60:AC60" location="薬効ATC分類5マスタ!A1" display="薬効ATC分類5マスタ"/>
    <hyperlink ref="R61:AC61" location="疾病マスタ!A1" display="疾病マスタ"/>
    <hyperlink ref="R62:AC62" location="ICD10大分類マスタ!A1" display="ICD10大分類マスタ"/>
    <hyperlink ref="R63:AC63" location="ICD10中分類マスタ!A1" display="ICD10中分類マスタ"/>
    <hyperlink ref="R64:AC64" location="ICD10小分類マスタ!A1" display="ICD10小分類マスタ"/>
    <hyperlink ref="R65:AC65" location="ICD10細分類マスタ!A1" display="ICD10細分類マスタ"/>
    <hyperlink ref="R66:AC66" location="DPC2桁マスタ!A1" display="DPC2桁マスタ"/>
    <hyperlink ref="R67:AC67" location="DPC6桁マスタ!A1" display="DPC6桁マスタ"/>
    <hyperlink ref="R68:AC68" location="郵便番号マスタ!A1" display="郵便番号マスタ"/>
    <hyperlink ref="R69:AC69" location="特定機材マスタ!A1" display="特定機材マスタ"/>
    <hyperlink ref="R175:AC175" location="医薬品別患者一覧_ワーク!A1" display="医薬品別患者一覧_ワーク"/>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AB33"/>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4" ht="16.5" customHeight="1">
      <c r="A1" s="79" t="s">
        <v>730</v>
      </c>
      <c r="B1" s="631" t="s">
        <v>183</v>
      </c>
      <c r="C1" s="632"/>
      <c r="D1" s="23" t="s">
        <v>138</v>
      </c>
      <c r="E1" s="635"/>
      <c r="F1" s="635"/>
      <c r="G1" s="635"/>
      <c r="H1" s="635"/>
      <c r="I1" s="635"/>
      <c r="J1" s="636" t="s">
        <v>184</v>
      </c>
      <c r="K1" s="635"/>
      <c r="L1" s="627"/>
      <c r="M1" s="347" t="s">
        <v>185</v>
      </c>
    </row>
    <row r="2" spans="1:24" ht="19.5" thickBot="1">
      <c r="B2" s="633"/>
      <c r="C2" s="634"/>
      <c r="D2" s="26" t="s">
        <v>141</v>
      </c>
      <c r="E2" s="637"/>
      <c r="F2" s="637"/>
      <c r="G2" s="637"/>
      <c r="H2" s="637"/>
      <c r="I2" s="637"/>
      <c r="J2" s="638"/>
      <c r="K2" s="639"/>
      <c r="L2" s="640"/>
      <c r="M2" s="27"/>
      <c r="P2" s="25" t="str">
        <f>"ALTER TABLE ONLY milscm4."&amp;D$8</f>
        <v>ALTER TABLE ONLY milscm4.mart_available_patient</v>
      </c>
    </row>
    <row r="3" spans="1:24" ht="19.5" thickBot="1">
      <c r="B3" s="28"/>
      <c r="C3" s="28"/>
      <c r="D3" s="28"/>
      <c r="E3" s="28"/>
      <c r="F3" s="28"/>
      <c r="G3" s="28"/>
      <c r="H3" s="28"/>
      <c r="I3" s="28"/>
      <c r="J3" s="28"/>
      <c r="K3" s="28"/>
      <c r="L3" s="28"/>
      <c r="M3" s="29"/>
      <c r="N3" s="28"/>
      <c r="Q3" s="25" t="str">
        <f>"ADD CONSTRAINT "&amp;D$8&amp;"_pkey"</f>
        <v>ADD CONSTRAINT mart_available_patient_pkey</v>
      </c>
    </row>
    <row r="4" spans="1:24">
      <c r="B4" s="626" t="s">
        <v>142</v>
      </c>
      <c r="C4" s="627"/>
      <c r="D4" s="628" t="str">
        <f>VLOOKUP(D7,エンティティ一覧!A1:'エンティティ一覧'!AQ10131,13,FALSE)</f>
        <v>ENT_A1_01</v>
      </c>
      <c r="E4" s="629"/>
      <c r="F4" s="629"/>
      <c r="G4" s="629"/>
      <c r="H4" s="629"/>
      <c r="I4" s="629"/>
      <c r="J4" s="629"/>
      <c r="K4" s="629"/>
      <c r="L4" s="629"/>
      <c r="M4" s="630"/>
      <c r="R4" s="25" t="s">
        <v>1328</v>
      </c>
    </row>
    <row r="5" spans="1:24">
      <c r="B5" s="641" t="s">
        <v>143</v>
      </c>
      <c r="C5" s="642"/>
      <c r="D5" s="643" t="str">
        <f>VLOOKUP(D7,エンティティ一覧!A1:'エンティティ一覧'!AQ10131,2,FALSE)</f>
        <v>SA_A1</v>
      </c>
      <c r="E5" s="644"/>
      <c r="F5" s="644"/>
      <c r="G5" s="644"/>
      <c r="H5" s="644"/>
      <c r="I5" s="644"/>
      <c r="J5" s="644"/>
      <c r="K5" s="644"/>
      <c r="L5" s="644"/>
      <c r="M5" s="645"/>
      <c r="S5" s="25" t="s">
        <v>1326</v>
      </c>
    </row>
    <row r="6" spans="1:24">
      <c r="B6" s="641" t="s">
        <v>144</v>
      </c>
      <c r="C6" s="642"/>
      <c r="D6" s="643" t="str">
        <f>VLOOKUP(D7,エンティティ一覧!A1:'エンティティ一覧'!AQ10131,6,FALSE)</f>
        <v>データマート</v>
      </c>
      <c r="E6" s="644"/>
      <c r="F6" s="644"/>
      <c r="G6" s="644"/>
      <c r="H6" s="644"/>
      <c r="I6" s="644"/>
      <c r="J6" s="644"/>
      <c r="K6" s="644"/>
      <c r="L6" s="644"/>
      <c r="M6" s="645"/>
      <c r="T6" s="25" t="s">
        <v>1365</v>
      </c>
    </row>
    <row r="7" spans="1:24">
      <c r="B7" s="641" t="s">
        <v>145</v>
      </c>
      <c r="C7" s="642"/>
      <c r="D7" s="643" t="s">
        <v>639</v>
      </c>
      <c r="E7" s="646"/>
      <c r="F7" s="646"/>
      <c r="G7" s="646"/>
      <c r="H7" s="646"/>
      <c r="I7" s="646"/>
      <c r="J7" s="646"/>
      <c r="K7" s="646"/>
      <c r="L7" s="646"/>
      <c r="M7" s="647"/>
    </row>
    <row r="8" spans="1:24">
      <c r="B8" s="641" t="s">
        <v>147</v>
      </c>
      <c r="C8" s="642"/>
      <c r="D8" s="643" t="s">
        <v>1778</v>
      </c>
      <c r="E8" s="646"/>
      <c r="F8" s="646"/>
      <c r="G8" s="646"/>
      <c r="H8" s="646"/>
      <c r="I8" s="646"/>
      <c r="J8" s="646"/>
      <c r="K8" s="646"/>
      <c r="L8" s="646"/>
      <c r="M8" s="647"/>
      <c r="S8" s="25" t="s">
        <v>1327</v>
      </c>
    </row>
    <row r="9" spans="1:24" ht="19.5" customHeight="1" thickBot="1">
      <c r="B9" s="652" t="s">
        <v>149</v>
      </c>
      <c r="C9" s="653"/>
      <c r="D9" s="654" t="s">
        <v>187</v>
      </c>
      <c r="E9" s="655"/>
      <c r="F9" s="655"/>
      <c r="G9" s="655"/>
      <c r="H9" s="655"/>
      <c r="I9" s="655"/>
      <c r="J9" s="655"/>
      <c r="K9" s="655"/>
      <c r="L9" s="655"/>
      <c r="M9" s="656"/>
    </row>
    <row r="10" spans="1:24">
      <c r="B10" s="30"/>
      <c r="C10" s="30"/>
      <c r="D10" s="28"/>
      <c r="E10" s="28"/>
      <c r="F10" s="28"/>
      <c r="G10" s="28"/>
      <c r="H10" s="28"/>
      <c r="I10" s="28"/>
      <c r="J10" s="28"/>
      <c r="K10" s="28"/>
      <c r="L10" s="28"/>
      <c r="M10" s="29"/>
      <c r="N10" s="28"/>
    </row>
    <row r="11" spans="1:24" ht="19.5" thickBot="1">
      <c r="B11" s="31" t="s">
        <v>151</v>
      </c>
      <c r="C11" s="30"/>
      <c r="D11" s="28"/>
      <c r="E11" s="28"/>
      <c r="F11" s="28"/>
      <c r="G11" s="28"/>
      <c r="H11" s="28"/>
      <c r="I11" s="28"/>
      <c r="J11" s="28"/>
      <c r="K11" s="28"/>
      <c r="L11" s="28"/>
      <c r="M11" s="29"/>
      <c r="N11" s="28"/>
    </row>
    <row r="12" spans="1:24" ht="18.75" customHeight="1">
      <c r="B12" s="657" t="s">
        <v>152</v>
      </c>
      <c r="C12" s="659" t="s">
        <v>188</v>
      </c>
      <c r="D12" s="659" t="s">
        <v>189</v>
      </c>
      <c r="E12" s="648" t="s">
        <v>155</v>
      </c>
      <c r="F12" s="661" t="s">
        <v>156</v>
      </c>
      <c r="G12" s="662"/>
      <c r="H12" s="661" t="s">
        <v>157</v>
      </c>
      <c r="I12" s="662"/>
      <c r="J12" s="648" t="s">
        <v>158</v>
      </c>
      <c r="K12" s="648" t="s">
        <v>159</v>
      </c>
      <c r="L12" s="648" t="s">
        <v>160</v>
      </c>
      <c r="M12" s="650" t="s">
        <v>2</v>
      </c>
      <c r="P12" s="25" t="str">
        <f>"CREATE TABLE milscm4."&amp;D$8</f>
        <v>CREATE TABLE milscm4.mart_available_patient</v>
      </c>
    </row>
    <row r="13" spans="1:24" ht="56.25">
      <c r="B13" s="658"/>
      <c r="C13" s="660"/>
      <c r="D13" s="660"/>
      <c r="E13" s="649"/>
      <c r="F13" s="32" t="s">
        <v>162</v>
      </c>
      <c r="G13" s="32" t="s">
        <v>163</v>
      </c>
      <c r="H13" s="32" t="s">
        <v>162</v>
      </c>
      <c r="I13" s="32" t="s">
        <v>164</v>
      </c>
      <c r="J13" s="649"/>
      <c r="K13" s="649"/>
      <c r="L13" s="649"/>
      <c r="M13" s="651"/>
      <c r="Q13" s="25" t="s">
        <v>1326</v>
      </c>
    </row>
    <row r="14" spans="1:24" s="41" customFormat="1">
      <c r="A14" s="25"/>
      <c r="B14" s="33">
        <v>1</v>
      </c>
      <c r="C14" s="34" t="s">
        <v>190</v>
      </c>
      <c r="D14" s="34" t="s">
        <v>191</v>
      </c>
      <c r="E14" s="36" t="s">
        <v>192</v>
      </c>
      <c r="F14" s="36" t="s">
        <v>193</v>
      </c>
      <c r="G14" s="36">
        <v>10</v>
      </c>
      <c r="H14" s="36" t="str">
        <f t="shared" ref="H14:H17" si="0">IF(F14="フラグ","boolean",IF(F14="文字列","text",IF(F14="整数","integer",IF(F14="実数","numeric",""))))</f>
        <v>integer</v>
      </c>
      <c r="I14" s="36">
        <f t="shared" ref="I14:I17" si="1">IF(H14="boolean",1,IF(H14="text",IF(G14&lt;=126,1+(G14*3),4+(G14*3)),IF(H14="integer",4,IF(H14="numeric",3+CEILING(G14/4*2,2),0))))</f>
        <v>4</v>
      </c>
      <c r="J14" s="37"/>
      <c r="K14" s="37"/>
      <c r="L14" s="38" t="s">
        <v>192</v>
      </c>
      <c r="M14" s="39" t="s">
        <v>194</v>
      </c>
      <c r="P14" s="25"/>
      <c r="Q14" s="25"/>
      <c r="R14" s="25"/>
      <c r="S14" s="25" t="str">
        <f>IF(B14&lt;&gt;1,","&amp;D14,D14)</f>
        <v>mil_karute_id</v>
      </c>
      <c r="T14" s="25" t="str">
        <f>UPPER(H14)</f>
        <v>INTEGER</v>
      </c>
      <c r="U14" s="25" t="str">
        <f>IF(K14&lt;&gt;"","default "&amp;IF(H14="text","'"&amp;K14&amp;"'",K14),"")</f>
        <v/>
      </c>
      <c r="V14" s="25" t="str">
        <f>IF(L14="○","NOT NULL","")</f>
        <v>NOT NULL</v>
      </c>
      <c r="W14" s="25" t="str">
        <f>"-- "&amp;C14</f>
        <v>-- 千年カルテID</v>
      </c>
      <c r="X14" s="25"/>
    </row>
    <row r="15" spans="1:24" s="41" customFormat="1">
      <c r="A15" s="25"/>
      <c r="B15" s="33">
        <v>2</v>
      </c>
      <c r="C15" s="34" t="s">
        <v>195</v>
      </c>
      <c r="D15" s="34" t="s">
        <v>196</v>
      </c>
      <c r="E15" s="36" t="s">
        <v>192</v>
      </c>
      <c r="F15" s="35" t="s">
        <v>197</v>
      </c>
      <c r="G15" s="36">
        <v>9</v>
      </c>
      <c r="H15" s="36" t="str">
        <f t="shared" si="0"/>
        <v>text</v>
      </c>
      <c r="I15" s="36">
        <f t="shared" si="1"/>
        <v>28</v>
      </c>
      <c r="J15" s="37"/>
      <c r="K15" s="40"/>
      <c r="L15" s="38" t="s">
        <v>192</v>
      </c>
      <c r="M15" s="39" t="s">
        <v>194</v>
      </c>
      <c r="P15" s="25"/>
      <c r="Q15" s="25"/>
      <c r="R15" s="25"/>
      <c r="S15" s="25" t="str">
        <f t="shared" ref="S15:S17" si="2">IF(B15&lt;&gt;1,","&amp;D15,D15)</f>
        <v>,facility_id</v>
      </c>
      <c r="T15" s="25" t="str">
        <f t="shared" ref="T15:T17" si="3">UPPER(H15)</f>
        <v>TEXT</v>
      </c>
      <c r="U15" s="25" t="str">
        <f t="shared" ref="U15:U17" si="4">IF(K15&lt;&gt;"","default "&amp;IF(H15="text","'"&amp;K15&amp;"'",K15),"")</f>
        <v/>
      </c>
      <c r="V15" s="25" t="str">
        <f>IF(L15="○","NOT NULL","")</f>
        <v>NOT NULL</v>
      </c>
      <c r="W15" s="25" t="str">
        <f>"-- "&amp;C15</f>
        <v>-- 施設ID</v>
      </c>
      <c r="X15" s="25"/>
    </row>
    <row r="16" spans="1:24" s="41" customFormat="1" ht="37.5">
      <c r="A16" s="25"/>
      <c r="B16" s="51">
        <v>3</v>
      </c>
      <c r="C16" s="52" t="s">
        <v>198</v>
      </c>
      <c r="D16" s="52" t="s">
        <v>199</v>
      </c>
      <c r="E16" s="35"/>
      <c r="F16" s="35" t="s">
        <v>197</v>
      </c>
      <c r="G16" s="35">
        <v>1</v>
      </c>
      <c r="H16" s="36" t="str">
        <f t="shared" si="0"/>
        <v>text</v>
      </c>
      <c r="I16" s="36">
        <f t="shared" si="1"/>
        <v>4</v>
      </c>
      <c r="J16" s="53"/>
      <c r="K16" s="54"/>
      <c r="L16" s="55"/>
      <c r="M16" s="56" t="s">
        <v>200</v>
      </c>
      <c r="P16" s="25"/>
      <c r="Q16" s="25"/>
      <c r="R16" s="25"/>
      <c r="S16" s="25" t="str">
        <f t="shared" si="2"/>
        <v>,sex_kubun</v>
      </c>
      <c r="T16" s="25" t="str">
        <f t="shared" si="3"/>
        <v>TEXT</v>
      </c>
      <c r="U16" s="25" t="str">
        <f t="shared" si="4"/>
        <v/>
      </c>
      <c r="V16" s="25" t="str">
        <f>IF(L16="○","NOT NULL","")</f>
        <v/>
      </c>
      <c r="W16" s="25" t="str">
        <f>"-- "&amp;C16</f>
        <v>-- 男女区分</v>
      </c>
      <c r="X16" s="25"/>
    </row>
    <row r="17" spans="1:28" s="41" customFormat="1" ht="18.75" customHeight="1" thickBot="1">
      <c r="A17" s="25"/>
      <c r="B17" s="57">
        <v>4</v>
      </c>
      <c r="C17" s="58" t="s">
        <v>201</v>
      </c>
      <c r="D17" s="58" t="s">
        <v>202</v>
      </c>
      <c r="E17" s="45"/>
      <c r="F17" s="45" t="s">
        <v>197</v>
      </c>
      <c r="G17" s="45">
        <v>8</v>
      </c>
      <c r="H17" s="44" t="str">
        <f t="shared" si="0"/>
        <v>text</v>
      </c>
      <c r="I17" s="44">
        <f t="shared" si="1"/>
        <v>25</v>
      </c>
      <c r="J17" s="59"/>
      <c r="K17" s="60"/>
      <c r="L17" s="61"/>
      <c r="M17" s="62" t="s">
        <v>203</v>
      </c>
      <c r="P17" s="25"/>
      <c r="Q17" s="25"/>
      <c r="R17" s="25"/>
      <c r="S17" s="25" t="str">
        <f t="shared" si="2"/>
        <v>,birthday</v>
      </c>
      <c r="T17" s="25" t="str">
        <f t="shared" si="3"/>
        <v>TEXT</v>
      </c>
      <c r="U17" s="25" t="str">
        <f t="shared" si="4"/>
        <v/>
      </c>
      <c r="V17" s="25" t="str">
        <f t="shared" ref="V17" si="5">IF(L17="○","NOT NULL","")</f>
        <v/>
      </c>
      <c r="W17" s="25" t="str">
        <f t="shared" ref="W17" si="6">"-- "&amp;C17</f>
        <v>-- 生年月日</v>
      </c>
      <c r="X17" s="25"/>
    </row>
    <row r="18" spans="1:28">
      <c r="P18" s="41"/>
      <c r="R18" s="25" t="s">
        <v>1327</v>
      </c>
      <c r="Y18" s="41"/>
      <c r="Z18" s="41"/>
      <c r="AA18" s="41"/>
      <c r="AB18" s="41"/>
    </row>
    <row r="19" spans="1:28">
      <c r="A19" s="41"/>
      <c r="P19" s="41"/>
      <c r="Y19" s="41"/>
      <c r="Z19" s="41"/>
      <c r="AA19" s="41"/>
      <c r="AB19" s="41"/>
    </row>
    <row r="20" spans="1:28">
      <c r="A20" s="41"/>
      <c r="P20" s="41"/>
      <c r="Y20" s="41"/>
      <c r="Z20" s="41"/>
      <c r="AA20" s="41"/>
      <c r="AB20" s="41"/>
    </row>
    <row r="21" spans="1:28">
      <c r="A21" s="41"/>
      <c r="P21" s="41"/>
      <c r="Y21" s="41"/>
      <c r="Z21" s="41"/>
      <c r="AA21" s="41"/>
      <c r="AB21" s="41"/>
    </row>
    <row r="22" spans="1:28">
      <c r="A22" s="41"/>
      <c r="P22" s="41"/>
      <c r="Y22" s="41"/>
      <c r="Z22" s="41"/>
      <c r="AA22" s="41"/>
      <c r="AB22" s="41"/>
    </row>
    <row r="23" spans="1:28">
      <c r="A23" s="41"/>
      <c r="P23" s="41"/>
      <c r="Y23" s="41"/>
      <c r="Z23" s="41"/>
      <c r="AA23" s="41"/>
      <c r="AB23" s="41"/>
    </row>
    <row r="24" spans="1:28">
      <c r="P24" s="41"/>
      <c r="Y24" s="41"/>
      <c r="Z24" s="41"/>
      <c r="AA24" s="41"/>
      <c r="AB24" s="41"/>
    </row>
    <row r="25" spans="1:28">
      <c r="P25" s="41"/>
      <c r="Y25" s="41"/>
      <c r="Z25" s="41"/>
      <c r="AA25" s="41"/>
      <c r="AB25" s="41"/>
    </row>
    <row r="26" spans="1:28">
      <c r="P26" s="41"/>
      <c r="Y26" s="41"/>
      <c r="Z26" s="41"/>
      <c r="AA26" s="41"/>
      <c r="AB26" s="41"/>
    </row>
    <row r="27" spans="1:28">
      <c r="P27" s="41"/>
      <c r="Y27" s="41"/>
      <c r="Z27" s="41"/>
      <c r="AA27" s="41"/>
      <c r="AB27" s="41"/>
    </row>
    <row r="28" spans="1:28">
      <c r="P28" s="41"/>
      <c r="Y28" s="41"/>
      <c r="Z28" s="41"/>
      <c r="AA28" s="41"/>
      <c r="AB28" s="41"/>
    </row>
    <row r="29" spans="1:28">
      <c r="P29" s="41"/>
      <c r="Y29" s="41"/>
      <c r="Z29" s="41"/>
      <c r="AA29" s="41"/>
      <c r="AB29" s="41"/>
    </row>
    <row r="30" spans="1:28">
      <c r="P30" s="41"/>
      <c r="Y30" s="41"/>
      <c r="Z30" s="41"/>
      <c r="AA30" s="41"/>
      <c r="AB30" s="41"/>
    </row>
    <row r="31" spans="1:28">
      <c r="P31" s="41"/>
      <c r="Y31" s="41"/>
      <c r="Z31" s="41"/>
      <c r="AA31" s="41"/>
      <c r="AB31" s="41"/>
    </row>
    <row r="32" spans="1:28">
      <c r="P32" s="41"/>
      <c r="Y32" s="41"/>
      <c r="Z32" s="41"/>
      <c r="AA32" s="41"/>
      <c r="AB32" s="41"/>
    </row>
    <row r="33" spans="16:28">
      <c r="P33" s="41"/>
      <c r="Y33" s="41"/>
      <c r="Z33" s="41"/>
      <c r="AA33" s="41"/>
      <c r="AB33"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M40"/>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4">
      <c r="A1" s="79" t="s">
        <v>730</v>
      </c>
      <c r="B1" s="631" t="s">
        <v>137</v>
      </c>
      <c r="C1" s="632"/>
      <c r="D1" s="23" t="s">
        <v>138</v>
      </c>
      <c r="E1" s="635"/>
      <c r="F1" s="635"/>
      <c r="G1" s="635"/>
      <c r="H1" s="635"/>
      <c r="I1" s="635"/>
      <c r="J1" s="636" t="s">
        <v>204</v>
      </c>
      <c r="K1" s="635"/>
      <c r="L1" s="627"/>
      <c r="M1" s="24" t="s">
        <v>205</v>
      </c>
    </row>
    <row r="2" spans="1:24" ht="19.5" thickBot="1">
      <c r="B2" s="633"/>
      <c r="C2" s="634"/>
      <c r="D2" s="26" t="s">
        <v>141</v>
      </c>
      <c r="E2" s="637"/>
      <c r="F2" s="637"/>
      <c r="G2" s="637"/>
      <c r="H2" s="637"/>
      <c r="I2" s="637"/>
      <c r="J2" s="638"/>
      <c r="K2" s="639"/>
      <c r="L2" s="640"/>
      <c r="M2" s="27"/>
      <c r="P2" s="25" t="str">
        <f>"ALTER TABLE ONLY milscm4."&amp;D$8</f>
        <v>ALTER TABLE ONLY milscm4.mart_shohou</v>
      </c>
    </row>
    <row r="3" spans="1:24" ht="19.5" thickBot="1">
      <c r="B3" s="28"/>
      <c r="C3" s="28"/>
      <c r="D3" s="28"/>
      <c r="E3" s="28"/>
      <c r="F3" s="28"/>
      <c r="G3" s="28"/>
      <c r="H3" s="28"/>
      <c r="I3" s="28"/>
      <c r="J3" s="28"/>
      <c r="K3" s="28"/>
      <c r="L3" s="28"/>
      <c r="M3" s="29"/>
      <c r="Q3" s="25" t="str">
        <f>"ADD CONSTRAINT "&amp;D$8&amp;"_pkey"</f>
        <v>ADD CONSTRAINT mart_shohou_pkey</v>
      </c>
    </row>
    <row r="4" spans="1:24">
      <c r="B4" s="626" t="s">
        <v>206</v>
      </c>
      <c r="C4" s="627"/>
      <c r="D4" s="628" t="str">
        <f>VLOOKUP(D7,エンティティ一覧!A1:'エンティティ一覧'!AQ10131,13,FALSE)</f>
        <v>ENT_A1_02</v>
      </c>
      <c r="E4" s="629"/>
      <c r="F4" s="629"/>
      <c r="G4" s="629"/>
      <c r="H4" s="629"/>
      <c r="I4" s="629"/>
      <c r="J4" s="629"/>
      <c r="K4" s="629"/>
      <c r="L4" s="629"/>
      <c r="M4" s="630"/>
      <c r="R4" s="25" t="s">
        <v>1328</v>
      </c>
    </row>
    <row r="5" spans="1:24">
      <c r="B5" s="641" t="s">
        <v>143</v>
      </c>
      <c r="C5" s="642"/>
      <c r="D5" s="643" t="str">
        <f>VLOOKUP(D7,エンティティ一覧!A1:'エンティティ一覧'!AQ10131,2,FALSE)</f>
        <v>SA_A1</v>
      </c>
      <c r="E5" s="644"/>
      <c r="F5" s="644"/>
      <c r="G5" s="644"/>
      <c r="H5" s="644"/>
      <c r="I5" s="644"/>
      <c r="J5" s="644"/>
      <c r="K5" s="644"/>
      <c r="L5" s="644"/>
      <c r="M5" s="645"/>
      <c r="S5" s="25" t="s">
        <v>1329</v>
      </c>
    </row>
    <row r="6" spans="1:24">
      <c r="B6" s="641" t="s">
        <v>144</v>
      </c>
      <c r="C6" s="642"/>
      <c r="D6" s="643" t="str">
        <f>VLOOKUP(D7,エンティティ一覧!A1:'エンティティ一覧'!AQ10131,6,FALSE)</f>
        <v>データマート</v>
      </c>
      <c r="E6" s="644"/>
      <c r="F6" s="644"/>
      <c r="G6" s="644"/>
      <c r="H6" s="644"/>
      <c r="I6" s="644"/>
      <c r="J6" s="644"/>
      <c r="K6" s="644"/>
      <c r="L6" s="644"/>
      <c r="M6" s="645"/>
      <c r="T6" s="25" t="s">
        <v>2798</v>
      </c>
    </row>
    <row r="7" spans="1:24">
      <c r="B7" s="641" t="s">
        <v>145</v>
      </c>
      <c r="C7" s="642"/>
      <c r="D7" s="643" t="s">
        <v>647</v>
      </c>
      <c r="E7" s="644"/>
      <c r="F7" s="644"/>
      <c r="G7" s="644"/>
      <c r="H7" s="644"/>
      <c r="I7" s="644"/>
      <c r="J7" s="644"/>
      <c r="K7" s="644"/>
      <c r="L7" s="644"/>
      <c r="M7" s="645"/>
      <c r="T7" s="25" t="s">
        <v>3182</v>
      </c>
    </row>
    <row r="8" spans="1:24">
      <c r="B8" s="641" t="s">
        <v>147</v>
      </c>
      <c r="C8" s="642"/>
      <c r="D8" s="643" t="s">
        <v>648</v>
      </c>
      <c r="E8" s="644"/>
      <c r="F8" s="644"/>
      <c r="G8" s="644"/>
      <c r="H8" s="644"/>
      <c r="I8" s="644"/>
      <c r="J8" s="644"/>
      <c r="K8" s="644"/>
      <c r="L8" s="644"/>
      <c r="M8" s="645"/>
      <c r="S8" s="25" t="s">
        <v>1327</v>
      </c>
    </row>
    <row r="9" spans="1:24" ht="19.5" thickBot="1">
      <c r="B9" s="652" t="s">
        <v>149</v>
      </c>
      <c r="C9" s="653"/>
      <c r="D9" s="654" t="s">
        <v>207</v>
      </c>
      <c r="E9" s="663"/>
      <c r="F9" s="663"/>
      <c r="G9" s="663"/>
      <c r="H9" s="663"/>
      <c r="I9" s="663"/>
      <c r="J9" s="663"/>
      <c r="K9" s="663"/>
      <c r="L9" s="663"/>
      <c r="M9" s="664"/>
      <c r="P9" s="25" t="str">
        <f>"ALTER TABLE milscm4."&amp;D$8&amp;" OWNER TO pgmisgrp1;"</f>
        <v>ALTER TABLE milscm4.mart_shohou OWNER TO pgmisgrp1;</v>
      </c>
    </row>
    <row r="10" spans="1:24">
      <c r="B10" s="30"/>
      <c r="C10" s="30"/>
      <c r="D10" s="28"/>
      <c r="E10" s="28"/>
      <c r="F10" s="28"/>
      <c r="G10" s="28"/>
      <c r="H10" s="28"/>
      <c r="I10" s="28"/>
      <c r="J10" s="28"/>
      <c r="K10" s="28"/>
      <c r="L10" s="28"/>
      <c r="M10" s="29"/>
      <c r="P10" s="25" t="str">
        <f>"GRANT ALL ON TABLE milscm4."&amp;D$8&amp;" TO pgappl11;"</f>
        <v>GRANT ALL ON TABLE milscm4.mart_shohou TO pgappl11;</v>
      </c>
    </row>
    <row r="11" spans="1:24" ht="19.5" thickBot="1">
      <c r="B11" s="31" t="s">
        <v>151</v>
      </c>
      <c r="C11" s="30"/>
      <c r="D11" s="28"/>
      <c r="E11" s="28"/>
      <c r="F11" s="28"/>
      <c r="G11" s="28"/>
      <c r="H11" s="28"/>
      <c r="I11" s="28"/>
      <c r="J11" s="28"/>
      <c r="K11" s="28"/>
      <c r="L11" s="28"/>
      <c r="M11" s="29"/>
    </row>
    <row r="12" spans="1:24">
      <c r="B12" s="657" t="s">
        <v>152</v>
      </c>
      <c r="C12" s="659" t="s">
        <v>153</v>
      </c>
      <c r="D12" s="303" t="s">
        <v>154</v>
      </c>
      <c r="E12" s="648" t="s">
        <v>155</v>
      </c>
      <c r="F12" s="661" t="s">
        <v>156</v>
      </c>
      <c r="G12" s="662"/>
      <c r="H12" s="661" t="s">
        <v>157</v>
      </c>
      <c r="I12" s="662"/>
      <c r="J12" s="648" t="s">
        <v>158</v>
      </c>
      <c r="K12" s="648" t="s">
        <v>159</v>
      </c>
      <c r="L12" s="648" t="s">
        <v>160</v>
      </c>
      <c r="M12" s="650" t="s">
        <v>161</v>
      </c>
      <c r="P12" s="25" t="str">
        <f>"CREATE TABLE milscm4."&amp;D$8</f>
        <v>CREATE TABLE milscm4.mart_shohou</v>
      </c>
    </row>
    <row r="13" spans="1:24" ht="56.25">
      <c r="B13" s="658"/>
      <c r="C13" s="660"/>
      <c r="D13" s="304"/>
      <c r="E13" s="649"/>
      <c r="F13" s="32" t="s">
        <v>162</v>
      </c>
      <c r="G13" s="32" t="s">
        <v>163</v>
      </c>
      <c r="H13" s="32" t="s">
        <v>162</v>
      </c>
      <c r="I13" s="32" t="s">
        <v>164</v>
      </c>
      <c r="J13" s="649"/>
      <c r="K13" s="649"/>
      <c r="L13" s="649"/>
      <c r="M13" s="651"/>
      <c r="Q13" s="25" t="s">
        <v>1326</v>
      </c>
    </row>
    <row r="14" spans="1:24" s="41" customFormat="1">
      <c r="A14" s="25"/>
      <c r="B14" s="51">
        <f t="shared" ref="B14:B32" si="0">ROW()-13</f>
        <v>1</v>
      </c>
      <c r="C14" s="52" t="s">
        <v>2796</v>
      </c>
      <c r="D14" s="52" t="s">
        <v>2797</v>
      </c>
      <c r="E14" s="35" t="s">
        <v>208</v>
      </c>
      <c r="F14" s="35" t="s">
        <v>197</v>
      </c>
      <c r="G14" s="35">
        <v>10</v>
      </c>
      <c r="H14" s="35" t="str">
        <f t="shared" ref="H14:H31" si="1">IF(F14="フラグ","boolean",IF(F14="文字列","text",IF(F14="整数","integer",IF(F14="実数","numeric",""))))</f>
        <v>text</v>
      </c>
      <c r="I14" s="35">
        <f t="shared" ref="I14:I31" si="2">IF(H14="boolean",1,IF(H14="text",IF(G14&lt;=126,1+(G14*3),4+(G14*3)),IF(H14="integer",4,IF(H14="numeric",3+CEILING(G14/4*2,2),0))))</f>
        <v>31</v>
      </c>
      <c r="J14" s="53"/>
      <c r="K14" s="53"/>
      <c r="L14" s="55" t="s">
        <v>192</v>
      </c>
      <c r="M14" s="56" t="s">
        <v>210</v>
      </c>
      <c r="P14" s="25"/>
      <c r="Q14" s="25"/>
      <c r="R14" s="25"/>
      <c r="S14" s="25" t="str">
        <f>IF(B14&lt;&gt;1,","&amp;D14,D14)</f>
        <v>shikibetsu_no</v>
      </c>
      <c r="T14" s="25" t="str">
        <f>UPPER(H14)</f>
        <v>TEXT</v>
      </c>
      <c r="U14" s="25" t="str">
        <f>IF(K14&lt;&gt;"","default "&amp;IF(H14="text","'"&amp;K14&amp;"'",K14),"")</f>
        <v/>
      </c>
      <c r="V14" s="25" t="str">
        <f>IF(L14="○","NOT NULL","")</f>
        <v>NOT NULL</v>
      </c>
      <c r="W14" s="25" t="str">
        <f>"-- "&amp;C14</f>
        <v>-- データ識別番号</v>
      </c>
      <c r="X14" s="25"/>
    </row>
    <row r="15" spans="1:24" s="41" customFormat="1">
      <c r="A15" s="25"/>
      <c r="B15" s="33">
        <f t="shared" si="0"/>
        <v>2</v>
      </c>
      <c r="C15" s="34" t="s">
        <v>211</v>
      </c>
      <c r="D15" s="34" t="s">
        <v>196</v>
      </c>
      <c r="E15" s="36" t="s">
        <v>192</v>
      </c>
      <c r="F15" s="36" t="s">
        <v>197</v>
      </c>
      <c r="G15" s="36">
        <v>9</v>
      </c>
      <c r="H15" s="36" t="str">
        <f t="shared" si="1"/>
        <v>text</v>
      </c>
      <c r="I15" s="36">
        <f t="shared" si="2"/>
        <v>28</v>
      </c>
      <c r="J15" s="37"/>
      <c r="K15" s="40"/>
      <c r="L15" s="38" t="s">
        <v>192</v>
      </c>
      <c r="M15" s="39" t="s">
        <v>210</v>
      </c>
      <c r="P15" s="25"/>
      <c r="Q15" s="25"/>
      <c r="R15" s="25"/>
      <c r="S15" s="25" t="str">
        <f t="shared" ref="S15:S31" si="3">IF(B15&lt;&gt;1,","&amp;D15,D15)</f>
        <v>,facility_id</v>
      </c>
      <c r="T15" s="25" t="str">
        <f t="shared" ref="T15:T31" si="4">UPPER(H15)</f>
        <v>TEXT</v>
      </c>
      <c r="U15" s="25" t="str">
        <f t="shared" ref="U15:U31" si="5">IF(K15&lt;&gt;"","default "&amp;IF(H15="text","'"&amp;K15&amp;"'",K15),"")</f>
        <v/>
      </c>
      <c r="V15" s="25" t="str">
        <f>IF(L15="○","NOT NULL","")</f>
        <v>NOT NULL</v>
      </c>
      <c r="W15" s="25" t="str">
        <f>"-- "&amp;C15</f>
        <v>-- 施設ID</v>
      </c>
      <c r="X15" s="25"/>
    </row>
    <row r="16" spans="1:24" s="41" customFormat="1">
      <c r="A16" s="25"/>
      <c r="B16" s="33">
        <f t="shared" si="0"/>
        <v>3</v>
      </c>
      <c r="C16" s="34" t="s">
        <v>212</v>
      </c>
      <c r="D16" s="34" t="s">
        <v>213</v>
      </c>
      <c r="E16" s="36" t="s">
        <v>192</v>
      </c>
      <c r="F16" s="36" t="s">
        <v>197</v>
      </c>
      <c r="G16" s="36">
        <v>6</v>
      </c>
      <c r="H16" s="36" t="str">
        <f t="shared" si="1"/>
        <v>text</v>
      </c>
      <c r="I16" s="36">
        <f t="shared" si="2"/>
        <v>19</v>
      </c>
      <c r="J16" s="37"/>
      <c r="K16" s="40"/>
      <c r="L16" s="38" t="s">
        <v>192</v>
      </c>
      <c r="M16" s="39" t="s">
        <v>210</v>
      </c>
      <c r="P16" s="25"/>
      <c r="Q16" s="25"/>
      <c r="R16" s="25"/>
      <c r="S16" s="25" t="str">
        <f t="shared" si="3"/>
        <v>,shinryo_ym</v>
      </c>
      <c r="T16" s="25" t="str">
        <f t="shared" si="4"/>
        <v>TEXT</v>
      </c>
      <c r="U16" s="25" t="str">
        <f t="shared" si="5"/>
        <v/>
      </c>
      <c r="V16" s="25" t="str">
        <f>IF(L16="○","NOT NULL","")</f>
        <v>NOT NULL</v>
      </c>
      <c r="W16" s="25" t="str">
        <f>"-- "&amp;C16</f>
        <v>-- 診療年月</v>
      </c>
      <c r="X16" s="25"/>
    </row>
    <row r="17" spans="1:24" s="41" customFormat="1">
      <c r="B17" s="33">
        <f t="shared" si="0"/>
        <v>4</v>
      </c>
      <c r="C17" s="34" t="s">
        <v>218</v>
      </c>
      <c r="D17" s="34" t="s">
        <v>219</v>
      </c>
      <c r="E17" s="35" t="s">
        <v>192</v>
      </c>
      <c r="F17" s="35" t="s">
        <v>197</v>
      </c>
      <c r="G17" s="35">
        <v>2</v>
      </c>
      <c r="H17" s="35" t="str">
        <f t="shared" si="1"/>
        <v>text</v>
      </c>
      <c r="I17" s="36">
        <f t="shared" si="2"/>
        <v>7</v>
      </c>
      <c r="J17" s="37"/>
      <c r="K17" s="37"/>
      <c r="L17" s="38" t="s">
        <v>192</v>
      </c>
      <c r="M17" s="39" t="s">
        <v>210</v>
      </c>
      <c r="P17" s="25"/>
      <c r="Q17" s="25"/>
      <c r="R17" s="25"/>
      <c r="S17" s="25" t="str">
        <f t="shared" si="3"/>
        <v>,data_kubun</v>
      </c>
      <c r="T17" s="25" t="str">
        <f t="shared" si="4"/>
        <v>TEXT</v>
      </c>
      <c r="U17" s="25" t="str">
        <f t="shared" si="5"/>
        <v/>
      </c>
      <c r="V17" s="25" t="str">
        <f t="shared" ref="V17:V31" si="6">IF(L17="○","NOT NULL","")</f>
        <v>NOT NULL</v>
      </c>
      <c r="W17" s="25" t="str">
        <f t="shared" ref="W17:W31" si="7">"-- "&amp;C17</f>
        <v>-- データ区分</v>
      </c>
      <c r="X17" s="25"/>
    </row>
    <row r="18" spans="1:24" s="41" customFormat="1">
      <c r="B18" s="33">
        <f t="shared" si="0"/>
        <v>5</v>
      </c>
      <c r="C18" s="34" t="s">
        <v>220</v>
      </c>
      <c r="D18" s="34" t="s">
        <v>221</v>
      </c>
      <c r="E18" s="35" t="s">
        <v>192</v>
      </c>
      <c r="F18" s="36" t="s">
        <v>197</v>
      </c>
      <c r="G18" s="35">
        <v>4</v>
      </c>
      <c r="H18" s="35" t="str">
        <f t="shared" si="1"/>
        <v>text</v>
      </c>
      <c r="I18" s="36">
        <f t="shared" si="2"/>
        <v>13</v>
      </c>
      <c r="J18" s="37"/>
      <c r="K18" s="37"/>
      <c r="L18" s="38" t="s">
        <v>192</v>
      </c>
      <c r="M18" s="39" t="s">
        <v>210</v>
      </c>
      <c r="Q18" s="25"/>
      <c r="R18" s="25"/>
      <c r="S18" s="25" t="str">
        <f t="shared" si="3"/>
        <v>,junjo_no</v>
      </c>
      <c r="T18" s="25" t="str">
        <f t="shared" si="4"/>
        <v>TEXT</v>
      </c>
      <c r="U18" s="25" t="str">
        <f t="shared" si="5"/>
        <v/>
      </c>
      <c r="V18" s="25" t="str">
        <f t="shared" si="6"/>
        <v>NOT NULL</v>
      </c>
      <c r="W18" s="25" t="str">
        <f t="shared" si="7"/>
        <v>-- 順序番号</v>
      </c>
      <c r="X18" s="25"/>
    </row>
    <row r="19" spans="1:24" s="41" customFormat="1" ht="37.5">
      <c r="B19" s="33">
        <f t="shared" si="0"/>
        <v>6</v>
      </c>
      <c r="C19" s="34" t="s">
        <v>222</v>
      </c>
      <c r="D19" s="34" t="s">
        <v>223</v>
      </c>
      <c r="E19" s="35" t="s">
        <v>192</v>
      </c>
      <c r="F19" s="36" t="s">
        <v>197</v>
      </c>
      <c r="G19" s="35">
        <v>3</v>
      </c>
      <c r="H19" s="36" t="str">
        <f t="shared" si="1"/>
        <v>text</v>
      </c>
      <c r="I19" s="36">
        <f t="shared" si="2"/>
        <v>10</v>
      </c>
      <c r="J19" s="37"/>
      <c r="K19" s="37"/>
      <c r="L19" s="38" t="s">
        <v>192</v>
      </c>
      <c r="M19" s="39" t="s">
        <v>224</v>
      </c>
      <c r="Q19" s="25"/>
      <c r="R19" s="25"/>
      <c r="S19" s="25" t="str">
        <f t="shared" si="3"/>
        <v>,koi_meisai_no</v>
      </c>
      <c r="T19" s="25" t="str">
        <f t="shared" si="4"/>
        <v>TEXT</v>
      </c>
      <c r="U19" s="25" t="str">
        <f t="shared" si="5"/>
        <v/>
      </c>
      <c r="V19" s="25" t="str">
        <f t="shared" si="6"/>
        <v>NOT NULL</v>
      </c>
      <c r="W19" s="25" t="str">
        <f t="shared" si="7"/>
        <v>-- 行為明細番号</v>
      </c>
      <c r="X19" s="25"/>
    </row>
    <row r="20" spans="1:24" s="41" customFormat="1" ht="37.5">
      <c r="B20" s="33">
        <f t="shared" si="0"/>
        <v>7</v>
      </c>
      <c r="C20" s="34" t="s">
        <v>225</v>
      </c>
      <c r="D20" s="34" t="s">
        <v>226</v>
      </c>
      <c r="E20" s="35"/>
      <c r="F20" s="35" t="s">
        <v>197</v>
      </c>
      <c r="G20" s="35">
        <v>9</v>
      </c>
      <c r="H20" s="35" t="str">
        <f t="shared" si="1"/>
        <v>text</v>
      </c>
      <c r="I20" s="36">
        <f t="shared" si="2"/>
        <v>28</v>
      </c>
      <c r="J20" s="37"/>
      <c r="K20" s="37"/>
      <c r="L20" s="38"/>
      <c r="M20" s="39" t="s">
        <v>227</v>
      </c>
      <c r="Q20" s="25"/>
      <c r="R20" s="25"/>
      <c r="S20" s="25" t="str">
        <f t="shared" si="3"/>
        <v>,receipt_densan_code</v>
      </c>
      <c r="T20" s="25" t="str">
        <f t="shared" si="4"/>
        <v>TEXT</v>
      </c>
      <c r="U20" s="25" t="str">
        <f t="shared" si="5"/>
        <v/>
      </c>
      <c r="V20" s="25" t="str">
        <f t="shared" si="6"/>
        <v/>
      </c>
      <c r="W20" s="25" t="str">
        <f t="shared" si="7"/>
        <v>-- レセプト電算処理システム用コード</v>
      </c>
      <c r="X20" s="25"/>
    </row>
    <row r="21" spans="1:24" s="41" customFormat="1">
      <c r="B21" s="33">
        <f t="shared" si="0"/>
        <v>8</v>
      </c>
      <c r="C21" s="34" t="s">
        <v>228</v>
      </c>
      <c r="D21" s="34" t="s">
        <v>229</v>
      </c>
      <c r="E21" s="35"/>
      <c r="F21" s="35" t="s">
        <v>197</v>
      </c>
      <c r="G21" s="35">
        <v>8</v>
      </c>
      <c r="H21" s="35" t="str">
        <f t="shared" si="1"/>
        <v>text</v>
      </c>
      <c r="I21" s="36">
        <f t="shared" si="2"/>
        <v>25</v>
      </c>
      <c r="J21" s="37"/>
      <c r="K21" s="37"/>
      <c r="L21" s="38"/>
      <c r="M21" s="39" t="s">
        <v>210</v>
      </c>
      <c r="Q21" s="25"/>
      <c r="R21" s="25"/>
      <c r="S21" s="25" t="str">
        <f t="shared" si="3"/>
        <v>,kaishaku_no</v>
      </c>
      <c r="T21" s="25" t="str">
        <f t="shared" si="4"/>
        <v>TEXT</v>
      </c>
      <c r="U21" s="25" t="str">
        <f t="shared" si="5"/>
        <v/>
      </c>
      <c r="V21" s="25" t="str">
        <f t="shared" si="6"/>
        <v/>
      </c>
      <c r="W21" s="25" t="str">
        <f t="shared" si="7"/>
        <v>-- 解釈番号</v>
      </c>
      <c r="X21" s="25"/>
    </row>
    <row r="22" spans="1:24" s="41" customFormat="1">
      <c r="A22" s="25"/>
      <c r="B22" s="33">
        <f t="shared" si="0"/>
        <v>9</v>
      </c>
      <c r="C22" s="34" t="s">
        <v>230</v>
      </c>
      <c r="D22" s="34" t="s">
        <v>231</v>
      </c>
      <c r="E22" s="35"/>
      <c r="F22" s="35" t="s">
        <v>232</v>
      </c>
      <c r="G22" s="35">
        <v>11</v>
      </c>
      <c r="H22" s="35" t="str">
        <f t="shared" si="1"/>
        <v>numeric</v>
      </c>
      <c r="I22" s="36">
        <f t="shared" si="2"/>
        <v>9</v>
      </c>
      <c r="J22" s="37"/>
      <c r="K22" s="37"/>
      <c r="L22" s="38"/>
      <c r="M22" s="39" t="s">
        <v>210</v>
      </c>
      <c r="Q22" s="25"/>
      <c r="R22" s="25"/>
      <c r="S22" s="25" t="str">
        <f t="shared" si="3"/>
        <v>,shiyoryo</v>
      </c>
      <c r="T22" s="25" t="str">
        <f t="shared" si="4"/>
        <v>NUMERIC</v>
      </c>
      <c r="U22" s="25" t="str">
        <f t="shared" si="5"/>
        <v/>
      </c>
      <c r="V22" s="25" t="str">
        <f t="shared" si="6"/>
        <v/>
      </c>
      <c r="W22" s="25" t="str">
        <f t="shared" si="7"/>
        <v>-- 使用量</v>
      </c>
      <c r="X22" s="25"/>
    </row>
    <row r="23" spans="1:24" s="41" customFormat="1">
      <c r="A23" s="25"/>
      <c r="B23" s="33">
        <f t="shared" si="0"/>
        <v>10</v>
      </c>
      <c r="C23" s="63" t="s">
        <v>233</v>
      </c>
      <c r="D23" s="63" t="s">
        <v>234</v>
      </c>
      <c r="E23" s="35"/>
      <c r="F23" s="35" t="s">
        <v>197</v>
      </c>
      <c r="G23" s="35">
        <v>3</v>
      </c>
      <c r="H23" s="35" t="str">
        <f t="shared" si="1"/>
        <v>text</v>
      </c>
      <c r="I23" s="36">
        <f t="shared" si="2"/>
        <v>10</v>
      </c>
      <c r="J23" s="37"/>
      <c r="K23" s="40"/>
      <c r="L23" s="38"/>
      <c r="M23" s="39" t="s">
        <v>210</v>
      </c>
      <c r="Q23" s="25"/>
      <c r="R23" s="25"/>
      <c r="S23" s="25" t="str">
        <f t="shared" si="3"/>
        <v>,unit</v>
      </c>
      <c r="T23" s="25" t="str">
        <f t="shared" si="4"/>
        <v>TEXT</v>
      </c>
      <c r="U23" s="25" t="str">
        <f t="shared" si="5"/>
        <v/>
      </c>
      <c r="V23" s="25" t="str">
        <f t="shared" si="6"/>
        <v/>
      </c>
      <c r="W23" s="25" t="str">
        <f t="shared" si="7"/>
        <v>-- 基準単位</v>
      </c>
      <c r="X23" s="25"/>
    </row>
    <row r="24" spans="1:24" s="41" customFormat="1">
      <c r="A24" s="25"/>
      <c r="B24" s="33">
        <f t="shared" si="0"/>
        <v>11</v>
      </c>
      <c r="C24" s="63" t="s">
        <v>235</v>
      </c>
      <c r="D24" s="63" t="s">
        <v>236</v>
      </c>
      <c r="E24" s="35"/>
      <c r="F24" s="35" t="s">
        <v>232</v>
      </c>
      <c r="G24" s="35">
        <v>12</v>
      </c>
      <c r="H24" s="35" t="str">
        <f t="shared" si="1"/>
        <v>numeric</v>
      </c>
      <c r="I24" s="36">
        <f t="shared" si="2"/>
        <v>9</v>
      </c>
      <c r="J24" s="37"/>
      <c r="K24" s="40"/>
      <c r="L24" s="38"/>
      <c r="M24" s="39" t="s">
        <v>210</v>
      </c>
      <c r="Q24" s="25"/>
      <c r="R24" s="25"/>
      <c r="S24" s="25" t="str">
        <f t="shared" si="3"/>
        <v>,meisai_tensu</v>
      </c>
      <c r="T24" s="25" t="str">
        <f t="shared" si="4"/>
        <v>NUMERIC</v>
      </c>
      <c r="U24" s="25" t="str">
        <f t="shared" si="5"/>
        <v/>
      </c>
      <c r="V24" s="25" t="str">
        <f t="shared" si="6"/>
        <v/>
      </c>
      <c r="W24" s="25" t="str">
        <f t="shared" si="7"/>
        <v>-- 明細点数・金額</v>
      </c>
      <c r="X24" s="25"/>
    </row>
    <row r="25" spans="1:24" s="41" customFormat="1" ht="37.5">
      <c r="A25" s="25"/>
      <c r="B25" s="33">
        <f t="shared" si="0"/>
        <v>12</v>
      </c>
      <c r="C25" s="34" t="s">
        <v>237</v>
      </c>
      <c r="D25" s="34" t="s">
        <v>238</v>
      </c>
      <c r="E25" s="36"/>
      <c r="F25" s="36" t="s">
        <v>197</v>
      </c>
      <c r="G25" s="35">
        <v>1</v>
      </c>
      <c r="H25" s="36" t="str">
        <f t="shared" si="1"/>
        <v>text</v>
      </c>
      <c r="I25" s="36">
        <f t="shared" si="2"/>
        <v>4</v>
      </c>
      <c r="J25" s="37"/>
      <c r="K25" s="37"/>
      <c r="L25" s="38"/>
      <c r="M25" s="39" t="s">
        <v>239</v>
      </c>
      <c r="Q25" s="25"/>
      <c r="R25" s="25"/>
      <c r="S25" s="25" t="str">
        <f t="shared" si="3"/>
        <v>,ten_kubun</v>
      </c>
      <c r="T25" s="25" t="str">
        <f t="shared" si="4"/>
        <v>TEXT</v>
      </c>
      <c r="U25" s="25" t="str">
        <f t="shared" si="5"/>
        <v/>
      </c>
      <c r="V25" s="25" t="str">
        <f t="shared" si="6"/>
        <v/>
      </c>
      <c r="W25" s="25" t="str">
        <f t="shared" si="7"/>
        <v>-- 円・点区分</v>
      </c>
      <c r="X25" s="25"/>
    </row>
    <row r="26" spans="1:24" s="41" customFormat="1">
      <c r="A26" s="25"/>
      <c r="B26" s="33">
        <f t="shared" si="0"/>
        <v>13</v>
      </c>
      <c r="C26" s="34" t="s">
        <v>240</v>
      </c>
      <c r="D26" s="34" t="s">
        <v>241</v>
      </c>
      <c r="E26" s="36"/>
      <c r="F26" s="36" t="s">
        <v>197</v>
      </c>
      <c r="G26" s="36">
        <v>12</v>
      </c>
      <c r="H26" s="36" t="str">
        <f t="shared" si="1"/>
        <v>text</v>
      </c>
      <c r="I26" s="36">
        <f t="shared" si="2"/>
        <v>37</v>
      </c>
      <c r="J26" s="37"/>
      <c r="K26" s="37"/>
      <c r="L26" s="38"/>
      <c r="M26" s="39" t="s">
        <v>210</v>
      </c>
      <c r="Q26" s="25"/>
      <c r="R26" s="25"/>
      <c r="S26" s="25" t="str">
        <f t="shared" si="3"/>
        <v>,koi_meisai_kubun</v>
      </c>
      <c r="T26" s="25" t="str">
        <f t="shared" si="4"/>
        <v>TEXT</v>
      </c>
      <c r="U26" s="25" t="str">
        <f t="shared" si="5"/>
        <v/>
      </c>
      <c r="V26" s="25" t="str">
        <f t="shared" si="6"/>
        <v/>
      </c>
      <c r="W26" s="25" t="str">
        <f t="shared" si="7"/>
        <v>-- 行為明細区分情報</v>
      </c>
      <c r="X26" s="25"/>
    </row>
    <row r="27" spans="1:24" s="41" customFormat="1">
      <c r="A27" s="25"/>
      <c r="B27" s="33">
        <f t="shared" si="0"/>
        <v>14</v>
      </c>
      <c r="C27" s="34" t="s">
        <v>242</v>
      </c>
      <c r="D27" s="34" t="s">
        <v>243</v>
      </c>
      <c r="E27" s="36"/>
      <c r="F27" s="35" t="s">
        <v>232</v>
      </c>
      <c r="G27" s="36">
        <v>8</v>
      </c>
      <c r="H27" s="36" t="str">
        <f t="shared" si="1"/>
        <v>numeric</v>
      </c>
      <c r="I27" s="36">
        <f t="shared" si="2"/>
        <v>7</v>
      </c>
      <c r="J27" s="37"/>
      <c r="K27" s="37"/>
      <c r="L27" s="38"/>
      <c r="M27" s="39" t="s">
        <v>210</v>
      </c>
      <c r="Q27" s="25"/>
      <c r="R27" s="25"/>
      <c r="S27" s="25" t="str">
        <f t="shared" si="3"/>
        <v>,koi_times</v>
      </c>
      <c r="T27" s="25" t="str">
        <f t="shared" si="4"/>
        <v>NUMERIC</v>
      </c>
      <c r="U27" s="25" t="str">
        <f t="shared" si="5"/>
        <v/>
      </c>
      <c r="V27" s="25" t="str">
        <f t="shared" si="6"/>
        <v/>
      </c>
      <c r="W27" s="25" t="str">
        <f t="shared" si="7"/>
        <v>-- 行為回数</v>
      </c>
      <c r="X27" s="25"/>
    </row>
    <row r="28" spans="1:24" s="41" customFormat="1">
      <c r="A28" s="25"/>
      <c r="B28" s="33">
        <f t="shared" si="0"/>
        <v>15</v>
      </c>
      <c r="C28" s="34" t="s">
        <v>244</v>
      </c>
      <c r="D28" s="34" t="s">
        <v>245</v>
      </c>
      <c r="E28" s="36"/>
      <c r="F28" s="35" t="s">
        <v>197</v>
      </c>
      <c r="G28" s="35">
        <v>4</v>
      </c>
      <c r="H28" s="35" t="str">
        <f t="shared" si="1"/>
        <v>text</v>
      </c>
      <c r="I28" s="36">
        <f t="shared" si="2"/>
        <v>13</v>
      </c>
      <c r="J28" s="37"/>
      <c r="K28" s="37"/>
      <c r="L28" s="38"/>
      <c r="M28" s="39" t="s">
        <v>210</v>
      </c>
      <c r="Q28" s="25"/>
      <c r="R28" s="25"/>
      <c r="S28" s="25" t="str">
        <f t="shared" si="3"/>
        <v>,receipt_type_code</v>
      </c>
      <c r="T28" s="25" t="str">
        <f t="shared" si="4"/>
        <v>TEXT</v>
      </c>
      <c r="U28" s="25" t="str">
        <f t="shared" si="5"/>
        <v/>
      </c>
      <c r="V28" s="25" t="str">
        <f t="shared" si="6"/>
        <v/>
      </c>
      <c r="W28" s="25" t="str">
        <f t="shared" si="7"/>
        <v>-- レセプト種別コード</v>
      </c>
      <c r="X28" s="25"/>
    </row>
    <row r="29" spans="1:24" s="41" customFormat="1">
      <c r="A29" s="25"/>
      <c r="B29" s="33">
        <f t="shared" si="0"/>
        <v>16</v>
      </c>
      <c r="C29" s="63" t="s">
        <v>246</v>
      </c>
      <c r="D29" s="63" t="s">
        <v>2092</v>
      </c>
      <c r="E29" s="38" t="s">
        <v>192</v>
      </c>
      <c r="F29" s="36" t="s">
        <v>197</v>
      </c>
      <c r="G29" s="36">
        <v>8</v>
      </c>
      <c r="H29" s="36" t="str">
        <f t="shared" si="1"/>
        <v>text</v>
      </c>
      <c r="I29" s="36">
        <f t="shared" si="2"/>
        <v>25</v>
      </c>
      <c r="J29" s="37"/>
      <c r="K29" s="37"/>
      <c r="L29" s="38" t="s">
        <v>192</v>
      </c>
      <c r="M29" s="39" t="s">
        <v>210</v>
      </c>
      <c r="Q29" s="25"/>
      <c r="R29" s="25"/>
      <c r="S29" s="25" t="str">
        <f t="shared" si="3"/>
        <v>,jisshi_ymd</v>
      </c>
      <c r="T29" s="25" t="str">
        <f t="shared" si="4"/>
        <v>TEXT</v>
      </c>
      <c r="U29" s="25" t="str">
        <f t="shared" si="5"/>
        <v/>
      </c>
      <c r="V29" s="25" t="str">
        <f t="shared" si="6"/>
        <v>NOT NULL</v>
      </c>
      <c r="W29" s="25" t="str">
        <f t="shared" si="7"/>
        <v>-- 実施年月日</v>
      </c>
      <c r="X29" s="25"/>
    </row>
    <row r="30" spans="1:24" s="41" customFormat="1">
      <c r="A30" s="25"/>
      <c r="B30" s="33">
        <f t="shared" si="0"/>
        <v>17</v>
      </c>
      <c r="C30" s="63" t="s">
        <v>248</v>
      </c>
      <c r="D30" s="63" t="s">
        <v>249</v>
      </c>
      <c r="E30" s="36"/>
      <c r="F30" s="36" t="s">
        <v>197</v>
      </c>
      <c r="G30" s="36">
        <v>2</v>
      </c>
      <c r="H30" s="36" t="str">
        <f t="shared" si="1"/>
        <v>text</v>
      </c>
      <c r="I30" s="36">
        <f t="shared" si="2"/>
        <v>7</v>
      </c>
      <c r="J30" s="37"/>
      <c r="K30" s="40"/>
      <c r="L30" s="38"/>
      <c r="M30" s="39" t="s">
        <v>210</v>
      </c>
      <c r="Q30" s="25"/>
      <c r="R30" s="25"/>
      <c r="S30" s="25" t="str">
        <f t="shared" si="3"/>
        <v>,receipt_ka_kubun</v>
      </c>
      <c r="T30" s="25" t="str">
        <f t="shared" si="4"/>
        <v>TEXT</v>
      </c>
      <c r="U30" s="25" t="str">
        <f t="shared" si="5"/>
        <v/>
      </c>
      <c r="V30" s="25" t="str">
        <f t="shared" si="6"/>
        <v/>
      </c>
      <c r="W30" s="25" t="str">
        <f t="shared" si="7"/>
        <v>-- レセプト科区分</v>
      </c>
      <c r="X30" s="25"/>
    </row>
    <row r="31" spans="1:24" s="41" customFormat="1">
      <c r="A31" s="25"/>
      <c r="B31" s="33">
        <f t="shared" si="0"/>
        <v>18</v>
      </c>
      <c r="C31" s="34" t="s">
        <v>250</v>
      </c>
      <c r="D31" s="34" t="s">
        <v>251</v>
      </c>
      <c r="E31" s="36"/>
      <c r="F31" s="36" t="s">
        <v>197</v>
      </c>
      <c r="G31" s="36">
        <v>3</v>
      </c>
      <c r="H31" s="36" t="str">
        <f t="shared" si="1"/>
        <v>text</v>
      </c>
      <c r="I31" s="36">
        <f t="shared" si="2"/>
        <v>10</v>
      </c>
      <c r="J31" s="37"/>
      <c r="K31" s="40"/>
      <c r="L31" s="38"/>
      <c r="M31" s="39" t="s">
        <v>210</v>
      </c>
      <c r="Q31" s="25"/>
      <c r="R31" s="25"/>
      <c r="S31" s="25" t="str">
        <f t="shared" si="3"/>
        <v>,department_kubun</v>
      </c>
      <c r="T31" s="25" t="str">
        <f t="shared" si="4"/>
        <v>TEXT</v>
      </c>
      <c r="U31" s="25" t="str">
        <f t="shared" si="5"/>
        <v/>
      </c>
      <c r="V31" s="25" t="str">
        <f t="shared" si="6"/>
        <v/>
      </c>
      <c r="W31" s="25" t="str">
        <f t="shared" si="7"/>
        <v>-- 診療科区分</v>
      </c>
      <c r="X31" s="25"/>
    </row>
    <row r="32" spans="1:24" s="41" customFormat="1" ht="37.5">
      <c r="A32" s="25"/>
      <c r="B32" s="33">
        <f t="shared" si="0"/>
        <v>19</v>
      </c>
      <c r="C32" s="34" t="s">
        <v>252</v>
      </c>
      <c r="D32" s="34" t="s">
        <v>253</v>
      </c>
      <c r="E32" s="36"/>
      <c r="F32" s="36" t="s">
        <v>197</v>
      </c>
      <c r="G32" s="36">
        <v>1</v>
      </c>
      <c r="H32" s="36" t="str">
        <f t="shared" ref="H32" si="8">IF(F32="フラグ","boolean",IF(F32="文字列","text",IF(F32="整数","integer",IF(F32="実数","numeric",""))))</f>
        <v>text</v>
      </c>
      <c r="I32" s="36">
        <f t="shared" ref="I32" si="9">IF(H32="boolean",1,IF(H32="text",IF(G32&lt;=126,1+(G32*3),4+(G32*3)),IF(H32="integer",4,IF(H32="numeric",3+CEILING(G32/4*2,2),0))))</f>
        <v>4</v>
      </c>
      <c r="J32" s="37"/>
      <c r="K32" s="40"/>
      <c r="L32" s="38"/>
      <c r="M32" s="39" t="s">
        <v>3180</v>
      </c>
      <c r="Q32" s="25"/>
      <c r="R32" s="25"/>
      <c r="S32" s="25" t="str">
        <f t="shared" ref="S32:S33" si="10">IF(B32&lt;&gt;1,","&amp;D32,D32)</f>
        <v>,nyugai_kubun</v>
      </c>
      <c r="T32" s="25" t="str">
        <f t="shared" ref="T32:T33" si="11">UPPER(H32)</f>
        <v>TEXT</v>
      </c>
      <c r="U32" s="25" t="str">
        <f t="shared" ref="U32:U33" si="12">IF(K32&lt;&gt;"","default "&amp;IF(H32="text","'"&amp;K32&amp;"'",K32),"")</f>
        <v/>
      </c>
      <c r="V32" s="25" t="str">
        <f t="shared" ref="V32:V33" si="13">IF(L32="○","NOT NULL","")</f>
        <v/>
      </c>
      <c r="W32" s="25" t="str">
        <f t="shared" ref="W32:W33" si="14">"-- "&amp;C32</f>
        <v>-- 入外区分</v>
      </c>
      <c r="X32" s="25"/>
    </row>
    <row r="33" spans="2:39" ht="19.5" thickBot="1">
      <c r="B33" s="42">
        <f>ROW()-13</f>
        <v>20</v>
      </c>
      <c r="C33" s="43" t="s">
        <v>374</v>
      </c>
      <c r="D33" s="43" t="s">
        <v>375</v>
      </c>
      <c r="E33" s="44" t="s">
        <v>3181</v>
      </c>
      <c r="F33" s="44" t="s">
        <v>209</v>
      </c>
      <c r="G33" s="44">
        <v>19</v>
      </c>
      <c r="H33" s="44" t="s">
        <v>3</v>
      </c>
      <c r="I33" s="44">
        <v>8</v>
      </c>
      <c r="J33" s="46"/>
      <c r="K33" s="46"/>
      <c r="L33" s="44"/>
      <c r="M33" s="49" t="s">
        <v>376</v>
      </c>
      <c r="N33" s="77"/>
      <c r="S33" s="25" t="str">
        <f t="shared" si="10"/>
        <v>,seq_no</v>
      </c>
      <c r="T33" s="25" t="str">
        <f t="shared" si="11"/>
        <v>BIGINT</v>
      </c>
      <c r="U33" s="25" t="str">
        <f t="shared" si="12"/>
        <v/>
      </c>
      <c r="V33" s="25" t="str">
        <f t="shared" si="13"/>
        <v/>
      </c>
      <c r="W33" s="25" t="str">
        <f t="shared" si="14"/>
        <v>-- シーケンス番号</v>
      </c>
      <c r="Y33" s="41"/>
      <c r="AM33"/>
    </row>
    <row r="34" spans="2:39">
      <c r="P34" s="41"/>
      <c r="R34" s="25" t="s">
        <v>1327</v>
      </c>
      <c r="Y34" s="41"/>
      <c r="Z34" s="41"/>
      <c r="AA34" s="41"/>
      <c r="AB34" s="41"/>
      <c r="AC34" s="41"/>
      <c r="AD34" s="41"/>
    </row>
    <row r="35" spans="2:39">
      <c r="P35" s="41"/>
      <c r="Y35" s="41"/>
      <c r="Z35" s="41"/>
      <c r="AA35" s="41"/>
      <c r="AB35" s="41"/>
      <c r="AC35" s="41"/>
      <c r="AD35" s="41"/>
    </row>
    <row r="36" spans="2:39">
      <c r="P36" s="41"/>
      <c r="Y36" s="41"/>
      <c r="Z36" s="41"/>
      <c r="AA36" s="41"/>
      <c r="AB36" s="41"/>
      <c r="AC36" s="41"/>
      <c r="AD36" s="41"/>
    </row>
    <row r="37" spans="2:39">
      <c r="P37" s="41"/>
      <c r="Y37" s="41"/>
      <c r="Z37" s="41"/>
      <c r="AA37" s="41"/>
      <c r="AB37" s="41"/>
      <c r="AC37" s="41"/>
      <c r="AD37" s="41"/>
    </row>
    <row r="38" spans="2:39">
      <c r="P38" s="41"/>
      <c r="Y38" s="41"/>
      <c r="Z38" s="41"/>
      <c r="AA38" s="41"/>
      <c r="AB38" s="41"/>
      <c r="AC38" s="41"/>
      <c r="AD38" s="41"/>
    </row>
    <row r="39" spans="2:39">
      <c r="P39" s="41"/>
      <c r="Y39" s="41"/>
      <c r="Z39" s="41"/>
      <c r="AA39" s="41"/>
      <c r="AB39" s="41"/>
      <c r="AC39" s="41"/>
      <c r="AD39" s="41"/>
    </row>
    <row r="40" spans="2:39">
      <c r="P40" s="41"/>
      <c r="Y40" s="41"/>
      <c r="Z40" s="41"/>
      <c r="AA40" s="41"/>
      <c r="AB40" s="41"/>
      <c r="AC40" s="41"/>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E12:E13"/>
    <mergeCell ref="F12:G12"/>
    <mergeCell ref="H12:I12"/>
  </mergeCells>
  <phoneticPr fontId="12"/>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M60"/>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4">
      <c r="A1" s="79" t="s">
        <v>730</v>
      </c>
      <c r="B1" s="631" t="s">
        <v>137</v>
      </c>
      <c r="C1" s="632"/>
      <c r="D1" s="23" t="s">
        <v>138</v>
      </c>
      <c r="E1" s="635"/>
      <c r="F1" s="635"/>
      <c r="G1" s="635"/>
      <c r="H1" s="635"/>
      <c r="I1" s="635"/>
      <c r="J1" s="636" t="s">
        <v>139</v>
      </c>
      <c r="K1" s="635"/>
      <c r="L1" s="627"/>
      <c r="M1" s="24" t="s">
        <v>254</v>
      </c>
    </row>
    <row r="2" spans="1:24" ht="19.5" thickBot="1">
      <c r="B2" s="633"/>
      <c r="C2" s="634"/>
      <c r="D2" s="26" t="s">
        <v>141</v>
      </c>
      <c r="E2" s="637"/>
      <c r="F2" s="637"/>
      <c r="G2" s="637"/>
      <c r="H2" s="637"/>
      <c r="I2" s="637"/>
      <c r="J2" s="638"/>
      <c r="K2" s="639"/>
      <c r="L2" s="640"/>
      <c r="M2" s="27"/>
      <c r="P2" s="25" t="str">
        <f>"ALTER TABLE ONLY milscm4."&amp;D$8</f>
        <v>ALTER TABLE ONLY milscm4.mart_shinryou_koui</v>
      </c>
    </row>
    <row r="3" spans="1:24" ht="19.5" thickBot="1">
      <c r="B3" s="28"/>
      <c r="C3" s="28"/>
      <c r="D3" s="28"/>
      <c r="E3" s="28"/>
      <c r="F3" s="28"/>
      <c r="G3" s="28"/>
      <c r="H3" s="28"/>
      <c r="I3" s="28"/>
      <c r="J3" s="28"/>
      <c r="K3" s="28"/>
      <c r="L3" s="28"/>
      <c r="M3" s="29"/>
      <c r="Q3" s="25" t="str">
        <f>"ADD CONSTRAINT "&amp;D$8&amp;"_pkey"</f>
        <v>ADD CONSTRAINT mart_shinryou_koui_pkey</v>
      </c>
    </row>
    <row r="4" spans="1:24">
      <c r="B4" s="626" t="s">
        <v>255</v>
      </c>
      <c r="C4" s="627"/>
      <c r="D4" s="628" t="str">
        <f>VLOOKUP(D7,エンティティ一覧!A1:'エンティティ一覧'!AQ10131,13,FALSE)</f>
        <v>ENT_A1_03</v>
      </c>
      <c r="E4" s="629"/>
      <c r="F4" s="629"/>
      <c r="G4" s="629"/>
      <c r="H4" s="629"/>
      <c r="I4" s="629"/>
      <c r="J4" s="629"/>
      <c r="K4" s="629"/>
      <c r="L4" s="629"/>
      <c r="M4" s="630"/>
      <c r="R4" s="25" t="s">
        <v>1328</v>
      </c>
    </row>
    <row r="5" spans="1:24">
      <c r="B5" s="641" t="s">
        <v>143</v>
      </c>
      <c r="C5" s="642"/>
      <c r="D5" s="643" t="str">
        <f>VLOOKUP(D7,エンティティ一覧!A1:'エンティティ一覧'!AQ10131,2,FALSE)</f>
        <v>SA_A1</v>
      </c>
      <c r="E5" s="644"/>
      <c r="F5" s="644"/>
      <c r="G5" s="644"/>
      <c r="H5" s="644"/>
      <c r="I5" s="644"/>
      <c r="J5" s="644"/>
      <c r="K5" s="644"/>
      <c r="L5" s="644"/>
      <c r="M5" s="645"/>
      <c r="S5" s="25" t="s">
        <v>1329</v>
      </c>
    </row>
    <row r="6" spans="1:24">
      <c r="B6" s="641" t="s">
        <v>144</v>
      </c>
      <c r="C6" s="642"/>
      <c r="D6" s="643" t="str">
        <f>VLOOKUP(D7,エンティティ一覧!A1:'エンティティ一覧'!AQ10131,6,FALSE)</f>
        <v>データマート</v>
      </c>
      <c r="E6" s="644"/>
      <c r="F6" s="644"/>
      <c r="G6" s="644"/>
      <c r="H6" s="644"/>
      <c r="I6" s="644"/>
      <c r="J6" s="644"/>
      <c r="K6" s="644"/>
      <c r="L6" s="644"/>
      <c r="M6" s="645"/>
      <c r="T6" s="25" t="s">
        <v>2798</v>
      </c>
    </row>
    <row r="7" spans="1:24">
      <c r="B7" s="641" t="s">
        <v>145</v>
      </c>
      <c r="C7" s="642"/>
      <c r="D7" s="643" t="s">
        <v>651</v>
      </c>
      <c r="E7" s="644"/>
      <c r="F7" s="644"/>
      <c r="G7" s="644"/>
      <c r="H7" s="644"/>
      <c r="I7" s="644"/>
      <c r="J7" s="644"/>
      <c r="K7" s="644"/>
      <c r="L7" s="644"/>
      <c r="M7" s="645"/>
      <c r="T7" s="25" t="s">
        <v>3182</v>
      </c>
    </row>
    <row r="8" spans="1:24">
      <c r="B8" s="641" t="s">
        <v>147</v>
      </c>
      <c r="C8" s="642"/>
      <c r="D8" s="64" t="s">
        <v>649</v>
      </c>
      <c r="E8" s="65"/>
      <c r="F8" s="65"/>
      <c r="G8" s="65"/>
      <c r="H8" s="65"/>
      <c r="I8" s="65"/>
      <c r="J8" s="65"/>
      <c r="K8" s="65"/>
      <c r="L8" s="65"/>
      <c r="M8" s="66"/>
      <c r="S8" s="25" t="s">
        <v>1327</v>
      </c>
    </row>
    <row r="9" spans="1:24" ht="19.5" thickBot="1">
      <c r="B9" s="652" t="s">
        <v>149</v>
      </c>
      <c r="C9" s="653"/>
      <c r="D9" s="654" t="s">
        <v>256</v>
      </c>
      <c r="E9" s="663"/>
      <c r="F9" s="663"/>
      <c r="G9" s="663"/>
      <c r="H9" s="663"/>
      <c r="I9" s="663"/>
      <c r="J9" s="663"/>
      <c r="K9" s="663"/>
      <c r="L9" s="663"/>
      <c r="M9" s="664"/>
      <c r="P9" s="25" t="str">
        <f>"ALTER TABLE milscm4."&amp;D$8&amp;" OWNER TO pgmisgrp1;"</f>
        <v>ALTER TABLE milscm4.mart_shinryou_koui OWNER TO pgmisgrp1;</v>
      </c>
    </row>
    <row r="10" spans="1:24">
      <c r="B10" s="30"/>
      <c r="C10" s="30"/>
      <c r="D10" s="28"/>
      <c r="E10" s="28"/>
      <c r="F10" s="28"/>
      <c r="G10" s="28"/>
      <c r="H10" s="28"/>
      <c r="I10" s="28"/>
      <c r="J10" s="28"/>
      <c r="K10" s="28"/>
      <c r="L10" s="28"/>
      <c r="M10" s="29"/>
      <c r="P10" s="25" t="str">
        <f>"GRANT ALL ON TABLE milscm4."&amp;D$8&amp;" TO pgappl11;"</f>
        <v>GRANT ALL ON TABLE milscm4.mart_shinryou_koui TO pgappl11;</v>
      </c>
    </row>
    <row r="11" spans="1:24" ht="19.5" thickBot="1">
      <c r="B11" s="31" t="s">
        <v>151</v>
      </c>
      <c r="C11" s="30"/>
      <c r="D11" s="28"/>
      <c r="E11" s="28"/>
      <c r="F11" s="28"/>
      <c r="G11" s="28"/>
      <c r="H11" s="28"/>
      <c r="I11" s="28"/>
      <c r="J11" s="28"/>
      <c r="K11" s="28"/>
      <c r="L11" s="28"/>
      <c r="M11" s="29"/>
    </row>
    <row r="12" spans="1:24">
      <c r="B12" s="657" t="s">
        <v>152</v>
      </c>
      <c r="C12" s="659" t="s">
        <v>257</v>
      </c>
      <c r="D12" s="659" t="s">
        <v>258</v>
      </c>
      <c r="E12" s="648" t="s">
        <v>155</v>
      </c>
      <c r="F12" s="661" t="s">
        <v>156</v>
      </c>
      <c r="G12" s="662"/>
      <c r="H12" s="661" t="s">
        <v>157</v>
      </c>
      <c r="I12" s="662"/>
      <c r="J12" s="648" t="s">
        <v>158</v>
      </c>
      <c r="K12" s="648" t="s">
        <v>159</v>
      </c>
      <c r="L12" s="648" t="s">
        <v>160</v>
      </c>
      <c r="M12" s="650" t="s">
        <v>161</v>
      </c>
      <c r="P12" s="25" t="str">
        <f>"CREATE TABLE milscm4."&amp;D$8</f>
        <v>CREATE TABLE milscm4.mart_shinryou_koui</v>
      </c>
    </row>
    <row r="13" spans="1:24" ht="56.25">
      <c r="B13" s="658"/>
      <c r="C13" s="660"/>
      <c r="D13" s="660"/>
      <c r="E13" s="649"/>
      <c r="F13" s="32" t="s">
        <v>162</v>
      </c>
      <c r="G13" s="32" t="s">
        <v>163</v>
      </c>
      <c r="H13" s="32" t="s">
        <v>162</v>
      </c>
      <c r="I13" s="32" t="s">
        <v>164</v>
      </c>
      <c r="J13" s="649"/>
      <c r="K13" s="649"/>
      <c r="L13" s="649"/>
      <c r="M13" s="651"/>
      <c r="Q13" s="25" t="s">
        <v>1326</v>
      </c>
    </row>
    <row r="14" spans="1:24" s="41" customFormat="1">
      <c r="A14" s="25"/>
      <c r="B14" s="51">
        <f t="shared" ref="B14" si="0">ROW()-13</f>
        <v>1</v>
      </c>
      <c r="C14" s="52" t="s">
        <v>2796</v>
      </c>
      <c r="D14" s="52" t="s">
        <v>2797</v>
      </c>
      <c r="E14" s="35" t="s">
        <v>208</v>
      </c>
      <c r="F14" s="35" t="s">
        <v>197</v>
      </c>
      <c r="G14" s="35">
        <v>10</v>
      </c>
      <c r="H14" s="35" t="str">
        <f t="shared" ref="H14" si="1">IF(F14="フラグ","boolean",IF(F14="文字列","text",IF(F14="整数","integer",IF(F14="実数","numeric",""))))</f>
        <v>text</v>
      </c>
      <c r="I14" s="35">
        <f t="shared" ref="I14" si="2">IF(H14="boolean",1,IF(H14="text",IF(G14&lt;=126,1+(G14*3),4+(G14*3)),IF(H14="integer",4,IF(H14="numeric",3+CEILING(G14/4*2,2),0))))</f>
        <v>31</v>
      </c>
      <c r="J14" s="53"/>
      <c r="K14" s="53"/>
      <c r="L14" s="55" t="s">
        <v>192</v>
      </c>
      <c r="M14" s="56" t="s">
        <v>210</v>
      </c>
      <c r="P14" s="25"/>
      <c r="Q14" s="25"/>
      <c r="R14" s="25"/>
      <c r="S14" s="25" t="str">
        <f>IF(B14&lt;&gt;1,","&amp;D14,D14)</f>
        <v>shikibetsu_no</v>
      </c>
      <c r="T14" s="25" t="str">
        <f>UPPER(H14)</f>
        <v>TEXT</v>
      </c>
      <c r="U14" s="25" t="str">
        <f>IF(K14&lt;&gt;"","default "&amp;IF(H14="text","'"&amp;K14&amp;"'",K14),"")</f>
        <v/>
      </c>
      <c r="V14" s="25" t="str">
        <f>IF(L14="○","NOT NULL","")</f>
        <v>NOT NULL</v>
      </c>
      <c r="W14" s="25" t="str">
        <f>"-- "&amp;C14</f>
        <v>-- データ識別番号</v>
      </c>
      <c r="X14" s="25"/>
    </row>
    <row r="15" spans="1:24" s="41" customFormat="1">
      <c r="A15" s="25"/>
      <c r="B15" s="33">
        <f t="shared" ref="B15:B35" si="3">ROW()-13</f>
        <v>2</v>
      </c>
      <c r="C15" s="34" t="s">
        <v>260</v>
      </c>
      <c r="D15" s="34" t="s">
        <v>196</v>
      </c>
      <c r="E15" s="36" t="s">
        <v>192</v>
      </c>
      <c r="F15" s="36" t="s">
        <v>197</v>
      </c>
      <c r="G15" s="36">
        <v>9</v>
      </c>
      <c r="H15" s="36" t="str">
        <f t="shared" ref="H15:H36" si="4">IF(F15="フラグ","boolean",IF(F15="文字列","text",IF(F15="整数","integer",IF(F15="実数","numeric",""))))</f>
        <v>text</v>
      </c>
      <c r="I15" s="36">
        <f t="shared" ref="I15:I36" si="5">IF(H15="boolean",1,IF(H15="text",IF(G15&lt;=126,1+(G15*3),4+(G15*3)),IF(H15="integer",4,IF(H15="numeric",3+CEILING(G15/4*2,2),0))))</f>
        <v>28</v>
      </c>
      <c r="J15" s="37"/>
      <c r="K15" s="40"/>
      <c r="L15" s="38" t="s">
        <v>192</v>
      </c>
      <c r="M15" s="39" t="s">
        <v>210</v>
      </c>
      <c r="P15" s="25"/>
      <c r="Q15" s="25"/>
      <c r="R15" s="25"/>
      <c r="S15" s="25" t="str">
        <f t="shared" ref="S15:S37" si="6">IF(B15&lt;&gt;1,","&amp;D15,D15)</f>
        <v>,facility_id</v>
      </c>
      <c r="T15" s="25" t="str">
        <f t="shared" ref="T15:T37" si="7">UPPER(H15)</f>
        <v>TEXT</v>
      </c>
      <c r="U15" s="25" t="str">
        <f t="shared" ref="U15:U37" si="8">IF(K15&lt;&gt;"","default "&amp;IF(H15="text","'"&amp;K15&amp;"'",K15),"")</f>
        <v/>
      </c>
      <c r="V15" s="25" t="str">
        <f>IF(L15="○","NOT NULL","")</f>
        <v>NOT NULL</v>
      </c>
      <c r="W15" s="25" t="str">
        <f>"-- "&amp;C15</f>
        <v>-- 施設ID</v>
      </c>
      <c r="X15" s="25"/>
    </row>
    <row r="16" spans="1:24" s="41" customFormat="1">
      <c r="A16" s="25"/>
      <c r="B16" s="33">
        <f t="shared" si="3"/>
        <v>3</v>
      </c>
      <c r="C16" s="34" t="s">
        <v>212</v>
      </c>
      <c r="D16" s="34" t="s">
        <v>213</v>
      </c>
      <c r="E16" s="36" t="s">
        <v>192</v>
      </c>
      <c r="F16" s="36" t="s">
        <v>197</v>
      </c>
      <c r="G16" s="36">
        <v>6</v>
      </c>
      <c r="H16" s="36" t="str">
        <f t="shared" si="4"/>
        <v>text</v>
      </c>
      <c r="I16" s="36">
        <f t="shared" si="5"/>
        <v>19</v>
      </c>
      <c r="J16" s="37"/>
      <c r="K16" s="40"/>
      <c r="L16" s="38" t="s">
        <v>192</v>
      </c>
      <c r="M16" s="39" t="s">
        <v>210</v>
      </c>
      <c r="P16" s="25"/>
      <c r="Q16" s="25"/>
      <c r="R16" s="25"/>
      <c r="S16" s="25" t="str">
        <f t="shared" si="6"/>
        <v>,shinryo_ym</v>
      </c>
      <c r="T16" s="25" t="str">
        <f t="shared" si="7"/>
        <v>TEXT</v>
      </c>
      <c r="U16" s="25" t="str">
        <f t="shared" si="8"/>
        <v/>
      </c>
      <c r="V16" s="25" t="str">
        <f>IF(L16="○","NOT NULL","")</f>
        <v>NOT NULL</v>
      </c>
      <c r="W16" s="25" t="str">
        <f>"-- "&amp;C16</f>
        <v>-- 診療年月</v>
      </c>
      <c r="X16" s="25"/>
    </row>
    <row r="17" spans="1:24" s="41" customFormat="1">
      <c r="B17" s="33">
        <f t="shared" si="3"/>
        <v>4</v>
      </c>
      <c r="C17" s="34" t="s">
        <v>218</v>
      </c>
      <c r="D17" s="34" t="s">
        <v>219</v>
      </c>
      <c r="E17" s="35" t="s">
        <v>192</v>
      </c>
      <c r="F17" s="35" t="s">
        <v>197</v>
      </c>
      <c r="G17" s="35">
        <v>2</v>
      </c>
      <c r="H17" s="35" t="str">
        <f t="shared" si="4"/>
        <v>text</v>
      </c>
      <c r="I17" s="36">
        <f t="shared" si="5"/>
        <v>7</v>
      </c>
      <c r="J17" s="37"/>
      <c r="K17" s="37"/>
      <c r="L17" s="38" t="s">
        <v>192</v>
      </c>
      <c r="M17" s="39" t="s">
        <v>210</v>
      </c>
      <c r="Q17" s="25"/>
      <c r="R17" s="25"/>
      <c r="S17" s="25" t="str">
        <f t="shared" si="6"/>
        <v>,data_kubun</v>
      </c>
      <c r="T17" s="25" t="str">
        <f t="shared" si="7"/>
        <v>TEXT</v>
      </c>
      <c r="U17" s="25" t="str">
        <f t="shared" si="8"/>
        <v/>
      </c>
      <c r="V17" s="25" t="str">
        <f t="shared" ref="V17:V37" si="9">IF(L17="○","NOT NULL","")</f>
        <v>NOT NULL</v>
      </c>
      <c r="W17" s="25" t="str">
        <f t="shared" ref="W17:W37" si="10">"-- "&amp;C17</f>
        <v>-- データ区分</v>
      </c>
      <c r="X17" s="25"/>
    </row>
    <row r="18" spans="1:24" s="41" customFormat="1">
      <c r="B18" s="33">
        <f t="shared" si="3"/>
        <v>5</v>
      </c>
      <c r="C18" s="34" t="s">
        <v>220</v>
      </c>
      <c r="D18" s="34" t="s">
        <v>221</v>
      </c>
      <c r="E18" s="35" t="s">
        <v>192</v>
      </c>
      <c r="F18" s="36" t="s">
        <v>197</v>
      </c>
      <c r="G18" s="35">
        <v>4</v>
      </c>
      <c r="H18" s="35" t="str">
        <f t="shared" si="4"/>
        <v>text</v>
      </c>
      <c r="I18" s="36">
        <f t="shared" si="5"/>
        <v>13</v>
      </c>
      <c r="J18" s="37"/>
      <c r="K18" s="37"/>
      <c r="L18" s="38" t="s">
        <v>192</v>
      </c>
      <c r="M18" s="39" t="s">
        <v>210</v>
      </c>
      <c r="Q18" s="25"/>
      <c r="R18" s="25"/>
      <c r="S18" s="25" t="str">
        <f t="shared" si="6"/>
        <v>,junjo_no</v>
      </c>
      <c r="T18" s="25" t="str">
        <f t="shared" si="7"/>
        <v>TEXT</v>
      </c>
      <c r="U18" s="25" t="str">
        <f t="shared" si="8"/>
        <v/>
      </c>
      <c r="V18" s="25" t="str">
        <f t="shared" si="9"/>
        <v>NOT NULL</v>
      </c>
      <c r="W18" s="25" t="str">
        <f t="shared" si="10"/>
        <v>-- 順序番号</v>
      </c>
      <c r="X18" s="25"/>
    </row>
    <row r="19" spans="1:24" s="41" customFormat="1" ht="37.5">
      <c r="B19" s="33">
        <f t="shared" si="3"/>
        <v>6</v>
      </c>
      <c r="C19" s="34" t="s">
        <v>222</v>
      </c>
      <c r="D19" s="34" t="s">
        <v>223</v>
      </c>
      <c r="E19" s="35" t="s">
        <v>192</v>
      </c>
      <c r="F19" s="36" t="s">
        <v>197</v>
      </c>
      <c r="G19" s="35">
        <v>3</v>
      </c>
      <c r="H19" s="36" t="str">
        <f t="shared" si="4"/>
        <v>text</v>
      </c>
      <c r="I19" s="36">
        <f t="shared" si="5"/>
        <v>10</v>
      </c>
      <c r="J19" s="37"/>
      <c r="K19" s="37"/>
      <c r="L19" s="38" t="s">
        <v>192</v>
      </c>
      <c r="M19" s="39" t="s">
        <v>224</v>
      </c>
      <c r="Q19" s="25"/>
      <c r="R19" s="25"/>
      <c r="S19" s="25" t="str">
        <f t="shared" si="6"/>
        <v>,koi_meisai_no</v>
      </c>
      <c r="T19" s="25" t="str">
        <f t="shared" si="7"/>
        <v>TEXT</v>
      </c>
      <c r="U19" s="25" t="str">
        <f t="shared" si="8"/>
        <v/>
      </c>
      <c r="V19" s="25" t="str">
        <f t="shared" si="9"/>
        <v>NOT NULL</v>
      </c>
      <c r="W19" s="25" t="str">
        <f t="shared" si="10"/>
        <v>-- 行為明細番号</v>
      </c>
      <c r="X19" s="25"/>
    </row>
    <row r="20" spans="1:24" s="41" customFormat="1" ht="37.5">
      <c r="B20" s="33">
        <f t="shared" si="3"/>
        <v>7</v>
      </c>
      <c r="C20" s="34" t="s">
        <v>261</v>
      </c>
      <c r="D20" s="34" t="s">
        <v>226</v>
      </c>
      <c r="E20" s="35"/>
      <c r="F20" s="35" t="s">
        <v>197</v>
      </c>
      <c r="G20" s="35">
        <v>9</v>
      </c>
      <c r="H20" s="35" t="str">
        <f t="shared" si="4"/>
        <v>text</v>
      </c>
      <c r="I20" s="36">
        <f t="shared" si="5"/>
        <v>28</v>
      </c>
      <c r="J20" s="37"/>
      <c r="K20" s="37"/>
      <c r="L20" s="38"/>
      <c r="M20" s="39" t="s">
        <v>262</v>
      </c>
      <c r="Q20" s="25"/>
      <c r="R20" s="25"/>
      <c r="S20" s="25" t="str">
        <f t="shared" si="6"/>
        <v>,receipt_densan_code</v>
      </c>
      <c r="T20" s="25" t="str">
        <f t="shared" si="7"/>
        <v>TEXT</v>
      </c>
      <c r="U20" s="25" t="str">
        <f t="shared" si="8"/>
        <v/>
      </c>
      <c r="V20" s="25" t="str">
        <f t="shared" si="9"/>
        <v/>
      </c>
      <c r="W20" s="25" t="str">
        <f t="shared" si="10"/>
        <v>-- レセプト電算処理システム用コード</v>
      </c>
      <c r="X20" s="25"/>
    </row>
    <row r="21" spans="1:24" s="41" customFormat="1">
      <c r="B21" s="33">
        <f t="shared" si="3"/>
        <v>8</v>
      </c>
      <c r="C21" s="34" t="s">
        <v>228</v>
      </c>
      <c r="D21" s="34" t="s">
        <v>229</v>
      </c>
      <c r="E21" s="35"/>
      <c r="F21" s="35" t="s">
        <v>197</v>
      </c>
      <c r="G21" s="35">
        <v>8</v>
      </c>
      <c r="H21" s="35" t="str">
        <f t="shared" si="4"/>
        <v>text</v>
      </c>
      <c r="I21" s="36">
        <f t="shared" si="5"/>
        <v>25</v>
      </c>
      <c r="J21" s="37"/>
      <c r="K21" s="37"/>
      <c r="L21" s="38"/>
      <c r="M21" s="39"/>
      <c r="Q21" s="25"/>
      <c r="R21" s="25"/>
      <c r="S21" s="25" t="str">
        <f t="shared" si="6"/>
        <v>,kaishaku_no</v>
      </c>
      <c r="T21" s="25" t="str">
        <f t="shared" si="7"/>
        <v>TEXT</v>
      </c>
      <c r="U21" s="25" t="str">
        <f t="shared" si="8"/>
        <v/>
      </c>
      <c r="V21" s="25" t="str">
        <f t="shared" si="9"/>
        <v/>
      </c>
      <c r="W21" s="25" t="str">
        <f t="shared" si="10"/>
        <v>-- 解釈番号</v>
      </c>
      <c r="X21" s="25"/>
    </row>
    <row r="22" spans="1:24" s="41" customFormat="1" ht="37.5">
      <c r="A22" s="25"/>
      <c r="B22" s="33">
        <f t="shared" si="3"/>
        <v>9</v>
      </c>
      <c r="C22" s="34" t="s">
        <v>230</v>
      </c>
      <c r="D22" s="34" t="s">
        <v>231</v>
      </c>
      <c r="E22" s="35"/>
      <c r="F22" s="35" t="s">
        <v>232</v>
      </c>
      <c r="G22" s="35">
        <v>11</v>
      </c>
      <c r="H22" s="35" t="str">
        <f t="shared" si="4"/>
        <v>numeric</v>
      </c>
      <c r="I22" s="36">
        <f t="shared" si="5"/>
        <v>9</v>
      </c>
      <c r="J22" s="37"/>
      <c r="K22" s="37"/>
      <c r="L22" s="38"/>
      <c r="M22" s="39" t="s">
        <v>263</v>
      </c>
      <c r="Q22" s="25"/>
      <c r="R22" s="25"/>
      <c r="S22" s="25" t="str">
        <f t="shared" si="6"/>
        <v>,shiyoryo</v>
      </c>
      <c r="T22" s="25" t="str">
        <f t="shared" si="7"/>
        <v>NUMERIC</v>
      </c>
      <c r="U22" s="25" t="str">
        <f t="shared" si="8"/>
        <v/>
      </c>
      <c r="V22" s="25" t="str">
        <f t="shared" si="9"/>
        <v/>
      </c>
      <c r="W22" s="25" t="str">
        <f t="shared" si="10"/>
        <v>-- 使用量</v>
      </c>
      <c r="X22" s="25"/>
    </row>
    <row r="23" spans="1:24" s="41" customFormat="1">
      <c r="A23" s="25"/>
      <c r="B23" s="33">
        <f t="shared" si="3"/>
        <v>10</v>
      </c>
      <c r="C23" s="63" t="s">
        <v>233</v>
      </c>
      <c r="D23" s="63" t="s">
        <v>234</v>
      </c>
      <c r="E23" s="35"/>
      <c r="F23" s="35" t="s">
        <v>197</v>
      </c>
      <c r="G23" s="35">
        <v>3</v>
      </c>
      <c r="H23" s="35" t="str">
        <f t="shared" si="4"/>
        <v>text</v>
      </c>
      <c r="I23" s="36">
        <f t="shared" si="5"/>
        <v>10</v>
      </c>
      <c r="J23" s="37"/>
      <c r="K23" s="40"/>
      <c r="L23" s="38"/>
      <c r="M23" s="39" t="s">
        <v>264</v>
      </c>
      <c r="Q23" s="25"/>
      <c r="R23" s="25"/>
      <c r="S23" s="25" t="str">
        <f t="shared" si="6"/>
        <v>,unit</v>
      </c>
      <c r="T23" s="25" t="str">
        <f t="shared" si="7"/>
        <v>TEXT</v>
      </c>
      <c r="U23" s="25" t="str">
        <f t="shared" si="8"/>
        <v/>
      </c>
      <c r="V23" s="25" t="str">
        <f t="shared" si="9"/>
        <v/>
      </c>
      <c r="W23" s="25" t="str">
        <f t="shared" si="10"/>
        <v>-- 基準単位</v>
      </c>
      <c r="X23" s="25"/>
    </row>
    <row r="24" spans="1:24" s="41" customFormat="1">
      <c r="A24" s="25"/>
      <c r="B24" s="33">
        <f t="shared" si="3"/>
        <v>11</v>
      </c>
      <c r="C24" s="63" t="s">
        <v>235</v>
      </c>
      <c r="D24" s="63" t="s">
        <v>236</v>
      </c>
      <c r="E24" s="35"/>
      <c r="F24" s="35" t="s">
        <v>232</v>
      </c>
      <c r="G24" s="35">
        <v>12</v>
      </c>
      <c r="H24" s="35" t="str">
        <f t="shared" si="4"/>
        <v>numeric</v>
      </c>
      <c r="I24" s="36">
        <f t="shared" si="5"/>
        <v>9</v>
      </c>
      <c r="J24" s="37"/>
      <c r="K24" s="40"/>
      <c r="L24" s="38"/>
      <c r="M24" s="39" t="s">
        <v>264</v>
      </c>
      <c r="Q24" s="25"/>
      <c r="R24" s="25"/>
      <c r="S24" s="25" t="str">
        <f t="shared" si="6"/>
        <v>,meisai_tensu</v>
      </c>
      <c r="T24" s="25" t="str">
        <f t="shared" si="7"/>
        <v>NUMERIC</v>
      </c>
      <c r="U24" s="25" t="str">
        <f t="shared" si="8"/>
        <v/>
      </c>
      <c r="V24" s="25" t="str">
        <f t="shared" si="9"/>
        <v/>
      </c>
      <c r="W24" s="25" t="str">
        <f t="shared" si="10"/>
        <v>-- 明細点数・金額</v>
      </c>
      <c r="X24" s="25"/>
    </row>
    <row r="25" spans="1:24" s="41" customFormat="1" ht="37.5">
      <c r="A25" s="25"/>
      <c r="B25" s="33">
        <f t="shared" si="3"/>
        <v>12</v>
      </c>
      <c r="C25" s="34" t="s">
        <v>237</v>
      </c>
      <c r="D25" s="34" t="s">
        <v>238</v>
      </c>
      <c r="E25" s="36"/>
      <c r="F25" s="36" t="s">
        <v>197</v>
      </c>
      <c r="G25" s="35">
        <v>1</v>
      </c>
      <c r="H25" s="36" t="str">
        <f t="shared" si="4"/>
        <v>text</v>
      </c>
      <c r="I25" s="36">
        <f t="shared" si="5"/>
        <v>4</v>
      </c>
      <c r="J25" s="37"/>
      <c r="K25" s="37"/>
      <c r="L25" s="38"/>
      <c r="M25" s="39" t="s">
        <v>239</v>
      </c>
      <c r="Q25" s="25"/>
      <c r="R25" s="25"/>
      <c r="S25" s="25" t="str">
        <f t="shared" si="6"/>
        <v>,ten_kubun</v>
      </c>
      <c r="T25" s="25" t="str">
        <f t="shared" si="7"/>
        <v>TEXT</v>
      </c>
      <c r="U25" s="25" t="str">
        <f t="shared" si="8"/>
        <v/>
      </c>
      <c r="V25" s="25" t="str">
        <f t="shared" si="9"/>
        <v/>
      </c>
      <c r="W25" s="25" t="str">
        <f t="shared" si="10"/>
        <v>-- 円・点区分</v>
      </c>
      <c r="X25" s="25"/>
    </row>
    <row r="26" spans="1:24" s="41" customFormat="1">
      <c r="A26" s="25"/>
      <c r="B26" s="33">
        <f t="shared" si="3"/>
        <v>13</v>
      </c>
      <c r="C26" s="34" t="s">
        <v>265</v>
      </c>
      <c r="D26" s="34" t="s">
        <v>266</v>
      </c>
      <c r="E26" s="36"/>
      <c r="F26" s="35" t="s">
        <v>232</v>
      </c>
      <c r="G26" s="36">
        <v>8</v>
      </c>
      <c r="H26" s="35" t="str">
        <f t="shared" si="4"/>
        <v>numeric</v>
      </c>
      <c r="I26" s="36">
        <f t="shared" si="5"/>
        <v>7</v>
      </c>
      <c r="J26" s="37"/>
      <c r="K26" s="40"/>
      <c r="L26" s="38"/>
      <c r="M26" s="39" t="s">
        <v>264</v>
      </c>
      <c r="Q26" s="25"/>
      <c r="R26" s="25"/>
      <c r="S26" s="25" t="str">
        <f t="shared" si="6"/>
        <v>,dekidaka_tensu</v>
      </c>
      <c r="T26" s="25" t="str">
        <f t="shared" si="7"/>
        <v>NUMERIC</v>
      </c>
      <c r="U26" s="25" t="str">
        <f t="shared" si="8"/>
        <v/>
      </c>
      <c r="V26" s="25" t="str">
        <f t="shared" si="9"/>
        <v/>
      </c>
      <c r="W26" s="25" t="str">
        <f t="shared" si="10"/>
        <v>-- 出来高実績点数</v>
      </c>
      <c r="X26" s="25"/>
    </row>
    <row r="27" spans="1:24" s="41" customFormat="1" ht="56.25">
      <c r="A27" s="25"/>
      <c r="B27" s="33">
        <f t="shared" si="3"/>
        <v>14</v>
      </c>
      <c r="C27" s="34" t="s">
        <v>240</v>
      </c>
      <c r="D27" s="34" t="s">
        <v>241</v>
      </c>
      <c r="E27" s="36"/>
      <c r="F27" s="36" t="s">
        <v>197</v>
      </c>
      <c r="G27" s="36">
        <v>12</v>
      </c>
      <c r="H27" s="36" t="str">
        <f t="shared" si="4"/>
        <v>text</v>
      </c>
      <c r="I27" s="36">
        <f t="shared" si="5"/>
        <v>37</v>
      </c>
      <c r="J27" s="37"/>
      <c r="K27" s="37"/>
      <c r="L27" s="38"/>
      <c r="M27" s="39" t="s">
        <v>267</v>
      </c>
      <c r="Q27" s="25"/>
      <c r="R27" s="25"/>
      <c r="S27" s="25" t="str">
        <f t="shared" si="6"/>
        <v>,koi_meisai_kubun</v>
      </c>
      <c r="T27" s="25" t="str">
        <f t="shared" si="7"/>
        <v>TEXT</v>
      </c>
      <c r="U27" s="25" t="str">
        <f t="shared" si="8"/>
        <v/>
      </c>
      <c r="V27" s="25" t="str">
        <f t="shared" si="9"/>
        <v/>
      </c>
      <c r="W27" s="25" t="str">
        <f t="shared" si="10"/>
        <v>-- 行為明細区分情報</v>
      </c>
      <c r="X27" s="25"/>
    </row>
    <row r="28" spans="1:24" s="41" customFormat="1" ht="37.5">
      <c r="A28" s="25"/>
      <c r="B28" s="33">
        <f t="shared" si="3"/>
        <v>15</v>
      </c>
      <c r="C28" s="34" t="s">
        <v>268</v>
      </c>
      <c r="D28" s="34" t="s">
        <v>269</v>
      </c>
      <c r="E28" s="36"/>
      <c r="F28" s="35" t="s">
        <v>232</v>
      </c>
      <c r="G28" s="36">
        <v>8</v>
      </c>
      <c r="H28" s="35" t="str">
        <f t="shared" si="4"/>
        <v>numeric</v>
      </c>
      <c r="I28" s="36">
        <f t="shared" si="5"/>
        <v>7</v>
      </c>
      <c r="J28" s="37"/>
      <c r="K28" s="37"/>
      <c r="L28" s="38"/>
      <c r="M28" s="39" t="s">
        <v>270</v>
      </c>
      <c r="Q28" s="25"/>
      <c r="R28" s="25"/>
      <c r="S28" s="25" t="str">
        <f t="shared" si="6"/>
        <v>,koi_tensu</v>
      </c>
      <c r="T28" s="25" t="str">
        <f t="shared" si="7"/>
        <v>NUMERIC</v>
      </c>
      <c r="U28" s="25" t="str">
        <f t="shared" si="8"/>
        <v/>
      </c>
      <c r="V28" s="25" t="str">
        <f t="shared" si="9"/>
        <v/>
      </c>
      <c r="W28" s="25" t="str">
        <f t="shared" si="10"/>
        <v>-- 行為点数</v>
      </c>
      <c r="X28" s="25"/>
    </row>
    <row r="29" spans="1:24" s="41" customFormat="1">
      <c r="A29" s="25"/>
      <c r="B29" s="33">
        <f t="shared" si="3"/>
        <v>16</v>
      </c>
      <c r="C29" s="34" t="s">
        <v>271</v>
      </c>
      <c r="D29" s="34" t="s">
        <v>272</v>
      </c>
      <c r="E29" s="36"/>
      <c r="F29" s="35" t="s">
        <v>232</v>
      </c>
      <c r="G29" s="36">
        <v>8</v>
      </c>
      <c r="H29" s="35" t="str">
        <f t="shared" si="4"/>
        <v>numeric</v>
      </c>
      <c r="I29" s="36">
        <f t="shared" si="5"/>
        <v>7</v>
      </c>
      <c r="J29" s="37"/>
      <c r="K29" s="37"/>
      <c r="L29" s="38"/>
      <c r="M29" s="39" t="s">
        <v>264</v>
      </c>
      <c r="Q29" s="25"/>
      <c r="R29" s="25"/>
      <c r="S29" s="25" t="str">
        <f t="shared" si="6"/>
        <v>,koi_yakuzai</v>
      </c>
      <c r="T29" s="25" t="str">
        <f t="shared" si="7"/>
        <v>NUMERIC</v>
      </c>
      <c r="U29" s="25" t="str">
        <f t="shared" si="8"/>
        <v/>
      </c>
      <c r="V29" s="25" t="str">
        <f t="shared" si="9"/>
        <v/>
      </c>
      <c r="W29" s="25" t="str">
        <f t="shared" si="10"/>
        <v>-- 行為薬剤料</v>
      </c>
      <c r="X29" s="25"/>
    </row>
    <row r="30" spans="1:24" s="41" customFormat="1">
      <c r="A30" s="25"/>
      <c r="B30" s="33">
        <f t="shared" si="3"/>
        <v>17</v>
      </c>
      <c r="C30" s="34" t="s">
        <v>273</v>
      </c>
      <c r="D30" s="34" t="s">
        <v>274</v>
      </c>
      <c r="E30" s="36"/>
      <c r="F30" s="35" t="s">
        <v>232</v>
      </c>
      <c r="G30" s="36">
        <v>8</v>
      </c>
      <c r="H30" s="35" t="str">
        <f t="shared" si="4"/>
        <v>numeric</v>
      </c>
      <c r="I30" s="36">
        <f t="shared" si="5"/>
        <v>7</v>
      </c>
      <c r="J30" s="37"/>
      <c r="K30" s="37"/>
      <c r="L30" s="38"/>
      <c r="M30" s="39" t="s">
        <v>264</v>
      </c>
      <c r="Q30" s="25"/>
      <c r="R30" s="25"/>
      <c r="S30" s="25" t="str">
        <f t="shared" si="6"/>
        <v>,koi_zairyo</v>
      </c>
      <c r="T30" s="25" t="str">
        <f t="shared" si="7"/>
        <v>NUMERIC</v>
      </c>
      <c r="U30" s="25" t="str">
        <f t="shared" si="8"/>
        <v/>
      </c>
      <c r="V30" s="25" t="str">
        <f t="shared" si="9"/>
        <v/>
      </c>
      <c r="W30" s="25" t="str">
        <f t="shared" si="10"/>
        <v>-- 行為材料料</v>
      </c>
      <c r="X30" s="25"/>
    </row>
    <row r="31" spans="1:24" s="41" customFormat="1">
      <c r="A31" s="25"/>
      <c r="B31" s="33">
        <f t="shared" si="3"/>
        <v>18</v>
      </c>
      <c r="C31" s="34" t="s">
        <v>242</v>
      </c>
      <c r="D31" s="34" t="s">
        <v>243</v>
      </c>
      <c r="E31" s="36"/>
      <c r="F31" s="35" t="s">
        <v>232</v>
      </c>
      <c r="G31" s="36">
        <v>8</v>
      </c>
      <c r="H31" s="36" t="str">
        <f t="shared" si="4"/>
        <v>numeric</v>
      </c>
      <c r="I31" s="36">
        <f t="shared" si="5"/>
        <v>7</v>
      </c>
      <c r="J31" s="37"/>
      <c r="K31" s="37"/>
      <c r="L31" s="38"/>
      <c r="M31" s="39" t="s">
        <v>264</v>
      </c>
      <c r="Q31" s="25"/>
      <c r="R31" s="25"/>
      <c r="S31" s="25" t="str">
        <f t="shared" si="6"/>
        <v>,koi_times</v>
      </c>
      <c r="T31" s="25" t="str">
        <f t="shared" si="7"/>
        <v>NUMERIC</v>
      </c>
      <c r="U31" s="25" t="str">
        <f t="shared" si="8"/>
        <v/>
      </c>
      <c r="V31" s="25" t="str">
        <f t="shared" si="9"/>
        <v/>
      </c>
      <c r="W31" s="25" t="str">
        <f t="shared" si="10"/>
        <v>-- 行為回数</v>
      </c>
      <c r="X31" s="25"/>
    </row>
    <row r="32" spans="1:24" s="41" customFormat="1">
      <c r="A32" s="25"/>
      <c r="B32" s="33">
        <f t="shared" si="3"/>
        <v>19</v>
      </c>
      <c r="C32" s="34" t="s">
        <v>244</v>
      </c>
      <c r="D32" s="34" t="s">
        <v>245</v>
      </c>
      <c r="E32" s="36"/>
      <c r="F32" s="35" t="s">
        <v>197</v>
      </c>
      <c r="G32" s="35">
        <v>4</v>
      </c>
      <c r="H32" s="35" t="str">
        <f t="shared" si="4"/>
        <v>text</v>
      </c>
      <c r="I32" s="36">
        <f t="shared" si="5"/>
        <v>13</v>
      </c>
      <c r="J32" s="37"/>
      <c r="K32" s="37"/>
      <c r="L32" s="38"/>
      <c r="M32" s="39" t="s">
        <v>264</v>
      </c>
      <c r="Q32" s="25"/>
      <c r="R32" s="25"/>
      <c r="S32" s="25" t="str">
        <f t="shared" si="6"/>
        <v>,receipt_type_code</v>
      </c>
      <c r="T32" s="25" t="str">
        <f t="shared" si="7"/>
        <v>TEXT</v>
      </c>
      <c r="U32" s="25" t="str">
        <f t="shared" si="8"/>
        <v/>
      </c>
      <c r="V32" s="25" t="str">
        <f t="shared" si="9"/>
        <v/>
      </c>
      <c r="W32" s="25" t="str">
        <f t="shared" si="10"/>
        <v>-- レセプト種別コード</v>
      </c>
      <c r="X32" s="25"/>
    </row>
    <row r="33" spans="1:39" s="41" customFormat="1">
      <c r="A33" s="25"/>
      <c r="B33" s="33">
        <f t="shared" si="3"/>
        <v>20</v>
      </c>
      <c r="C33" s="63" t="s">
        <v>246</v>
      </c>
      <c r="D33" s="63" t="s">
        <v>247</v>
      </c>
      <c r="E33" s="38" t="s">
        <v>192</v>
      </c>
      <c r="F33" s="36" t="s">
        <v>197</v>
      </c>
      <c r="G33" s="36">
        <v>8</v>
      </c>
      <c r="H33" s="36" t="str">
        <f t="shared" si="4"/>
        <v>text</v>
      </c>
      <c r="I33" s="36">
        <f t="shared" si="5"/>
        <v>25</v>
      </c>
      <c r="J33" s="37"/>
      <c r="K33" s="37"/>
      <c r="L33" s="38" t="s">
        <v>192</v>
      </c>
      <c r="M33" s="39" t="s">
        <v>264</v>
      </c>
      <c r="Q33" s="25"/>
      <c r="R33" s="25"/>
      <c r="S33" s="25" t="str">
        <f t="shared" si="6"/>
        <v>,jisshi_ymd</v>
      </c>
      <c r="T33" s="25" t="str">
        <f t="shared" si="7"/>
        <v>TEXT</v>
      </c>
      <c r="U33" s="25" t="str">
        <f t="shared" si="8"/>
        <v/>
      </c>
      <c r="V33" s="25" t="str">
        <f t="shared" si="9"/>
        <v>NOT NULL</v>
      </c>
      <c r="W33" s="25" t="str">
        <f t="shared" si="10"/>
        <v>-- 実施年月日</v>
      </c>
      <c r="X33" s="25"/>
    </row>
    <row r="34" spans="1:39" s="41" customFormat="1">
      <c r="A34" s="25"/>
      <c r="B34" s="33">
        <f t="shared" si="3"/>
        <v>21</v>
      </c>
      <c r="C34" s="63" t="s">
        <v>248</v>
      </c>
      <c r="D34" s="63" t="s">
        <v>249</v>
      </c>
      <c r="E34" s="36"/>
      <c r="F34" s="36" t="s">
        <v>197</v>
      </c>
      <c r="G34" s="36">
        <v>2</v>
      </c>
      <c r="H34" s="36" t="str">
        <f t="shared" si="4"/>
        <v>text</v>
      </c>
      <c r="I34" s="36">
        <f t="shared" si="5"/>
        <v>7</v>
      </c>
      <c r="J34" s="37"/>
      <c r="K34" s="40"/>
      <c r="L34" s="38"/>
      <c r="M34" s="39" t="s">
        <v>264</v>
      </c>
      <c r="Q34" s="25"/>
      <c r="R34" s="25"/>
      <c r="S34" s="25" t="str">
        <f t="shared" si="6"/>
        <v>,receipt_ka_kubun</v>
      </c>
      <c r="T34" s="25" t="str">
        <f t="shared" si="7"/>
        <v>TEXT</v>
      </c>
      <c r="U34" s="25" t="str">
        <f t="shared" si="8"/>
        <v/>
      </c>
      <c r="V34" s="25" t="str">
        <f t="shared" si="9"/>
        <v/>
      </c>
      <c r="W34" s="25" t="str">
        <f t="shared" si="10"/>
        <v>-- レセプト科区分</v>
      </c>
      <c r="X34" s="25"/>
    </row>
    <row r="35" spans="1:39" s="41" customFormat="1">
      <c r="A35" s="25"/>
      <c r="B35" s="33">
        <f t="shared" si="3"/>
        <v>22</v>
      </c>
      <c r="C35" s="34" t="s">
        <v>250</v>
      </c>
      <c r="D35" s="34" t="s">
        <v>251</v>
      </c>
      <c r="E35" s="36"/>
      <c r="F35" s="36" t="s">
        <v>197</v>
      </c>
      <c r="G35" s="36">
        <v>3</v>
      </c>
      <c r="H35" s="36" t="str">
        <f t="shared" si="4"/>
        <v>text</v>
      </c>
      <c r="I35" s="36">
        <f t="shared" si="5"/>
        <v>10</v>
      </c>
      <c r="J35" s="37"/>
      <c r="K35" s="40"/>
      <c r="L35" s="38"/>
      <c r="M35" s="39" t="s">
        <v>264</v>
      </c>
      <c r="Q35" s="25"/>
      <c r="R35" s="25"/>
      <c r="S35" s="25" t="str">
        <f t="shared" si="6"/>
        <v>,department_kubun</v>
      </c>
      <c r="T35" s="25" t="str">
        <f t="shared" si="7"/>
        <v>TEXT</v>
      </c>
      <c r="U35" s="25" t="str">
        <f t="shared" si="8"/>
        <v/>
      </c>
      <c r="V35" s="25" t="str">
        <f t="shared" si="9"/>
        <v/>
      </c>
      <c r="W35" s="25" t="str">
        <f t="shared" si="10"/>
        <v>-- 診療科区分</v>
      </c>
      <c r="X35" s="25"/>
    </row>
    <row r="36" spans="1:39" s="41" customFormat="1" ht="37.5">
      <c r="A36" s="25"/>
      <c r="B36" s="33">
        <f>ROW()-13</f>
        <v>23</v>
      </c>
      <c r="C36" s="34" t="s">
        <v>252</v>
      </c>
      <c r="D36" s="34" t="s">
        <v>253</v>
      </c>
      <c r="E36" s="36"/>
      <c r="F36" s="36" t="s">
        <v>197</v>
      </c>
      <c r="G36" s="36">
        <v>1</v>
      </c>
      <c r="H36" s="36" t="str">
        <f t="shared" si="4"/>
        <v>text</v>
      </c>
      <c r="I36" s="36">
        <f t="shared" si="5"/>
        <v>4</v>
      </c>
      <c r="J36" s="37"/>
      <c r="K36" s="40"/>
      <c r="L36" s="38"/>
      <c r="M36" s="39" t="s">
        <v>3180</v>
      </c>
      <c r="Q36" s="25"/>
      <c r="R36" s="25"/>
      <c r="S36" s="25" t="str">
        <f t="shared" si="6"/>
        <v>,nyugai_kubun</v>
      </c>
      <c r="T36" s="25" t="str">
        <f t="shared" si="7"/>
        <v>TEXT</v>
      </c>
      <c r="U36" s="25" t="str">
        <f t="shared" si="8"/>
        <v/>
      </c>
      <c r="V36" s="25" t="str">
        <f t="shared" si="9"/>
        <v/>
      </c>
      <c r="W36" s="25" t="str">
        <f t="shared" si="10"/>
        <v>-- 入外区分</v>
      </c>
      <c r="X36" s="25"/>
    </row>
    <row r="37" spans="1:39" ht="19.5" thickBot="1">
      <c r="B37" s="42">
        <f>ROW()-13</f>
        <v>24</v>
      </c>
      <c r="C37" s="43" t="s">
        <v>374</v>
      </c>
      <c r="D37" s="43" t="s">
        <v>375</v>
      </c>
      <c r="E37" s="44" t="s">
        <v>3181</v>
      </c>
      <c r="F37" s="44" t="s">
        <v>209</v>
      </c>
      <c r="G37" s="44">
        <v>19</v>
      </c>
      <c r="H37" s="44" t="s">
        <v>3</v>
      </c>
      <c r="I37" s="44">
        <v>8</v>
      </c>
      <c r="J37" s="46"/>
      <c r="K37" s="46"/>
      <c r="L37" s="44"/>
      <c r="M37" s="49" t="s">
        <v>376</v>
      </c>
      <c r="N37" s="77"/>
      <c r="S37" s="25" t="str">
        <f t="shared" si="6"/>
        <v>,seq_no</v>
      </c>
      <c r="T37" s="25" t="str">
        <f t="shared" si="7"/>
        <v>BIGINT</v>
      </c>
      <c r="U37" s="25" t="str">
        <f t="shared" si="8"/>
        <v/>
      </c>
      <c r="V37" s="25" t="str">
        <f t="shared" si="9"/>
        <v/>
      </c>
      <c r="W37" s="25" t="str">
        <f t="shared" si="10"/>
        <v>-- シーケンス番号</v>
      </c>
      <c r="Y37" s="41"/>
      <c r="AM37"/>
    </row>
    <row r="38" spans="1:39">
      <c r="P38" s="41"/>
      <c r="R38" s="25" t="s">
        <v>1327</v>
      </c>
      <c r="Y38" s="41"/>
      <c r="Z38" s="41"/>
      <c r="AA38" s="41"/>
      <c r="AB38" s="41"/>
      <c r="AC38" s="41"/>
    </row>
    <row r="39" spans="1:39">
      <c r="P39" s="41"/>
      <c r="Y39" s="41"/>
      <c r="Z39" s="41"/>
      <c r="AA39" s="41"/>
      <c r="AB39" s="41"/>
      <c r="AC39" s="41"/>
    </row>
    <row r="40" spans="1:39">
      <c r="P40" s="41"/>
      <c r="Y40" s="41"/>
      <c r="Z40" s="41"/>
      <c r="AA40" s="41"/>
      <c r="AB40" s="41"/>
      <c r="AC40" s="41"/>
    </row>
    <row r="41" spans="1:39">
      <c r="P41" s="41"/>
      <c r="Y41" s="41"/>
      <c r="Z41" s="41"/>
      <c r="AA41" s="41"/>
      <c r="AB41" s="41"/>
      <c r="AC41" s="41"/>
    </row>
    <row r="42" spans="1:39">
      <c r="P42" s="41"/>
      <c r="Y42" s="41"/>
      <c r="Z42" s="41"/>
      <c r="AA42" s="41"/>
      <c r="AB42" s="41"/>
      <c r="AC42" s="41"/>
    </row>
    <row r="43" spans="1:39">
      <c r="P43" s="41"/>
      <c r="Y43" s="41"/>
      <c r="Z43" s="41"/>
      <c r="AA43" s="41"/>
      <c r="AB43" s="41"/>
      <c r="AC43" s="41"/>
    </row>
    <row r="44" spans="1:39">
      <c r="P44" s="41"/>
      <c r="Y44" s="41"/>
      <c r="Z44" s="41"/>
      <c r="AA44" s="41"/>
      <c r="AB44" s="41"/>
      <c r="AC44" s="41"/>
    </row>
    <row r="45" spans="1:39">
      <c r="P45" s="41"/>
      <c r="Y45" s="41"/>
      <c r="Z45" s="41"/>
      <c r="AA45" s="41"/>
      <c r="AB45" s="41"/>
      <c r="AC45" s="41"/>
    </row>
    <row r="46" spans="1:39">
      <c r="P46" s="41"/>
      <c r="Y46" s="41"/>
      <c r="Z46" s="41"/>
      <c r="AA46" s="41"/>
      <c r="AB46" s="41"/>
      <c r="AC46" s="41"/>
    </row>
    <row r="47" spans="1:39">
      <c r="P47" s="41"/>
      <c r="Y47" s="41"/>
      <c r="Z47" s="41"/>
      <c r="AA47" s="41"/>
      <c r="AB47" s="41"/>
      <c r="AC47" s="41"/>
    </row>
    <row r="48" spans="1:39">
      <c r="P48" s="41"/>
      <c r="Y48" s="41"/>
      <c r="Z48" s="41"/>
      <c r="AA48" s="41"/>
      <c r="AB48" s="41"/>
      <c r="AC48" s="41"/>
    </row>
    <row r="49" spans="16:29">
      <c r="P49" s="41"/>
      <c r="Y49" s="41"/>
      <c r="Z49" s="41"/>
      <c r="AA49" s="41"/>
      <c r="AB49" s="41"/>
      <c r="AC49" s="41"/>
    </row>
    <row r="50" spans="16:29">
      <c r="P50" s="41"/>
      <c r="Y50" s="41"/>
      <c r="Z50" s="41"/>
      <c r="AA50" s="41"/>
      <c r="AB50" s="41"/>
      <c r="AC50" s="41"/>
    </row>
    <row r="51" spans="16:29">
      <c r="P51" s="41"/>
      <c r="Y51" s="41"/>
      <c r="Z51" s="41"/>
      <c r="AA51" s="41"/>
      <c r="AB51" s="41"/>
      <c r="AC51" s="41"/>
    </row>
    <row r="52" spans="16:29">
      <c r="P52" s="41"/>
      <c r="Y52" s="41"/>
      <c r="Z52" s="41"/>
      <c r="AA52" s="41"/>
      <c r="AB52" s="41"/>
      <c r="AC52" s="41"/>
    </row>
    <row r="53" spans="16:29">
      <c r="P53" s="41"/>
      <c r="Y53" s="41"/>
      <c r="Z53" s="41"/>
      <c r="AA53" s="41"/>
      <c r="AB53" s="41"/>
      <c r="AC53" s="41"/>
    </row>
    <row r="54" spans="16:29">
      <c r="P54" s="41"/>
      <c r="Y54" s="41"/>
      <c r="Z54" s="41"/>
      <c r="AA54" s="41"/>
      <c r="AB54" s="41"/>
      <c r="AC54" s="41"/>
    </row>
    <row r="55" spans="16:29">
      <c r="P55" s="41"/>
      <c r="Y55" s="41"/>
      <c r="Z55" s="41"/>
      <c r="AA55" s="41"/>
      <c r="AB55" s="41"/>
      <c r="AC55" s="41"/>
    </row>
    <row r="56" spans="16:29">
      <c r="P56" s="41"/>
      <c r="Y56" s="41"/>
      <c r="Z56" s="41"/>
      <c r="AA56" s="41"/>
      <c r="AB56" s="41"/>
      <c r="AC56" s="41"/>
    </row>
    <row r="57" spans="16:29">
      <c r="P57" s="41"/>
      <c r="Y57" s="41"/>
      <c r="Z57" s="41"/>
      <c r="AA57" s="41"/>
      <c r="AB57" s="41"/>
      <c r="AC57" s="41"/>
    </row>
    <row r="58" spans="16:29">
      <c r="P58" s="41"/>
      <c r="Y58" s="41"/>
      <c r="Z58" s="41"/>
      <c r="AA58" s="41"/>
      <c r="AB58" s="41"/>
      <c r="AC58" s="41"/>
    </row>
    <row r="59" spans="16:29">
      <c r="P59" s="41"/>
      <c r="Y59" s="41"/>
      <c r="Z59" s="41"/>
      <c r="AA59" s="41"/>
      <c r="AB59" s="41"/>
      <c r="AC59" s="41"/>
    </row>
    <row r="60" spans="16:29">
      <c r="Y60" s="41"/>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K12:K13"/>
    <mergeCell ref="L12:L13"/>
    <mergeCell ref="M12:M13"/>
    <mergeCell ref="B8:C8"/>
    <mergeCell ref="B9:C9"/>
    <mergeCell ref="D9:M9"/>
    <mergeCell ref="B12:B13"/>
    <mergeCell ref="C12:C13"/>
    <mergeCell ref="D12:D13"/>
    <mergeCell ref="E12:E13"/>
    <mergeCell ref="F12:G12"/>
    <mergeCell ref="H12:I12"/>
    <mergeCell ref="J12:J13"/>
  </mergeCells>
  <phoneticPr fontId="12"/>
  <hyperlinks>
    <hyperlink ref="A1" location="エンティティ一覧!A1" display="エンティティ一覧"/>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M6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4" width="2.5" style="67" customWidth="1"/>
    <col min="15" max="16384" width="2.625" style="25"/>
  </cols>
  <sheetData>
    <row r="1" spans="1:24" ht="16.5" customHeight="1">
      <c r="A1" s="79" t="s">
        <v>730</v>
      </c>
      <c r="B1" s="631" t="s">
        <v>137</v>
      </c>
      <c r="C1" s="632"/>
      <c r="D1" s="23" t="s">
        <v>138</v>
      </c>
      <c r="E1" s="635"/>
      <c r="F1" s="635"/>
      <c r="G1" s="635"/>
      <c r="H1" s="635"/>
      <c r="I1" s="635"/>
      <c r="J1" s="636" t="s">
        <v>139</v>
      </c>
      <c r="K1" s="635"/>
      <c r="L1" s="627"/>
      <c r="M1" s="24" t="s">
        <v>140</v>
      </c>
    </row>
    <row r="2" spans="1:24" ht="19.5" thickBot="1">
      <c r="B2" s="633"/>
      <c r="C2" s="634"/>
      <c r="D2" s="26" t="s">
        <v>141</v>
      </c>
      <c r="E2" s="637"/>
      <c r="F2" s="637"/>
      <c r="G2" s="637"/>
      <c r="H2" s="637"/>
      <c r="I2" s="637"/>
      <c r="J2" s="638"/>
      <c r="K2" s="639"/>
      <c r="L2" s="640"/>
      <c r="M2" s="27"/>
      <c r="P2" s="25" t="str">
        <f>"ALTER TABLE ONLY milscm4."&amp;D$8</f>
        <v>ALTER TABLE ONLY milscm4.mart_shikkan</v>
      </c>
    </row>
    <row r="3" spans="1:24" ht="19.5" thickBot="1">
      <c r="B3" s="28"/>
      <c r="C3" s="28"/>
      <c r="D3" s="28"/>
      <c r="E3" s="28"/>
      <c r="F3" s="28"/>
      <c r="G3" s="28"/>
      <c r="H3" s="28"/>
      <c r="I3" s="28"/>
      <c r="J3" s="28"/>
      <c r="K3" s="28"/>
      <c r="L3" s="28"/>
      <c r="M3" s="29"/>
      <c r="N3" s="68"/>
      <c r="Q3" s="25" t="str">
        <f>"ADD CONSTRAINT "&amp;D$8&amp;"_pkey"</f>
        <v>ADD CONSTRAINT mart_shikkan_pkey</v>
      </c>
    </row>
    <row r="4" spans="1:24">
      <c r="B4" s="626" t="s">
        <v>142</v>
      </c>
      <c r="C4" s="627"/>
      <c r="D4" s="628" t="str">
        <f>VLOOKUP(D7,エンティティ一覧!A1:'エンティティ一覧'!AQ10131,13,FALSE)</f>
        <v>ENT_A1_04</v>
      </c>
      <c r="E4" s="673"/>
      <c r="F4" s="673"/>
      <c r="G4" s="673"/>
      <c r="H4" s="673"/>
      <c r="I4" s="673"/>
      <c r="J4" s="673"/>
      <c r="K4" s="673"/>
      <c r="L4" s="673"/>
      <c r="M4" s="674"/>
      <c r="R4" s="25" t="s">
        <v>1328</v>
      </c>
    </row>
    <row r="5" spans="1:24">
      <c r="B5" s="641" t="s">
        <v>275</v>
      </c>
      <c r="C5" s="642"/>
      <c r="D5" s="643" t="str">
        <f>VLOOKUP(D7,エンティティ一覧!A1:'エンティティ一覧'!AQ10131,2,FALSE)</f>
        <v>SA_A1</v>
      </c>
      <c r="E5" s="646"/>
      <c r="F5" s="646"/>
      <c r="G5" s="646"/>
      <c r="H5" s="646"/>
      <c r="I5" s="646"/>
      <c r="J5" s="646"/>
      <c r="K5" s="646"/>
      <c r="L5" s="646"/>
      <c r="M5" s="647"/>
      <c r="S5" s="25" t="s">
        <v>1329</v>
      </c>
    </row>
    <row r="6" spans="1:24">
      <c r="B6" s="641" t="s">
        <v>144</v>
      </c>
      <c r="C6" s="642"/>
      <c r="D6" s="643" t="str">
        <f>VLOOKUP(D7,エンティティ一覧!A1:'エンティティ一覧'!AQ10131,6,FALSE)</f>
        <v>データマート</v>
      </c>
      <c r="E6" s="646"/>
      <c r="F6" s="646"/>
      <c r="G6" s="646"/>
      <c r="H6" s="646"/>
      <c r="I6" s="646"/>
      <c r="J6" s="646"/>
      <c r="K6" s="646"/>
      <c r="L6" s="646"/>
      <c r="M6" s="647"/>
      <c r="T6" s="25" t="s">
        <v>2800</v>
      </c>
    </row>
    <row r="7" spans="1:24">
      <c r="B7" s="641" t="s">
        <v>145</v>
      </c>
      <c r="C7" s="642"/>
      <c r="D7" s="643" t="s">
        <v>119</v>
      </c>
      <c r="E7" s="646"/>
      <c r="F7" s="646"/>
      <c r="G7" s="646"/>
      <c r="H7" s="646"/>
      <c r="I7" s="646"/>
      <c r="J7" s="646"/>
      <c r="K7" s="646"/>
      <c r="L7" s="646"/>
      <c r="M7" s="647"/>
      <c r="T7" s="25" t="s">
        <v>3179</v>
      </c>
    </row>
    <row r="8" spans="1:24">
      <c r="B8" s="641" t="s">
        <v>147</v>
      </c>
      <c r="C8" s="642"/>
      <c r="D8" s="643" t="s">
        <v>653</v>
      </c>
      <c r="E8" s="646"/>
      <c r="F8" s="646"/>
      <c r="G8" s="646"/>
      <c r="H8" s="646"/>
      <c r="I8" s="646"/>
      <c r="J8" s="646"/>
      <c r="K8" s="646"/>
      <c r="L8" s="646"/>
      <c r="M8" s="647"/>
      <c r="S8" s="25" t="s">
        <v>1327</v>
      </c>
    </row>
    <row r="9" spans="1:24" ht="19.5" thickBot="1">
      <c r="B9" s="652" t="s">
        <v>149</v>
      </c>
      <c r="C9" s="653"/>
      <c r="D9" s="654" t="str">
        <f>D7&amp;"の履歴を格納する"</f>
        <v>疾患データの履歴を格納する</v>
      </c>
      <c r="E9" s="655"/>
      <c r="F9" s="655"/>
      <c r="G9" s="655"/>
      <c r="H9" s="655"/>
      <c r="I9" s="655"/>
      <c r="J9" s="655"/>
      <c r="K9" s="655"/>
      <c r="L9" s="655"/>
      <c r="M9" s="656"/>
      <c r="P9" s="25" t="str">
        <f>"ALTER TABLE milscm4."&amp;D$8&amp;" OWNER TO pgmisgrp1;"</f>
        <v>ALTER TABLE milscm4.mart_shikkan OWNER TO pgmisgrp1;</v>
      </c>
    </row>
    <row r="10" spans="1:24">
      <c r="B10" s="30"/>
      <c r="C10" s="30"/>
      <c r="D10" s="28"/>
      <c r="E10" s="28"/>
      <c r="F10" s="28"/>
      <c r="G10" s="28"/>
      <c r="H10" s="28"/>
      <c r="I10" s="28"/>
      <c r="J10" s="28"/>
      <c r="K10" s="28"/>
      <c r="L10" s="28"/>
      <c r="M10" s="29"/>
      <c r="P10" s="25" t="str">
        <f>"GRANT ALL ON TABLE milscm4."&amp;D$8&amp;" TO pgappl11;"</f>
        <v>GRANT ALL ON TABLE milscm4.mart_shikkan TO pgappl11;</v>
      </c>
    </row>
    <row r="11" spans="1:24" ht="19.5" thickBot="1">
      <c r="B11" s="31" t="s">
        <v>151</v>
      </c>
      <c r="C11" s="30"/>
      <c r="D11" s="28"/>
      <c r="E11" s="28"/>
      <c r="F11" s="28"/>
      <c r="G11" s="28"/>
      <c r="H11" s="28"/>
      <c r="I11" s="28"/>
      <c r="J11" s="28"/>
      <c r="K11" s="28"/>
      <c r="L11" s="28"/>
      <c r="M11" s="29"/>
    </row>
    <row r="12" spans="1:24">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milscm4.mart_shikkan</v>
      </c>
    </row>
    <row r="13" spans="1:24" ht="56.25">
      <c r="B13" s="670"/>
      <c r="C13" s="672"/>
      <c r="D13" s="672"/>
      <c r="E13" s="666"/>
      <c r="F13" s="69" t="s">
        <v>162</v>
      </c>
      <c r="G13" s="69" t="s">
        <v>163</v>
      </c>
      <c r="H13" s="69" t="s">
        <v>162</v>
      </c>
      <c r="I13" s="69" t="s">
        <v>164</v>
      </c>
      <c r="J13" s="666"/>
      <c r="K13" s="666"/>
      <c r="L13" s="666"/>
      <c r="M13" s="668"/>
      <c r="Q13" s="25" t="s">
        <v>1326</v>
      </c>
    </row>
    <row r="14" spans="1:24" s="41" customFormat="1">
      <c r="A14" s="25"/>
      <c r="B14" s="33">
        <f>ROW()-13</f>
        <v>1</v>
      </c>
      <c r="C14" s="34" t="s">
        <v>277</v>
      </c>
      <c r="D14" s="34" t="s">
        <v>278</v>
      </c>
      <c r="E14" s="36"/>
      <c r="F14" s="36" t="s">
        <v>197</v>
      </c>
      <c r="G14" s="36">
        <v>6</v>
      </c>
      <c r="H14" s="36" t="str">
        <f t="shared" ref="H14:H58" si="0">IF(F14="フラグ","boolean",IF(F14="文字列","text",IF(F14="整数","integer",IF(F14="実数","numeric",""))))</f>
        <v>text</v>
      </c>
      <c r="I14" s="36">
        <f t="shared" ref="I14:I58" si="1">IF(H14="boolean",1,IF(H14="text",IF(G14&lt;=126,1+(G14*3),4+(G14*3)),IF(H14="integer",4,IF(H14="numeric",3+CEILING(G14/4*2,2),0))))</f>
        <v>19</v>
      </c>
      <c r="J14" s="37"/>
      <c r="K14" s="37"/>
      <c r="L14" s="36" t="s">
        <v>259</v>
      </c>
      <c r="M14" s="39" t="s">
        <v>279</v>
      </c>
      <c r="N14" s="70"/>
      <c r="P14" s="25"/>
      <c r="Q14" s="25"/>
      <c r="R14" s="25"/>
      <c r="S14" s="25" t="str">
        <f>IF(B14&lt;&gt;1,","&amp;D14,D14)</f>
        <v>torikomi_ym</v>
      </c>
      <c r="T14" s="25" t="str">
        <f>UPPER(H14)</f>
        <v>TEXT</v>
      </c>
      <c r="U14" s="25" t="str">
        <f>IF(K14&lt;&gt;"","default "&amp;IF(H14="text","'"&amp;K14&amp;"'",K14),"")</f>
        <v/>
      </c>
      <c r="V14" s="25" t="str">
        <f>IF(L14="○","NOT NULL","")</f>
        <v>NOT NULL</v>
      </c>
      <c r="W14" s="25" t="str">
        <f>"-- "&amp;C14</f>
        <v>-- 取込年月</v>
      </c>
      <c r="X14" s="25"/>
    </row>
    <row r="15" spans="1:24" s="41" customFormat="1">
      <c r="A15" s="25"/>
      <c r="B15" s="33">
        <f t="shared" ref="B15:B59" si="2">ROW()-13</f>
        <v>2</v>
      </c>
      <c r="C15" s="34" t="s">
        <v>211</v>
      </c>
      <c r="D15" s="34" t="s">
        <v>280</v>
      </c>
      <c r="E15" s="36" t="s">
        <v>259</v>
      </c>
      <c r="F15" s="36" t="s">
        <v>197</v>
      </c>
      <c r="G15" s="36">
        <v>9</v>
      </c>
      <c r="H15" s="36" t="str">
        <f t="shared" si="0"/>
        <v>text</v>
      </c>
      <c r="I15" s="36">
        <f t="shared" si="1"/>
        <v>28</v>
      </c>
      <c r="J15" s="37"/>
      <c r="K15" s="37"/>
      <c r="L15" s="36" t="s">
        <v>208</v>
      </c>
      <c r="M15" s="39" t="s">
        <v>281</v>
      </c>
      <c r="N15" s="70"/>
      <c r="P15" s="25"/>
      <c r="Q15" s="25"/>
      <c r="R15" s="25"/>
      <c r="S15" s="25" t="str">
        <f t="shared" ref="S15:S60" si="3">IF(B15&lt;&gt;1,","&amp;D15,D15)</f>
        <v>,facility_id</v>
      </c>
      <c r="T15" s="25" t="str">
        <f t="shared" ref="T15:T60" si="4">UPPER(H15)</f>
        <v>TEXT</v>
      </c>
      <c r="U15" s="25" t="str">
        <f t="shared" ref="U15:U60" si="5">IF(K15&lt;&gt;"","default "&amp;IF(H15="text","'"&amp;K15&amp;"'",K15),"")</f>
        <v/>
      </c>
      <c r="V15" s="25" t="str">
        <f>IF(L15="○","NOT NULL","")</f>
        <v>NOT NULL</v>
      </c>
      <c r="W15" s="25" t="str">
        <f>"-- "&amp;C15</f>
        <v>-- 施設ID</v>
      </c>
      <c r="X15" s="25"/>
    </row>
    <row r="16" spans="1:24" s="41" customFormat="1">
      <c r="A16" s="25"/>
      <c r="B16" s="33">
        <f t="shared" si="2"/>
        <v>3</v>
      </c>
      <c r="C16" s="34" t="s">
        <v>282</v>
      </c>
      <c r="D16" s="34" t="s">
        <v>283</v>
      </c>
      <c r="E16" s="36" t="s">
        <v>208</v>
      </c>
      <c r="F16" s="36" t="s">
        <v>197</v>
      </c>
      <c r="G16" s="36">
        <v>6</v>
      </c>
      <c r="H16" s="36" t="str">
        <f t="shared" si="0"/>
        <v>text</v>
      </c>
      <c r="I16" s="36">
        <f t="shared" si="1"/>
        <v>19</v>
      </c>
      <c r="J16" s="37"/>
      <c r="K16" s="37"/>
      <c r="L16" s="36" t="s">
        <v>208</v>
      </c>
      <c r="M16" s="39" t="s">
        <v>284</v>
      </c>
      <c r="N16" s="70"/>
      <c r="P16" s="25"/>
      <c r="Q16" s="25"/>
      <c r="R16" s="25"/>
      <c r="S16" s="25" t="str">
        <f t="shared" si="3"/>
        <v>,seikyu_ym</v>
      </c>
      <c r="T16" s="25" t="str">
        <f t="shared" si="4"/>
        <v>TEXT</v>
      </c>
      <c r="U16" s="25" t="str">
        <f t="shared" si="5"/>
        <v/>
      </c>
      <c r="V16" s="25" t="str">
        <f t="shared" ref="V16:V60" si="6">IF(L16="○","NOT NULL","")</f>
        <v>NOT NULL</v>
      </c>
      <c r="W16" s="25" t="str">
        <f t="shared" ref="W16:W60" si="7">"-- "&amp;C16</f>
        <v>-- 請求年月</v>
      </c>
      <c r="X16" s="25"/>
    </row>
    <row r="17" spans="1:24" s="41" customFormat="1">
      <c r="B17" s="33">
        <f t="shared" si="2"/>
        <v>4</v>
      </c>
      <c r="C17" s="34" t="s">
        <v>212</v>
      </c>
      <c r="D17" s="34" t="s">
        <v>213</v>
      </c>
      <c r="E17" s="36" t="s">
        <v>259</v>
      </c>
      <c r="F17" s="36" t="s">
        <v>197</v>
      </c>
      <c r="G17" s="36">
        <v>6</v>
      </c>
      <c r="H17" s="36" t="str">
        <f t="shared" si="0"/>
        <v>text</v>
      </c>
      <c r="I17" s="36">
        <f t="shared" si="1"/>
        <v>19</v>
      </c>
      <c r="J17" s="37"/>
      <c r="K17" s="37"/>
      <c r="L17" s="36" t="s">
        <v>208</v>
      </c>
      <c r="M17" s="39" t="s">
        <v>285</v>
      </c>
      <c r="N17" s="70"/>
      <c r="Q17" s="25"/>
      <c r="R17" s="25"/>
      <c r="S17" s="25" t="str">
        <f t="shared" si="3"/>
        <v>,shinryo_ym</v>
      </c>
      <c r="T17" s="25" t="str">
        <f t="shared" si="4"/>
        <v>TEXT</v>
      </c>
      <c r="U17" s="25" t="str">
        <f t="shared" si="5"/>
        <v/>
      </c>
      <c r="V17" s="25" t="str">
        <f t="shared" si="6"/>
        <v>NOT NULL</v>
      </c>
      <c r="W17" s="25" t="str">
        <f t="shared" si="7"/>
        <v>-- 診療年月</v>
      </c>
      <c r="X17" s="25"/>
    </row>
    <row r="18" spans="1:24" s="41" customFormat="1">
      <c r="B18" s="33">
        <f t="shared" si="2"/>
        <v>5</v>
      </c>
      <c r="C18" s="34" t="s">
        <v>654</v>
      </c>
      <c r="D18" s="34" t="s">
        <v>286</v>
      </c>
      <c r="E18" s="36"/>
      <c r="F18" s="36" t="s">
        <v>197</v>
      </c>
      <c r="G18" s="36">
        <v>3</v>
      </c>
      <c r="H18" s="36" t="str">
        <f t="shared" si="0"/>
        <v>text</v>
      </c>
      <c r="I18" s="36">
        <f t="shared" si="1"/>
        <v>10</v>
      </c>
      <c r="J18" s="37"/>
      <c r="K18" s="37" t="s">
        <v>287</v>
      </c>
      <c r="L18" s="36" t="s">
        <v>655</v>
      </c>
      <c r="M18" s="39" t="s">
        <v>288</v>
      </c>
      <c r="N18" s="70"/>
      <c r="Q18" s="25"/>
      <c r="R18" s="25"/>
      <c r="S18" s="25" t="str">
        <f t="shared" si="3"/>
        <v>,data_type</v>
      </c>
      <c r="T18" s="25" t="str">
        <f t="shared" si="4"/>
        <v>TEXT</v>
      </c>
      <c r="U18" s="25" t="str">
        <f t="shared" si="5"/>
        <v>default 'RCP'</v>
      </c>
      <c r="V18" s="25" t="str">
        <f t="shared" si="6"/>
        <v>NOT NULL</v>
      </c>
      <c r="W18" s="25" t="str">
        <f t="shared" si="7"/>
        <v>-- データ種別</v>
      </c>
      <c r="X18" s="25"/>
    </row>
    <row r="19" spans="1:24" s="41" customFormat="1" ht="18.75" customHeight="1">
      <c r="B19" s="33">
        <f t="shared" si="2"/>
        <v>6</v>
      </c>
      <c r="C19" s="34" t="s">
        <v>656</v>
      </c>
      <c r="D19" s="34" t="s">
        <v>289</v>
      </c>
      <c r="E19" s="36" t="s">
        <v>208</v>
      </c>
      <c r="F19" s="36" t="s">
        <v>197</v>
      </c>
      <c r="G19" s="36">
        <v>1</v>
      </c>
      <c r="H19" s="36" t="str">
        <f t="shared" si="0"/>
        <v>text</v>
      </c>
      <c r="I19" s="36">
        <f t="shared" si="1"/>
        <v>4</v>
      </c>
      <c r="J19" s="37"/>
      <c r="K19" s="37"/>
      <c r="L19" s="36" t="s">
        <v>655</v>
      </c>
      <c r="M19" s="39" t="s">
        <v>657</v>
      </c>
      <c r="N19" s="70"/>
      <c r="Q19" s="25"/>
      <c r="R19" s="25"/>
      <c r="S19" s="25" t="str">
        <f t="shared" si="3"/>
        <v>,shinsa_kikan</v>
      </c>
      <c r="T19" s="25" t="str">
        <f t="shared" si="4"/>
        <v>TEXT</v>
      </c>
      <c r="U19" s="25" t="str">
        <f t="shared" si="5"/>
        <v/>
      </c>
      <c r="V19" s="25" t="str">
        <f t="shared" si="6"/>
        <v>NOT NULL</v>
      </c>
      <c r="W19" s="25" t="str">
        <f t="shared" si="7"/>
        <v>-- 審査支払機関</v>
      </c>
      <c r="X19" s="25"/>
    </row>
    <row r="20" spans="1:24" s="41" customFormat="1" ht="56.25">
      <c r="B20" s="33">
        <f t="shared" si="2"/>
        <v>7</v>
      </c>
      <c r="C20" s="34" t="s">
        <v>290</v>
      </c>
      <c r="D20" s="34" t="s">
        <v>291</v>
      </c>
      <c r="E20" s="36" t="s">
        <v>655</v>
      </c>
      <c r="F20" s="36" t="s">
        <v>197</v>
      </c>
      <c r="G20" s="36">
        <v>1</v>
      </c>
      <c r="H20" s="36" t="str">
        <f t="shared" si="0"/>
        <v>text</v>
      </c>
      <c r="I20" s="36">
        <f t="shared" si="1"/>
        <v>4</v>
      </c>
      <c r="J20" s="37"/>
      <c r="K20" s="37"/>
      <c r="L20" s="36" t="s">
        <v>655</v>
      </c>
      <c r="M20" s="39" t="s">
        <v>3177</v>
      </c>
      <c r="N20" s="70"/>
      <c r="Q20" s="25"/>
      <c r="R20" s="25"/>
      <c r="S20" s="25" t="str">
        <f t="shared" si="3"/>
        <v>,jyouhoumoto_kubun</v>
      </c>
      <c r="T20" s="25" t="str">
        <f t="shared" si="4"/>
        <v>TEXT</v>
      </c>
      <c r="U20" s="25" t="str">
        <f t="shared" si="5"/>
        <v/>
      </c>
      <c r="V20" s="25" t="str">
        <f t="shared" si="6"/>
        <v>NOT NULL</v>
      </c>
      <c r="W20" s="25" t="str">
        <f t="shared" si="7"/>
        <v>-- 情報元区分</v>
      </c>
      <c r="X20" s="25"/>
    </row>
    <row r="21" spans="1:24" s="41" customFormat="1" ht="18.75" customHeight="1">
      <c r="B21" s="33">
        <f t="shared" si="2"/>
        <v>8</v>
      </c>
      <c r="C21" s="52" t="s">
        <v>292</v>
      </c>
      <c r="D21" s="71" t="s">
        <v>293</v>
      </c>
      <c r="E21" s="36" t="s">
        <v>259</v>
      </c>
      <c r="F21" s="36" t="s">
        <v>294</v>
      </c>
      <c r="G21" s="36">
        <v>6</v>
      </c>
      <c r="H21" s="36" t="str">
        <f t="shared" si="0"/>
        <v>integer</v>
      </c>
      <c r="I21" s="36">
        <f t="shared" si="1"/>
        <v>4</v>
      </c>
      <c r="J21" s="37"/>
      <c r="K21" s="37"/>
      <c r="L21" s="36" t="s">
        <v>259</v>
      </c>
      <c r="M21" s="39" t="s">
        <v>295</v>
      </c>
      <c r="N21" s="70"/>
      <c r="Q21" s="25"/>
      <c r="R21" s="25"/>
      <c r="S21" s="25" t="str">
        <f t="shared" si="3"/>
        <v>,receipt_no</v>
      </c>
      <c r="T21" s="25" t="str">
        <f t="shared" si="4"/>
        <v>INTEGER</v>
      </c>
      <c r="U21" s="25" t="str">
        <f t="shared" si="5"/>
        <v/>
      </c>
      <c r="V21" s="25" t="str">
        <f t="shared" si="6"/>
        <v>NOT NULL</v>
      </c>
      <c r="W21" s="25" t="str">
        <f t="shared" si="7"/>
        <v>-- レセプト番号</v>
      </c>
      <c r="X21" s="25"/>
    </row>
    <row r="22" spans="1:24" s="41" customFormat="1">
      <c r="A22" s="25"/>
      <c r="B22" s="33">
        <f t="shared" si="2"/>
        <v>9</v>
      </c>
      <c r="C22" s="34" t="s">
        <v>296</v>
      </c>
      <c r="D22" s="34" t="s">
        <v>297</v>
      </c>
      <c r="E22" s="36" t="s">
        <v>259</v>
      </c>
      <c r="F22" s="36" t="s">
        <v>209</v>
      </c>
      <c r="G22" s="36">
        <v>10</v>
      </c>
      <c r="H22" s="36" t="str">
        <f t="shared" si="0"/>
        <v>integer</v>
      </c>
      <c r="I22" s="36">
        <f t="shared" si="1"/>
        <v>4</v>
      </c>
      <c r="J22" s="37"/>
      <c r="K22" s="37"/>
      <c r="L22" s="36" t="s">
        <v>259</v>
      </c>
      <c r="M22" s="39" t="s">
        <v>298</v>
      </c>
      <c r="N22" s="70"/>
      <c r="Q22" s="25"/>
      <c r="R22" s="25"/>
      <c r="S22" s="25" t="str">
        <f t="shared" si="3"/>
        <v>,gyo_no</v>
      </c>
      <c r="T22" s="25" t="str">
        <f t="shared" si="4"/>
        <v>INTEGER</v>
      </c>
      <c r="U22" s="25" t="str">
        <f t="shared" si="5"/>
        <v/>
      </c>
      <c r="V22" s="25" t="str">
        <f t="shared" si="6"/>
        <v>NOT NULL</v>
      </c>
      <c r="W22" s="25" t="str">
        <f t="shared" si="7"/>
        <v>-- 行番号</v>
      </c>
      <c r="X22" s="25"/>
    </row>
    <row r="23" spans="1:24" s="41" customFormat="1">
      <c r="A23" s="25"/>
      <c r="B23" s="33">
        <f>ROW()-13</f>
        <v>10</v>
      </c>
      <c r="C23" s="34" t="s">
        <v>2801</v>
      </c>
      <c r="D23" s="34" t="s">
        <v>2799</v>
      </c>
      <c r="E23" s="36" t="s">
        <v>208</v>
      </c>
      <c r="F23" s="36" t="s">
        <v>197</v>
      </c>
      <c r="G23" s="36">
        <v>20</v>
      </c>
      <c r="H23" s="36" t="str">
        <f>IF(F23="フラグ","boolean",IF(F23="文字列","text",IF(F23="整数","integer",IF(F23="実数","numeric",""))))</f>
        <v>text</v>
      </c>
      <c r="I23" s="36">
        <f>IF(H23="boolean",1,IF(H23="text",IF(G23&lt;=126,1+(G23*3),4+(G23*3)),IF(H23="integer",4,IF(H23="numeric",3+CEILING(G23/4*2,2),0))))</f>
        <v>61</v>
      </c>
      <c r="J23" s="37"/>
      <c r="K23" s="37"/>
      <c r="L23" s="36" t="s">
        <v>208</v>
      </c>
      <c r="M23" s="39" t="s">
        <v>300</v>
      </c>
      <c r="N23" s="70"/>
      <c r="P23" s="25"/>
      <c r="Q23" s="25"/>
      <c r="R23" s="25"/>
      <c r="S23" s="25" t="str">
        <f>IF(B23&lt;&gt;1,","&amp;D23,D23)</f>
        <v>,karute_no</v>
      </c>
      <c r="T23" s="25" t="str">
        <f>UPPER(H23)</f>
        <v>TEXT</v>
      </c>
      <c r="U23" s="25" t="str">
        <f>IF(K23&lt;&gt;"","default "&amp;IF(H23="text","'"&amp;K23&amp;"'",K23),"")</f>
        <v/>
      </c>
      <c r="V23" s="25" t="str">
        <f>IF(L23="○","NOT NULL","")</f>
        <v>NOT NULL</v>
      </c>
      <c r="W23" s="25" t="str">
        <f>"-- "&amp;C23</f>
        <v>-- カルテ番号等</v>
      </c>
      <c r="X23" s="25"/>
    </row>
    <row r="24" spans="1:24" s="41" customFormat="1">
      <c r="A24" s="25"/>
      <c r="B24" s="33">
        <f t="shared" si="2"/>
        <v>11</v>
      </c>
      <c r="C24" s="34" t="s">
        <v>301</v>
      </c>
      <c r="D24" s="34" t="s">
        <v>302</v>
      </c>
      <c r="E24" s="36"/>
      <c r="F24" s="36" t="s">
        <v>197</v>
      </c>
      <c r="G24" s="36">
        <v>1</v>
      </c>
      <c r="H24" s="36" t="str">
        <f t="shared" si="0"/>
        <v>text</v>
      </c>
      <c r="I24" s="36">
        <f t="shared" si="1"/>
        <v>4</v>
      </c>
      <c r="J24" s="37"/>
      <c r="K24" s="37"/>
      <c r="L24" s="36"/>
      <c r="M24" s="39" t="s">
        <v>303</v>
      </c>
      <c r="N24" s="70"/>
      <c r="Q24" s="25"/>
      <c r="R24" s="25"/>
      <c r="S24" s="25" t="str">
        <f t="shared" si="3"/>
        <v>,receipt_sokatsu_kubun</v>
      </c>
      <c r="T24" s="25" t="str">
        <f t="shared" si="4"/>
        <v>TEXT</v>
      </c>
      <c r="U24" s="25" t="str">
        <f t="shared" si="5"/>
        <v/>
      </c>
      <c r="V24" s="25" t="str">
        <f t="shared" si="6"/>
        <v/>
      </c>
      <c r="W24" s="25" t="str">
        <f t="shared" si="7"/>
        <v>-- レセプト総括区分</v>
      </c>
      <c r="X24" s="25"/>
    </row>
    <row r="25" spans="1:24" s="41" customFormat="1" ht="18.75" customHeight="1">
      <c r="A25" s="25"/>
      <c r="B25" s="33">
        <f t="shared" si="2"/>
        <v>12</v>
      </c>
      <c r="C25" s="34" t="s">
        <v>304</v>
      </c>
      <c r="D25" s="72" t="s">
        <v>305</v>
      </c>
      <c r="E25" s="36"/>
      <c r="F25" s="36" t="s">
        <v>197</v>
      </c>
      <c r="G25" s="36">
        <v>7</v>
      </c>
      <c r="H25" s="36" t="str">
        <f t="shared" si="0"/>
        <v>text</v>
      </c>
      <c r="I25" s="36">
        <f t="shared" si="1"/>
        <v>22</v>
      </c>
      <c r="J25" s="37"/>
      <c r="K25" s="37"/>
      <c r="L25" s="36"/>
      <c r="M25" s="39"/>
      <c r="N25" s="70"/>
      <c r="Q25" s="25"/>
      <c r="R25" s="25"/>
      <c r="S25" s="25" t="str">
        <f t="shared" si="3"/>
        <v>,shobyo_code</v>
      </c>
      <c r="T25" s="25" t="str">
        <f t="shared" si="4"/>
        <v>TEXT</v>
      </c>
      <c r="U25" s="25" t="str">
        <f t="shared" si="5"/>
        <v/>
      </c>
      <c r="V25" s="25" t="str">
        <f t="shared" si="6"/>
        <v/>
      </c>
      <c r="W25" s="25" t="str">
        <f t="shared" si="7"/>
        <v>-- 傷病名コード</v>
      </c>
      <c r="X25" s="25"/>
    </row>
    <row r="26" spans="1:24" s="41" customFormat="1">
      <c r="A26" s="25"/>
      <c r="B26" s="33">
        <f t="shared" si="2"/>
        <v>13</v>
      </c>
      <c r="C26" s="63" t="s">
        <v>306</v>
      </c>
      <c r="D26" s="63" t="s">
        <v>307</v>
      </c>
      <c r="E26" s="36"/>
      <c r="F26" s="36" t="s">
        <v>197</v>
      </c>
      <c r="G26" s="36">
        <v>8</v>
      </c>
      <c r="H26" s="36" t="str">
        <f t="shared" si="0"/>
        <v>text</v>
      </c>
      <c r="I26" s="36">
        <f t="shared" si="1"/>
        <v>25</v>
      </c>
      <c r="J26" s="37"/>
      <c r="K26" s="37"/>
      <c r="L26" s="36"/>
      <c r="M26" s="39" t="s">
        <v>1483</v>
      </c>
      <c r="N26" s="70"/>
      <c r="Q26" s="25"/>
      <c r="R26" s="25"/>
      <c r="S26" s="25" t="str">
        <f t="shared" si="3"/>
        <v>,shinryo_start_date</v>
      </c>
      <c r="T26" s="25" t="str">
        <f t="shared" si="4"/>
        <v>TEXT</v>
      </c>
      <c r="U26" s="25" t="str">
        <f t="shared" si="5"/>
        <v/>
      </c>
      <c r="V26" s="25" t="str">
        <f t="shared" si="6"/>
        <v/>
      </c>
      <c r="W26" s="25" t="str">
        <f t="shared" si="7"/>
        <v>-- 診療開始日</v>
      </c>
      <c r="X26" s="25"/>
    </row>
    <row r="27" spans="1:24" s="41" customFormat="1">
      <c r="A27" s="25"/>
      <c r="B27" s="33">
        <f t="shared" si="2"/>
        <v>14</v>
      </c>
      <c r="C27" s="63" t="s">
        <v>308</v>
      </c>
      <c r="D27" s="63" t="s">
        <v>309</v>
      </c>
      <c r="E27" s="36"/>
      <c r="F27" s="36" t="s">
        <v>197</v>
      </c>
      <c r="G27" s="36">
        <v>1</v>
      </c>
      <c r="H27" s="36" t="str">
        <f t="shared" si="0"/>
        <v>text</v>
      </c>
      <c r="I27" s="36">
        <f t="shared" si="1"/>
        <v>4</v>
      </c>
      <c r="J27" s="37"/>
      <c r="K27" s="37"/>
      <c r="L27" s="36"/>
      <c r="M27" s="39"/>
      <c r="N27" s="70"/>
      <c r="Q27" s="25"/>
      <c r="R27" s="25"/>
      <c r="S27" s="25" t="str">
        <f t="shared" si="3"/>
        <v>,tenki_kubun</v>
      </c>
      <c r="T27" s="25" t="str">
        <f t="shared" si="4"/>
        <v>TEXT</v>
      </c>
      <c r="U27" s="25" t="str">
        <f t="shared" si="5"/>
        <v/>
      </c>
      <c r="V27" s="25" t="str">
        <f t="shared" si="6"/>
        <v/>
      </c>
      <c r="W27" s="25" t="str">
        <f t="shared" si="7"/>
        <v>-- 転帰区分</v>
      </c>
      <c r="X27" s="25"/>
    </row>
    <row r="28" spans="1:24" s="41" customFormat="1">
      <c r="A28" s="25"/>
      <c r="B28" s="33">
        <f t="shared" si="2"/>
        <v>15</v>
      </c>
      <c r="C28" s="34" t="s">
        <v>310</v>
      </c>
      <c r="D28" s="63" t="s">
        <v>311</v>
      </c>
      <c r="E28" s="36"/>
      <c r="F28" s="36" t="s">
        <v>197</v>
      </c>
      <c r="G28" s="36">
        <v>80</v>
      </c>
      <c r="H28" s="36" t="str">
        <f t="shared" si="0"/>
        <v>text</v>
      </c>
      <c r="I28" s="36">
        <f t="shared" si="1"/>
        <v>241</v>
      </c>
      <c r="J28" s="37"/>
      <c r="K28" s="37"/>
      <c r="L28" s="36"/>
      <c r="M28" s="39" t="s">
        <v>312</v>
      </c>
      <c r="N28" s="70"/>
      <c r="Q28" s="25"/>
      <c r="R28" s="25"/>
      <c r="S28" s="25" t="str">
        <f t="shared" si="3"/>
        <v>,shushoku_code1</v>
      </c>
      <c r="T28" s="25" t="str">
        <f t="shared" si="4"/>
        <v>TEXT</v>
      </c>
      <c r="U28" s="25" t="str">
        <f t="shared" si="5"/>
        <v/>
      </c>
      <c r="V28" s="25" t="str">
        <f t="shared" si="6"/>
        <v/>
      </c>
      <c r="W28" s="25" t="str">
        <f t="shared" si="7"/>
        <v>-- 修飾語コード1</v>
      </c>
      <c r="X28" s="25"/>
    </row>
    <row r="29" spans="1:24" s="41" customFormat="1">
      <c r="A29" s="25"/>
      <c r="B29" s="33">
        <f t="shared" si="2"/>
        <v>16</v>
      </c>
      <c r="C29" s="34" t="s">
        <v>313</v>
      </c>
      <c r="D29" s="63" t="s">
        <v>314</v>
      </c>
      <c r="E29" s="36"/>
      <c r="F29" s="36" t="s">
        <v>197</v>
      </c>
      <c r="G29" s="36">
        <v>4</v>
      </c>
      <c r="H29" s="36" t="str">
        <f t="shared" si="0"/>
        <v>text</v>
      </c>
      <c r="I29" s="36">
        <f t="shared" si="1"/>
        <v>13</v>
      </c>
      <c r="J29" s="37"/>
      <c r="K29" s="37"/>
      <c r="L29" s="36"/>
      <c r="M29" s="39"/>
      <c r="N29" s="70"/>
      <c r="Q29" s="25"/>
      <c r="R29" s="25"/>
      <c r="S29" s="25" t="str">
        <f t="shared" si="3"/>
        <v>,shushoku_code2</v>
      </c>
      <c r="T29" s="25" t="str">
        <f t="shared" si="4"/>
        <v>TEXT</v>
      </c>
      <c r="U29" s="25" t="str">
        <f t="shared" si="5"/>
        <v/>
      </c>
      <c r="V29" s="25" t="str">
        <f t="shared" si="6"/>
        <v/>
      </c>
      <c r="W29" s="25" t="str">
        <f t="shared" si="7"/>
        <v>-- 修飾語コード2</v>
      </c>
      <c r="X29" s="25"/>
    </row>
    <row r="30" spans="1:24" s="41" customFormat="1">
      <c r="A30" s="25"/>
      <c r="B30" s="33">
        <f t="shared" si="2"/>
        <v>17</v>
      </c>
      <c r="C30" s="34" t="s">
        <v>315</v>
      </c>
      <c r="D30" s="63" t="s">
        <v>316</v>
      </c>
      <c r="E30" s="36"/>
      <c r="F30" s="36" t="s">
        <v>197</v>
      </c>
      <c r="G30" s="36">
        <v>4</v>
      </c>
      <c r="H30" s="36" t="str">
        <f t="shared" si="0"/>
        <v>text</v>
      </c>
      <c r="I30" s="36">
        <f t="shared" si="1"/>
        <v>13</v>
      </c>
      <c r="J30" s="37"/>
      <c r="K30" s="37"/>
      <c r="L30" s="36"/>
      <c r="M30" s="39"/>
      <c r="N30" s="70"/>
      <c r="Q30" s="25"/>
      <c r="R30" s="25"/>
      <c r="S30" s="25" t="str">
        <f t="shared" si="3"/>
        <v>,shushoku_code3</v>
      </c>
      <c r="T30" s="25" t="str">
        <f t="shared" si="4"/>
        <v>TEXT</v>
      </c>
      <c r="U30" s="25" t="str">
        <f t="shared" si="5"/>
        <v/>
      </c>
      <c r="V30" s="25" t="str">
        <f t="shared" si="6"/>
        <v/>
      </c>
      <c r="W30" s="25" t="str">
        <f t="shared" si="7"/>
        <v>-- 修飾語コード3</v>
      </c>
      <c r="X30" s="25"/>
    </row>
    <row r="31" spans="1:24" s="41" customFormat="1">
      <c r="A31" s="25"/>
      <c r="B31" s="33">
        <f t="shared" si="2"/>
        <v>18</v>
      </c>
      <c r="C31" s="34" t="s">
        <v>317</v>
      </c>
      <c r="D31" s="63" t="s">
        <v>318</v>
      </c>
      <c r="E31" s="36"/>
      <c r="F31" s="36" t="s">
        <v>197</v>
      </c>
      <c r="G31" s="36">
        <v>4</v>
      </c>
      <c r="H31" s="36" t="str">
        <f t="shared" si="0"/>
        <v>text</v>
      </c>
      <c r="I31" s="36">
        <f t="shared" si="1"/>
        <v>13</v>
      </c>
      <c r="J31" s="37"/>
      <c r="K31" s="37"/>
      <c r="L31" s="36"/>
      <c r="M31" s="39"/>
      <c r="N31" s="70"/>
      <c r="Q31" s="25"/>
      <c r="R31" s="25"/>
      <c r="S31" s="25" t="str">
        <f t="shared" si="3"/>
        <v>,shushoku_code4</v>
      </c>
      <c r="T31" s="25" t="str">
        <f t="shared" si="4"/>
        <v>TEXT</v>
      </c>
      <c r="U31" s="25" t="str">
        <f t="shared" si="5"/>
        <v/>
      </c>
      <c r="V31" s="25" t="str">
        <f t="shared" si="6"/>
        <v/>
      </c>
      <c r="W31" s="25" t="str">
        <f t="shared" si="7"/>
        <v>-- 修飾語コード4</v>
      </c>
      <c r="X31" s="25"/>
    </row>
    <row r="32" spans="1:24" s="41" customFormat="1">
      <c r="A32" s="25"/>
      <c r="B32" s="33">
        <f t="shared" si="2"/>
        <v>19</v>
      </c>
      <c r="C32" s="34" t="s">
        <v>319</v>
      </c>
      <c r="D32" s="63" t="s">
        <v>320</v>
      </c>
      <c r="E32" s="36"/>
      <c r="F32" s="36" t="s">
        <v>197</v>
      </c>
      <c r="G32" s="36">
        <v>4</v>
      </c>
      <c r="H32" s="36" t="str">
        <f t="shared" si="0"/>
        <v>text</v>
      </c>
      <c r="I32" s="36">
        <f t="shared" si="1"/>
        <v>13</v>
      </c>
      <c r="J32" s="37"/>
      <c r="K32" s="37"/>
      <c r="L32" s="36"/>
      <c r="M32" s="39"/>
      <c r="N32" s="70"/>
      <c r="Q32" s="25"/>
      <c r="R32" s="25"/>
      <c r="S32" s="25" t="str">
        <f t="shared" si="3"/>
        <v>,shushoku_code5</v>
      </c>
      <c r="T32" s="25" t="str">
        <f t="shared" si="4"/>
        <v>TEXT</v>
      </c>
      <c r="U32" s="25" t="str">
        <f t="shared" si="5"/>
        <v/>
      </c>
      <c r="V32" s="25" t="str">
        <f t="shared" si="6"/>
        <v/>
      </c>
      <c r="W32" s="25" t="str">
        <f t="shared" si="7"/>
        <v>-- 修飾語コード5</v>
      </c>
      <c r="X32" s="25"/>
    </row>
    <row r="33" spans="1:24" s="41" customFormat="1">
      <c r="A33" s="25"/>
      <c r="B33" s="33">
        <f t="shared" si="2"/>
        <v>20</v>
      </c>
      <c r="C33" s="34" t="s">
        <v>321</v>
      </c>
      <c r="D33" s="63" t="s">
        <v>322</v>
      </c>
      <c r="E33" s="36"/>
      <c r="F33" s="36" t="s">
        <v>197</v>
      </c>
      <c r="G33" s="36">
        <v>4</v>
      </c>
      <c r="H33" s="36" t="str">
        <f t="shared" si="0"/>
        <v>text</v>
      </c>
      <c r="I33" s="36">
        <f t="shared" si="1"/>
        <v>13</v>
      </c>
      <c r="J33" s="37"/>
      <c r="K33" s="37"/>
      <c r="L33" s="36"/>
      <c r="M33" s="39"/>
      <c r="N33" s="70"/>
      <c r="Q33" s="25"/>
      <c r="R33" s="25"/>
      <c r="S33" s="25" t="str">
        <f t="shared" si="3"/>
        <v>,shushoku_code6</v>
      </c>
      <c r="T33" s="25" t="str">
        <f t="shared" si="4"/>
        <v>TEXT</v>
      </c>
      <c r="U33" s="25" t="str">
        <f t="shared" si="5"/>
        <v/>
      </c>
      <c r="V33" s="25" t="str">
        <f t="shared" si="6"/>
        <v/>
      </c>
      <c r="W33" s="25" t="str">
        <f t="shared" si="7"/>
        <v>-- 修飾語コード6</v>
      </c>
      <c r="X33" s="25"/>
    </row>
    <row r="34" spans="1:24" s="41" customFormat="1">
      <c r="A34" s="25"/>
      <c r="B34" s="33">
        <f t="shared" si="2"/>
        <v>21</v>
      </c>
      <c r="C34" s="34" t="s">
        <v>323</v>
      </c>
      <c r="D34" s="63" t="s">
        <v>324</v>
      </c>
      <c r="E34" s="36"/>
      <c r="F34" s="36" t="s">
        <v>197</v>
      </c>
      <c r="G34" s="36">
        <v>4</v>
      </c>
      <c r="H34" s="36" t="str">
        <f t="shared" si="0"/>
        <v>text</v>
      </c>
      <c r="I34" s="36">
        <f t="shared" si="1"/>
        <v>13</v>
      </c>
      <c r="J34" s="37"/>
      <c r="K34" s="37"/>
      <c r="L34" s="36"/>
      <c r="M34" s="39"/>
      <c r="N34" s="70"/>
      <c r="Q34" s="25"/>
      <c r="R34" s="25"/>
      <c r="S34" s="25" t="str">
        <f t="shared" si="3"/>
        <v>,shushoku_code7</v>
      </c>
      <c r="T34" s="25" t="str">
        <f t="shared" si="4"/>
        <v>TEXT</v>
      </c>
      <c r="U34" s="25" t="str">
        <f t="shared" si="5"/>
        <v/>
      </c>
      <c r="V34" s="25" t="str">
        <f t="shared" si="6"/>
        <v/>
      </c>
      <c r="W34" s="25" t="str">
        <f t="shared" si="7"/>
        <v>-- 修飾語コード7</v>
      </c>
      <c r="X34" s="25"/>
    </row>
    <row r="35" spans="1:24" s="41" customFormat="1">
      <c r="A35" s="25"/>
      <c r="B35" s="33">
        <f t="shared" si="2"/>
        <v>22</v>
      </c>
      <c r="C35" s="34" t="s">
        <v>325</v>
      </c>
      <c r="D35" s="63" t="s">
        <v>326</v>
      </c>
      <c r="E35" s="36"/>
      <c r="F35" s="36" t="s">
        <v>197</v>
      </c>
      <c r="G35" s="36">
        <v>4</v>
      </c>
      <c r="H35" s="36" t="str">
        <f t="shared" si="0"/>
        <v>text</v>
      </c>
      <c r="I35" s="36">
        <f t="shared" si="1"/>
        <v>13</v>
      </c>
      <c r="J35" s="37"/>
      <c r="K35" s="37"/>
      <c r="L35" s="36"/>
      <c r="M35" s="39"/>
      <c r="N35" s="70"/>
      <c r="Q35" s="25"/>
      <c r="R35" s="25"/>
      <c r="S35" s="25" t="str">
        <f t="shared" si="3"/>
        <v>,shushoku_code8</v>
      </c>
      <c r="T35" s="25" t="str">
        <f t="shared" si="4"/>
        <v>TEXT</v>
      </c>
      <c r="U35" s="25" t="str">
        <f t="shared" si="5"/>
        <v/>
      </c>
      <c r="V35" s="25" t="str">
        <f t="shared" si="6"/>
        <v/>
      </c>
      <c r="W35" s="25" t="str">
        <f t="shared" si="7"/>
        <v>-- 修飾語コード8</v>
      </c>
      <c r="X35" s="25"/>
    </row>
    <row r="36" spans="1:24" s="41" customFormat="1">
      <c r="A36" s="25"/>
      <c r="B36" s="33">
        <f t="shared" si="2"/>
        <v>23</v>
      </c>
      <c r="C36" s="34" t="s">
        <v>327</v>
      </c>
      <c r="D36" s="63" t="s">
        <v>328</v>
      </c>
      <c r="E36" s="36"/>
      <c r="F36" s="36" t="s">
        <v>197</v>
      </c>
      <c r="G36" s="36">
        <v>4</v>
      </c>
      <c r="H36" s="36" t="str">
        <f t="shared" si="0"/>
        <v>text</v>
      </c>
      <c r="I36" s="36">
        <f t="shared" si="1"/>
        <v>13</v>
      </c>
      <c r="J36" s="37"/>
      <c r="K36" s="37"/>
      <c r="L36" s="36"/>
      <c r="M36" s="39"/>
      <c r="N36" s="70"/>
      <c r="Q36" s="25"/>
      <c r="R36" s="25"/>
      <c r="S36" s="25" t="str">
        <f t="shared" si="3"/>
        <v>,shushoku_code9</v>
      </c>
      <c r="T36" s="25" t="str">
        <f t="shared" si="4"/>
        <v>TEXT</v>
      </c>
      <c r="U36" s="25" t="str">
        <f t="shared" si="5"/>
        <v/>
      </c>
      <c r="V36" s="25" t="str">
        <f t="shared" si="6"/>
        <v/>
      </c>
      <c r="W36" s="25" t="str">
        <f t="shared" si="7"/>
        <v>-- 修飾語コード9</v>
      </c>
      <c r="X36" s="25"/>
    </row>
    <row r="37" spans="1:24" s="41" customFormat="1">
      <c r="A37" s="25"/>
      <c r="B37" s="33">
        <f t="shared" si="2"/>
        <v>24</v>
      </c>
      <c r="C37" s="34" t="s">
        <v>329</v>
      </c>
      <c r="D37" s="34" t="s">
        <v>330</v>
      </c>
      <c r="E37" s="36"/>
      <c r="F37" s="36" t="s">
        <v>197</v>
      </c>
      <c r="G37" s="36">
        <v>4</v>
      </c>
      <c r="H37" s="36" t="str">
        <f t="shared" si="0"/>
        <v>text</v>
      </c>
      <c r="I37" s="36">
        <f t="shared" si="1"/>
        <v>13</v>
      </c>
      <c r="J37" s="37"/>
      <c r="K37" s="37"/>
      <c r="L37" s="36"/>
      <c r="M37" s="39"/>
      <c r="N37" s="70"/>
      <c r="Q37" s="25"/>
      <c r="R37" s="25"/>
      <c r="S37" s="25" t="str">
        <f t="shared" si="3"/>
        <v>,shushoku_code10</v>
      </c>
      <c r="T37" s="25" t="str">
        <f t="shared" si="4"/>
        <v>TEXT</v>
      </c>
      <c r="U37" s="25" t="str">
        <f t="shared" si="5"/>
        <v/>
      </c>
      <c r="V37" s="25" t="str">
        <f t="shared" si="6"/>
        <v/>
      </c>
      <c r="W37" s="25" t="str">
        <f t="shared" si="7"/>
        <v>-- 修飾語コード10</v>
      </c>
      <c r="X37" s="25"/>
    </row>
    <row r="38" spans="1:24" s="41" customFormat="1">
      <c r="A38" s="25"/>
      <c r="B38" s="33">
        <f t="shared" si="2"/>
        <v>25</v>
      </c>
      <c r="C38" s="34" t="s">
        <v>331</v>
      </c>
      <c r="D38" s="34" t="s">
        <v>332</v>
      </c>
      <c r="E38" s="36"/>
      <c r="F38" s="36" t="s">
        <v>197</v>
      </c>
      <c r="G38" s="36">
        <v>4</v>
      </c>
      <c r="H38" s="36" t="str">
        <f t="shared" si="0"/>
        <v>text</v>
      </c>
      <c r="I38" s="36">
        <f t="shared" si="1"/>
        <v>13</v>
      </c>
      <c r="J38" s="37"/>
      <c r="K38" s="37"/>
      <c r="L38" s="36"/>
      <c r="M38" s="39"/>
      <c r="N38" s="70"/>
      <c r="Q38" s="25"/>
      <c r="R38" s="25"/>
      <c r="S38" s="25" t="str">
        <f t="shared" si="3"/>
        <v>,shushoku_code11</v>
      </c>
      <c r="T38" s="25" t="str">
        <f t="shared" si="4"/>
        <v>TEXT</v>
      </c>
      <c r="U38" s="25" t="str">
        <f t="shared" si="5"/>
        <v/>
      </c>
      <c r="V38" s="25" t="str">
        <f t="shared" si="6"/>
        <v/>
      </c>
      <c r="W38" s="25" t="str">
        <f t="shared" si="7"/>
        <v>-- 修飾語コード11</v>
      </c>
      <c r="X38" s="25"/>
    </row>
    <row r="39" spans="1:24" s="41" customFormat="1">
      <c r="A39" s="25"/>
      <c r="B39" s="33">
        <f t="shared" si="2"/>
        <v>26</v>
      </c>
      <c r="C39" s="34" t="s">
        <v>333</v>
      </c>
      <c r="D39" s="34" t="s">
        <v>334</v>
      </c>
      <c r="E39" s="36"/>
      <c r="F39" s="36" t="s">
        <v>197</v>
      </c>
      <c r="G39" s="36">
        <v>4</v>
      </c>
      <c r="H39" s="36" t="str">
        <f t="shared" si="0"/>
        <v>text</v>
      </c>
      <c r="I39" s="36">
        <f t="shared" si="1"/>
        <v>13</v>
      </c>
      <c r="J39" s="37"/>
      <c r="K39" s="37"/>
      <c r="L39" s="36"/>
      <c r="M39" s="39"/>
      <c r="N39" s="70"/>
      <c r="Q39" s="25"/>
      <c r="R39" s="25"/>
      <c r="S39" s="25" t="str">
        <f t="shared" si="3"/>
        <v>,shushoku_code12</v>
      </c>
      <c r="T39" s="25" t="str">
        <f t="shared" si="4"/>
        <v>TEXT</v>
      </c>
      <c r="U39" s="25" t="str">
        <f t="shared" si="5"/>
        <v/>
      </c>
      <c r="V39" s="25" t="str">
        <f t="shared" si="6"/>
        <v/>
      </c>
      <c r="W39" s="25" t="str">
        <f t="shared" si="7"/>
        <v>-- 修飾語コード12</v>
      </c>
      <c r="X39" s="25"/>
    </row>
    <row r="40" spans="1:24" s="41" customFormat="1">
      <c r="A40" s="25"/>
      <c r="B40" s="33">
        <f t="shared" si="2"/>
        <v>27</v>
      </c>
      <c r="C40" s="34" t="s">
        <v>335</v>
      </c>
      <c r="D40" s="34" t="s">
        <v>336</v>
      </c>
      <c r="E40" s="36"/>
      <c r="F40" s="36" t="s">
        <v>197</v>
      </c>
      <c r="G40" s="36">
        <v>4</v>
      </c>
      <c r="H40" s="36" t="str">
        <f t="shared" si="0"/>
        <v>text</v>
      </c>
      <c r="I40" s="36">
        <f t="shared" si="1"/>
        <v>13</v>
      </c>
      <c r="J40" s="37"/>
      <c r="K40" s="37"/>
      <c r="L40" s="36"/>
      <c r="M40" s="39"/>
      <c r="N40" s="70"/>
      <c r="Q40" s="25"/>
      <c r="R40" s="25"/>
      <c r="S40" s="25" t="str">
        <f t="shared" si="3"/>
        <v>,shushoku_code13</v>
      </c>
      <c r="T40" s="25" t="str">
        <f t="shared" si="4"/>
        <v>TEXT</v>
      </c>
      <c r="U40" s="25" t="str">
        <f t="shared" si="5"/>
        <v/>
      </c>
      <c r="V40" s="25" t="str">
        <f t="shared" si="6"/>
        <v/>
      </c>
      <c r="W40" s="25" t="str">
        <f t="shared" si="7"/>
        <v>-- 修飾語コード13</v>
      </c>
      <c r="X40" s="25"/>
    </row>
    <row r="41" spans="1:24" s="41" customFormat="1">
      <c r="A41" s="25"/>
      <c r="B41" s="33">
        <f t="shared" si="2"/>
        <v>28</v>
      </c>
      <c r="C41" s="34" t="s">
        <v>337</v>
      </c>
      <c r="D41" s="34" t="s">
        <v>338</v>
      </c>
      <c r="E41" s="36"/>
      <c r="F41" s="36" t="s">
        <v>197</v>
      </c>
      <c r="G41" s="36">
        <v>4</v>
      </c>
      <c r="H41" s="36" t="str">
        <f t="shared" si="0"/>
        <v>text</v>
      </c>
      <c r="I41" s="36">
        <f t="shared" si="1"/>
        <v>13</v>
      </c>
      <c r="J41" s="37"/>
      <c r="K41" s="37"/>
      <c r="L41" s="36"/>
      <c r="M41" s="39"/>
      <c r="N41" s="70"/>
      <c r="Q41" s="25"/>
      <c r="R41" s="25"/>
      <c r="S41" s="25" t="str">
        <f t="shared" si="3"/>
        <v>,shushoku_code14</v>
      </c>
      <c r="T41" s="25" t="str">
        <f t="shared" si="4"/>
        <v>TEXT</v>
      </c>
      <c r="U41" s="25" t="str">
        <f t="shared" si="5"/>
        <v/>
      </c>
      <c r="V41" s="25" t="str">
        <f t="shared" si="6"/>
        <v/>
      </c>
      <c r="W41" s="25" t="str">
        <f t="shared" si="7"/>
        <v>-- 修飾語コード14</v>
      </c>
      <c r="X41" s="25"/>
    </row>
    <row r="42" spans="1:24" s="41" customFormat="1">
      <c r="A42" s="25"/>
      <c r="B42" s="33">
        <f t="shared" si="2"/>
        <v>29</v>
      </c>
      <c r="C42" s="34" t="s">
        <v>339</v>
      </c>
      <c r="D42" s="34" t="s">
        <v>340</v>
      </c>
      <c r="E42" s="36"/>
      <c r="F42" s="36" t="s">
        <v>197</v>
      </c>
      <c r="G42" s="36">
        <v>4</v>
      </c>
      <c r="H42" s="36" t="str">
        <f t="shared" si="0"/>
        <v>text</v>
      </c>
      <c r="I42" s="36">
        <f t="shared" si="1"/>
        <v>13</v>
      </c>
      <c r="J42" s="37"/>
      <c r="K42" s="37"/>
      <c r="L42" s="36"/>
      <c r="M42" s="39"/>
      <c r="N42" s="70"/>
      <c r="Q42" s="25"/>
      <c r="R42" s="25"/>
      <c r="S42" s="25" t="str">
        <f t="shared" si="3"/>
        <v>,shushoku_code15</v>
      </c>
      <c r="T42" s="25" t="str">
        <f t="shared" si="4"/>
        <v>TEXT</v>
      </c>
      <c r="U42" s="25" t="str">
        <f t="shared" si="5"/>
        <v/>
      </c>
      <c r="V42" s="25" t="str">
        <f t="shared" si="6"/>
        <v/>
      </c>
      <c r="W42" s="25" t="str">
        <f t="shared" si="7"/>
        <v>-- 修飾語コード15</v>
      </c>
      <c r="X42" s="25"/>
    </row>
    <row r="43" spans="1:24" s="41" customFormat="1">
      <c r="A43" s="25"/>
      <c r="B43" s="33">
        <f t="shared" si="2"/>
        <v>30</v>
      </c>
      <c r="C43" s="34" t="s">
        <v>341</v>
      </c>
      <c r="D43" s="34" t="s">
        <v>342</v>
      </c>
      <c r="E43" s="36"/>
      <c r="F43" s="36" t="s">
        <v>197</v>
      </c>
      <c r="G43" s="36">
        <v>4</v>
      </c>
      <c r="H43" s="36" t="str">
        <f t="shared" si="0"/>
        <v>text</v>
      </c>
      <c r="I43" s="36">
        <f t="shared" si="1"/>
        <v>13</v>
      </c>
      <c r="J43" s="37"/>
      <c r="K43" s="37"/>
      <c r="L43" s="36"/>
      <c r="M43" s="39"/>
      <c r="N43" s="70"/>
      <c r="Q43" s="25"/>
      <c r="R43" s="25"/>
      <c r="S43" s="25" t="str">
        <f t="shared" si="3"/>
        <v>,shushoku_code16</v>
      </c>
      <c r="T43" s="25" t="str">
        <f t="shared" si="4"/>
        <v>TEXT</v>
      </c>
      <c r="U43" s="25" t="str">
        <f t="shared" si="5"/>
        <v/>
      </c>
      <c r="V43" s="25" t="str">
        <f t="shared" si="6"/>
        <v/>
      </c>
      <c r="W43" s="25" t="str">
        <f t="shared" si="7"/>
        <v>-- 修飾語コード16</v>
      </c>
      <c r="X43" s="25"/>
    </row>
    <row r="44" spans="1:24" s="41" customFormat="1">
      <c r="A44" s="25"/>
      <c r="B44" s="33">
        <f t="shared" si="2"/>
        <v>31</v>
      </c>
      <c r="C44" s="34" t="s">
        <v>343</v>
      </c>
      <c r="D44" s="34" t="s">
        <v>344</v>
      </c>
      <c r="E44" s="36"/>
      <c r="F44" s="36" t="s">
        <v>197</v>
      </c>
      <c r="G44" s="36">
        <v>4</v>
      </c>
      <c r="H44" s="36" t="str">
        <f t="shared" si="0"/>
        <v>text</v>
      </c>
      <c r="I44" s="36">
        <f t="shared" si="1"/>
        <v>13</v>
      </c>
      <c r="J44" s="37"/>
      <c r="K44" s="37"/>
      <c r="L44" s="36"/>
      <c r="M44" s="39"/>
      <c r="N44" s="70"/>
      <c r="Q44" s="25"/>
      <c r="R44" s="25"/>
      <c r="S44" s="25" t="str">
        <f t="shared" si="3"/>
        <v>,shushoku_code17</v>
      </c>
      <c r="T44" s="25" t="str">
        <f t="shared" si="4"/>
        <v>TEXT</v>
      </c>
      <c r="U44" s="25" t="str">
        <f t="shared" si="5"/>
        <v/>
      </c>
      <c r="V44" s="25" t="str">
        <f t="shared" si="6"/>
        <v/>
      </c>
      <c r="W44" s="25" t="str">
        <f t="shared" si="7"/>
        <v>-- 修飾語コード17</v>
      </c>
      <c r="X44" s="25"/>
    </row>
    <row r="45" spans="1:24" s="41" customFormat="1">
      <c r="A45" s="25"/>
      <c r="B45" s="33">
        <f t="shared" si="2"/>
        <v>32</v>
      </c>
      <c r="C45" s="34" t="s">
        <v>345</v>
      </c>
      <c r="D45" s="34" t="s">
        <v>346</v>
      </c>
      <c r="E45" s="36"/>
      <c r="F45" s="36" t="s">
        <v>197</v>
      </c>
      <c r="G45" s="36">
        <v>4</v>
      </c>
      <c r="H45" s="36" t="str">
        <f t="shared" si="0"/>
        <v>text</v>
      </c>
      <c r="I45" s="36">
        <f t="shared" si="1"/>
        <v>13</v>
      </c>
      <c r="J45" s="37"/>
      <c r="K45" s="37"/>
      <c r="L45" s="36"/>
      <c r="M45" s="39"/>
      <c r="N45" s="70"/>
      <c r="Q45" s="25"/>
      <c r="R45" s="25"/>
      <c r="S45" s="25" t="str">
        <f t="shared" si="3"/>
        <v>,shushoku_code18</v>
      </c>
      <c r="T45" s="25" t="str">
        <f t="shared" si="4"/>
        <v>TEXT</v>
      </c>
      <c r="U45" s="25" t="str">
        <f t="shared" si="5"/>
        <v/>
      </c>
      <c r="V45" s="25" t="str">
        <f t="shared" si="6"/>
        <v/>
      </c>
      <c r="W45" s="25" t="str">
        <f t="shared" si="7"/>
        <v>-- 修飾語コード18</v>
      </c>
      <c r="X45" s="25"/>
    </row>
    <row r="46" spans="1:24" s="41" customFormat="1">
      <c r="A46" s="25"/>
      <c r="B46" s="33">
        <f t="shared" si="2"/>
        <v>33</v>
      </c>
      <c r="C46" s="34" t="s">
        <v>347</v>
      </c>
      <c r="D46" s="34" t="s">
        <v>348</v>
      </c>
      <c r="E46" s="36"/>
      <c r="F46" s="36" t="s">
        <v>197</v>
      </c>
      <c r="G46" s="36">
        <v>4</v>
      </c>
      <c r="H46" s="36" t="str">
        <f t="shared" si="0"/>
        <v>text</v>
      </c>
      <c r="I46" s="36">
        <f t="shared" si="1"/>
        <v>13</v>
      </c>
      <c r="J46" s="37"/>
      <c r="K46" s="37"/>
      <c r="L46" s="36"/>
      <c r="M46" s="39"/>
      <c r="N46" s="70"/>
      <c r="Q46" s="25"/>
      <c r="R46" s="25"/>
      <c r="S46" s="25" t="str">
        <f t="shared" si="3"/>
        <v>,shushoku_code19</v>
      </c>
      <c r="T46" s="25" t="str">
        <f t="shared" si="4"/>
        <v>TEXT</v>
      </c>
      <c r="U46" s="25" t="str">
        <f t="shared" si="5"/>
        <v/>
      </c>
      <c r="V46" s="25" t="str">
        <f t="shared" si="6"/>
        <v/>
      </c>
      <c r="W46" s="25" t="str">
        <f t="shared" si="7"/>
        <v>-- 修飾語コード19</v>
      </c>
      <c r="X46" s="25"/>
    </row>
    <row r="47" spans="1:24" s="41" customFormat="1">
      <c r="A47" s="25"/>
      <c r="B47" s="33">
        <f t="shared" si="2"/>
        <v>34</v>
      </c>
      <c r="C47" s="34" t="s">
        <v>349</v>
      </c>
      <c r="D47" s="34" t="s">
        <v>350</v>
      </c>
      <c r="E47" s="36"/>
      <c r="F47" s="36" t="s">
        <v>197</v>
      </c>
      <c r="G47" s="36">
        <v>4</v>
      </c>
      <c r="H47" s="36" t="str">
        <f t="shared" si="0"/>
        <v>text</v>
      </c>
      <c r="I47" s="36">
        <f t="shared" si="1"/>
        <v>13</v>
      </c>
      <c r="J47" s="37"/>
      <c r="K47" s="37"/>
      <c r="L47" s="36"/>
      <c r="M47" s="39"/>
      <c r="N47" s="70"/>
      <c r="Q47" s="25"/>
      <c r="R47" s="25"/>
      <c r="S47" s="25" t="str">
        <f t="shared" si="3"/>
        <v>,shushoku_code20</v>
      </c>
      <c r="T47" s="25" t="str">
        <f t="shared" si="4"/>
        <v>TEXT</v>
      </c>
      <c r="U47" s="25" t="str">
        <f t="shared" si="5"/>
        <v/>
      </c>
      <c r="V47" s="25" t="str">
        <f t="shared" si="6"/>
        <v/>
      </c>
      <c r="W47" s="25" t="str">
        <f t="shared" si="7"/>
        <v>-- 修飾語コード20</v>
      </c>
      <c r="X47" s="25"/>
    </row>
    <row r="48" spans="1:24" s="41" customFormat="1">
      <c r="A48" s="25"/>
      <c r="B48" s="33">
        <f t="shared" si="2"/>
        <v>35</v>
      </c>
      <c r="C48" s="34" t="s">
        <v>351</v>
      </c>
      <c r="D48" s="34" t="s">
        <v>352</v>
      </c>
      <c r="E48" s="36"/>
      <c r="F48" s="36" t="s">
        <v>197</v>
      </c>
      <c r="G48" s="36">
        <v>20</v>
      </c>
      <c r="H48" s="36" t="str">
        <f t="shared" si="0"/>
        <v>text</v>
      </c>
      <c r="I48" s="36">
        <f t="shared" si="1"/>
        <v>61</v>
      </c>
      <c r="J48" s="37"/>
      <c r="K48" s="37"/>
      <c r="L48" s="36"/>
      <c r="M48" s="39"/>
      <c r="N48" s="70"/>
      <c r="Q48" s="25"/>
      <c r="R48" s="25"/>
      <c r="S48" s="25" t="str">
        <f t="shared" si="3"/>
        <v>,shobyo_name</v>
      </c>
      <c r="T48" s="25" t="str">
        <f t="shared" si="4"/>
        <v>TEXT</v>
      </c>
      <c r="U48" s="25" t="str">
        <f t="shared" si="5"/>
        <v/>
      </c>
      <c r="V48" s="25" t="str">
        <f t="shared" si="6"/>
        <v/>
      </c>
      <c r="W48" s="25" t="str">
        <f t="shared" si="7"/>
        <v>-- 傷病名称</v>
      </c>
      <c r="X48" s="25"/>
    </row>
    <row r="49" spans="1:39" s="41" customFormat="1">
      <c r="A49" s="25"/>
      <c r="B49" s="33">
        <f t="shared" si="2"/>
        <v>36</v>
      </c>
      <c r="C49" s="63" t="s">
        <v>353</v>
      </c>
      <c r="D49" s="63" t="s">
        <v>354</v>
      </c>
      <c r="E49" s="36"/>
      <c r="F49" s="36" t="s">
        <v>197</v>
      </c>
      <c r="G49" s="36">
        <v>2</v>
      </c>
      <c r="H49" s="36" t="str">
        <f t="shared" si="0"/>
        <v>text</v>
      </c>
      <c r="I49" s="36">
        <f t="shared" si="1"/>
        <v>7</v>
      </c>
      <c r="J49" s="37"/>
      <c r="K49" s="37"/>
      <c r="L49" s="36"/>
      <c r="M49" s="39"/>
      <c r="N49" s="70"/>
      <c r="Q49" s="25"/>
      <c r="R49" s="25"/>
      <c r="S49" s="25" t="str">
        <f t="shared" si="3"/>
        <v>,main_shobyo_code</v>
      </c>
      <c r="T49" s="25" t="str">
        <f t="shared" si="4"/>
        <v>TEXT</v>
      </c>
      <c r="U49" s="25" t="str">
        <f t="shared" si="5"/>
        <v/>
      </c>
      <c r="V49" s="25" t="str">
        <f t="shared" si="6"/>
        <v/>
      </c>
      <c r="W49" s="25" t="str">
        <f t="shared" si="7"/>
        <v>-- 主傷病</v>
      </c>
      <c r="X49" s="25"/>
      <c r="AM49"/>
    </row>
    <row r="50" spans="1:39" s="41" customFormat="1">
      <c r="A50" s="25"/>
      <c r="B50" s="33">
        <f t="shared" si="2"/>
        <v>37</v>
      </c>
      <c r="C50" s="34" t="s">
        <v>355</v>
      </c>
      <c r="D50" s="34" t="s">
        <v>356</v>
      </c>
      <c r="E50" s="36"/>
      <c r="F50" s="36" t="s">
        <v>197</v>
      </c>
      <c r="G50" s="36">
        <v>5</v>
      </c>
      <c r="H50" s="36" t="str">
        <f t="shared" si="0"/>
        <v>text</v>
      </c>
      <c r="I50" s="36">
        <f t="shared" si="1"/>
        <v>16</v>
      </c>
      <c r="J50" s="37"/>
      <c r="K50" s="37"/>
      <c r="L50" s="36"/>
      <c r="M50" s="39"/>
      <c r="N50" s="70"/>
      <c r="Q50" s="25"/>
      <c r="R50" s="25"/>
      <c r="S50" s="25" t="str">
        <f t="shared" si="3"/>
        <v>,icd10_code</v>
      </c>
      <c r="T50" s="25" t="str">
        <f t="shared" si="4"/>
        <v>TEXT</v>
      </c>
      <c r="U50" s="25" t="str">
        <f t="shared" si="5"/>
        <v/>
      </c>
      <c r="V50" s="25" t="str">
        <f t="shared" si="6"/>
        <v/>
      </c>
      <c r="W50" s="25" t="str">
        <f t="shared" si="7"/>
        <v>-- ICD10コード</v>
      </c>
      <c r="X50" s="25"/>
      <c r="AM50"/>
    </row>
    <row r="51" spans="1:39" s="41" customFormat="1">
      <c r="A51" s="25"/>
      <c r="B51" s="33">
        <f t="shared" si="2"/>
        <v>38</v>
      </c>
      <c r="C51" s="34" t="s">
        <v>357</v>
      </c>
      <c r="D51" s="34" t="s">
        <v>358</v>
      </c>
      <c r="E51" s="36"/>
      <c r="F51" s="36" t="s">
        <v>197</v>
      </c>
      <c r="G51" s="36">
        <v>2</v>
      </c>
      <c r="H51" s="36" t="str">
        <f t="shared" si="0"/>
        <v>text</v>
      </c>
      <c r="I51" s="36">
        <f t="shared" si="1"/>
        <v>7</v>
      </c>
      <c r="J51" s="37"/>
      <c r="K51" s="37"/>
      <c r="L51" s="36"/>
      <c r="M51" s="39"/>
      <c r="N51" s="70"/>
      <c r="Q51" s="25"/>
      <c r="R51" s="25"/>
      <c r="S51" s="25" t="str">
        <f t="shared" si="3"/>
        <v>,shobyo_kubun</v>
      </c>
      <c r="T51" s="25" t="str">
        <f t="shared" si="4"/>
        <v>TEXT</v>
      </c>
      <c r="U51" s="25" t="str">
        <f t="shared" si="5"/>
        <v/>
      </c>
      <c r="V51" s="25" t="str">
        <f t="shared" si="6"/>
        <v/>
      </c>
      <c r="W51" s="25" t="str">
        <f t="shared" si="7"/>
        <v>-- 傷病名区分</v>
      </c>
      <c r="X51" s="25"/>
      <c r="AM51"/>
    </row>
    <row r="52" spans="1:39" s="41" customFormat="1">
      <c r="A52" s="25"/>
      <c r="B52" s="33">
        <f t="shared" si="2"/>
        <v>39</v>
      </c>
      <c r="C52" s="34" t="s">
        <v>359</v>
      </c>
      <c r="D52" s="34" t="s">
        <v>360</v>
      </c>
      <c r="E52" s="36"/>
      <c r="F52" s="36" t="s">
        <v>361</v>
      </c>
      <c r="G52" s="36">
        <v>8</v>
      </c>
      <c r="H52" s="36" t="str">
        <f t="shared" si="0"/>
        <v>text</v>
      </c>
      <c r="I52" s="36">
        <f t="shared" si="1"/>
        <v>25</v>
      </c>
      <c r="J52" s="37"/>
      <c r="K52" s="37"/>
      <c r="L52" s="36"/>
      <c r="M52" s="39" t="s">
        <v>1483</v>
      </c>
      <c r="N52" s="70"/>
      <c r="Q52" s="25"/>
      <c r="R52" s="25"/>
      <c r="S52" s="25" t="str">
        <f t="shared" si="3"/>
        <v>,konnyuin_ymd</v>
      </c>
      <c r="T52" s="25" t="str">
        <f t="shared" si="4"/>
        <v>TEXT</v>
      </c>
      <c r="U52" s="25" t="str">
        <f t="shared" si="5"/>
        <v/>
      </c>
      <c r="V52" s="25" t="str">
        <f t="shared" si="6"/>
        <v/>
      </c>
      <c r="W52" s="25" t="str">
        <f t="shared" si="7"/>
        <v xml:space="preserve">-- 今回入院年月日 </v>
      </c>
      <c r="X52" s="25"/>
      <c r="AM52"/>
    </row>
    <row r="53" spans="1:39" s="41" customFormat="1">
      <c r="A53" s="25"/>
      <c r="B53" s="33">
        <f t="shared" si="2"/>
        <v>40</v>
      </c>
      <c r="C53" s="34" t="s">
        <v>362</v>
      </c>
      <c r="D53" s="34" t="s">
        <v>363</v>
      </c>
      <c r="E53" s="36"/>
      <c r="F53" s="36" t="s">
        <v>361</v>
      </c>
      <c r="G53" s="36">
        <v>8</v>
      </c>
      <c r="H53" s="36" t="str">
        <f t="shared" si="0"/>
        <v>text</v>
      </c>
      <c r="I53" s="36">
        <f t="shared" si="1"/>
        <v>25</v>
      </c>
      <c r="J53" s="37"/>
      <c r="K53" s="37"/>
      <c r="L53" s="36"/>
      <c r="M53" s="39" t="s">
        <v>1483</v>
      </c>
      <c r="N53" s="70"/>
      <c r="Q53" s="25"/>
      <c r="R53" s="25"/>
      <c r="S53" s="25" t="str">
        <f t="shared" si="3"/>
        <v>,kontaiin_ymd</v>
      </c>
      <c r="T53" s="25" t="str">
        <f t="shared" si="4"/>
        <v>TEXT</v>
      </c>
      <c r="U53" s="25" t="str">
        <f t="shared" si="5"/>
        <v/>
      </c>
      <c r="V53" s="25" t="str">
        <f t="shared" si="6"/>
        <v/>
      </c>
      <c r="W53" s="25" t="str">
        <f t="shared" si="7"/>
        <v>-- 今回退院年月日</v>
      </c>
      <c r="X53" s="25"/>
      <c r="AM53"/>
    </row>
    <row r="54" spans="1:39" s="41" customFormat="1">
      <c r="A54" s="25"/>
      <c r="B54" s="33">
        <f t="shared" si="2"/>
        <v>41</v>
      </c>
      <c r="C54" s="34" t="s">
        <v>364</v>
      </c>
      <c r="D54" s="34" t="s">
        <v>365</v>
      </c>
      <c r="E54" s="36"/>
      <c r="F54" s="36" t="s">
        <v>361</v>
      </c>
      <c r="G54" s="36">
        <v>1</v>
      </c>
      <c r="H54" s="36" t="str">
        <f t="shared" si="0"/>
        <v>text</v>
      </c>
      <c r="I54" s="36">
        <f t="shared" si="1"/>
        <v>4</v>
      </c>
      <c r="J54" s="37"/>
      <c r="K54" s="37"/>
      <c r="L54" s="36"/>
      <c r="M54" s="39"/>
      <c r="N54" s="70"/>
      <c r="Q54" s="25"/>
      <c r="R54" s="25"/>
      <c r="S54" s="25" t="str">
        <f t="shared" si="3"/>
        <v>,dpc_tenki_code</v>
      </c>
      <c r="T54" s="25" t="str">
        <f t="shared" si="4"/>
        <v>TEXT</v>
      </c>
      <c r="U54" s="25" t="str">
        <f t="shared" si="5"/>
        <v/>
      </c>
      <c r="V54" s="25" t="str">
        <f t="shared" si="6"/>
        <v/>
      </c>
      <c r="W54" s="25" t="str">
        <f t="shared" si="7"/>
        <v>-- DPC転帰区分</v>
      </c>
      <c r="X54" s="25"/>
      <c r="AM54"/>
    </row>
    <row r="55" spans="1:39" s="41" customFormat="1">
      <c r="A55" s="25"/>
      <c r="B55" s="33">
        <f t="shared" si="2"/>
        <v>42</v>
      </c>
      <c r="C55" s="34" t="s">
        <v>366</v>
      </c>
      <c r="D55" s="34" t="s">
        <v>367</v>
      </c>
      <c r="E55" s="36"/>
      <c r="F55" s="36" t="s">
        <v>197</v>
      </c>
      <c r="G55" s="36">
        <v>1</v>
      </c>
      <c r="H55" s="36" t="str">
        <f t="shared" si="0"/>
        <v>text</v>
      </c>
      <c r="I55" s="36">
        <f t="shared" si="1"/>
        <v>4</v>
      </c>
      <c r="J55" s="37"/>
      <c r="K55" s="37"/>
      <c r="L55" s="36"/>
      <c r="M55" s="39"/>
      <c r="N55" s="70"/>
      <c r="Q55" s="25"/>
      <c r="R55" s="25"/>
      <c r="S55" s="25" t="str">
        <f t="shared" si="3"/>
        <v>,death_cause</v>
      </c>
      <c r="T55" s="25" t="str">
        <f t="shared" si="4"/>
        <v>TEXT</v>
      </c>
      <c r="U55" s="25" t="str">
        <f t="shared" si="5"/>
        <v/>
      </c>
      <c r="V55" s="25" t="str">
        <f t="shared" si="6"/>
        <v/>
      </c>
      <c r="W55" s="25" t="str">
        <f t="shared" si="7"/>
        <v>-- 死因</v>
      </c>
      <c r="X55" s="25"/>
      <c r="AM55"/>
    </row>
    <row r="56" spans="1:39" s="41" customFormat="1">
      <c r="A56" s="25"/>
      <c r="B56" s="33">
        <f t="shared" si="2"/>
        <v>43</v>
      </c>
      <c r="C56" s="34" t="s">
        <v>368</v>
      </c>
      <c r="D56" s="34" t="s">
        <v>369</v>
      </c>
      <c r="E56" s="36"/>
      <c r="F56" s="229" t="s">
        <v>197</v>
      </c>
      <c r="G56" s="229">
        <v>4</v>
      </c>
      <c r="H56" s="36" t="str">
        <f t="shared" si="0"/>
        <v>text</v>
      </c>
      <c r="I56" s="36">
        <f t="shared" si="1"/>
        <v>13</v>
      </c>
      <c r="J56" s="37"/>
      <c r="K56" s="37"/>
      <c r="L56" s="36"/>
      <c r="M56" s="39"/>
      <c r="N56" s="70"/>
      <c r="Q56" s="25"/>
      <c r="R56" s="25"/>
      <c r="S56" s="25" t="str">
        <f t="shared" si="3"/>
        <v>,receipt_type</v>
      </c>
      <c r="T56" s="25" t="str">
        <f t="shared" si="4"/>
        <v>TEXT</v>
      </c>
      <c r="U56" s="25" t="str">
        <f t="shared" si="5"/>
        <v/>
      </c>
      <c r="V56" s="25" t="str">
        <f t="shared" si="6"/>
        <v/>
      </c>
      <c r="W56" s="25" t="str">
        <f t="shared" si="7"/>
        <v>-- レセプト種別</v>
      </c>
      <c r="X56" s="25"/>
      <c r="AM56"/>
    </row>
    <row r="57" spans="1:39" s="41" customFormat="1" ht="56.25">
      <c r="A57" s="25"/>
      <c r="B57" s="33">
        <f t="shared" si="2"/>
        <v>44</v>
      </c>
      <c r="C57" s="34" t="s">
        <v>252</v>
      </c>
      <c r="D57" s="34" t="s">
        <v>370</v>
      </c>
      <c r="E57" s="36"/>
      <c r="F57" s="36" t="s">
        <v>197</v>
      </c>
      <c r="G57" s="36">
        <v>1</v>
      </c>
      <c r="H57" s="36" t="str">
        <f t="shared" si="0"/>
        <v>text</v>
      </c>
      <c r="I57" s="36">
        <f t="shared" si="1"/>
        <v>4</v>
      </c>
      <c r="J57" s="37"/>
      <c r="K57" s="37"/>
      <c r="L57" s="36"/>
      <c r="M57" s="39" t="s">
        <v>1461</v>
      </c>
      <c r="N57" s="70"/>
      <c r="Q57" s="25"/>
      <c r="R57" s="25"/>
      <c r="S57" s="25" t="str">
        <f t="shared" si="3"/>
        <v>,nyugai_kubun</v>
      </c>
      <c r="T57" s="25" t="str">
        <f t="shared" si="4"/>
        <v>TEXT</v>
      </c>
      <c r="U57" s="25" t="str">
        <f t="shared" si="5"/>
        <v/>
      </c>
      <c r="V57" s="25" t="str">
        <f t="shared" si="6"/>
        <v/>
      </c>
      <c r="W57" s="25" t="str">
        <f t="shared" si="7"/>
        <v>-- 入外区分</v>
      </c>
      <c r="X57" s="25"/>
      <c r="AM57"/>
    </row>
    <row r="58" spans="1:39" s="41" customFormat="1" ht="75">
      <c r="A58" s="25"/>
      <c r="B58" s="33">
        <f t="shared" si="2"/>
        <v>45</v>
      </c>
      <c r="C58" s="34" t="s">
        <v>371</v>
      </c>
      <c r="D58" s="34" t="s">
        <v>372</v>
      </c>
      <c r="E58" s="36"/>
      <c r="F58" s="36" t="s">
        <v>197</v>
      </c>
      <c r="G58" s="36">
        <v>1</v>
      </c>
      <c r="H58" s="36" t="str">
        <f t="shared" si="0"/>
        <v>text</v>
      </c>
      <c r="I58" s="36">
        <f t="shared" si="1"/>
        <v>4</v>
      </c>
      <c r="J58" s="37"/>
      <c r="K58" s="37"/>
      <c r="L58" s="36"/>
      <c r="M58" s="39" t="s">
        <v>1462</v>
      </c>
      <c r="N58" s="70"/>
      <c r="Q58" s="25"/>
      <c r="R58" s="25"/>
      <c r="S58" s="25" t="str">
        <f t="shared" si="3"/>
        <v>,utagai_f</v>
      </c>
      <c r="T58" s="25" t="str">
        <f t="shared" si="4"/>
        <v>TEXT</v>
      </c>
      <c r="U58" s="25" t="str">
        <f t="shared" si="5"/>
        <v/>
      </c>
      <c r="V58" s="25" t="str">
        <f t="shared" si="6"/>
        <v/>
      </c>
      <c r="W58" s="25" t="str">
        <f t="shared" si="7"/>
        <v>-- 疑いフラグ</v>
      </c>
      <c r="X58" s="25"/>
      <c r="AM58"/>
    </row>
    <row r="59" spans="1:39" s="41" customFormat="1">
      <c r="A59" s="25"/>
      <c r="B59" s="33">
        <f t="shared" si="2"/>
        <v>46</v>
      </c>
      <c r="C59" s="34" t="s">
        <v>658</v>
      </c>
      <c r="D59" s="34" t="s">
        <v>373</v>
      </c>
      <c r="E59" s="36"/>
      <c r="F59" s="36" t="s">
        <v>197</v>
      </c>
      <c r="G59" s="36">
        <v>20</v>
      </c>
      <c r="H59" s="36" t="str">
        <f t="shared" ref="H59" si="8">IF(F59="フラグ","boolean",IF(F59="文字列","text",IF(F59="整数","integer",IF(F59="実数","numeric",""))))</f>
        <v>text</v>
      </c>
      <c r="I59" s="36">
        <f t="shared" ref="I59" si="9">IF(H59="boolean",1,IF(H59="text",IF(G59&lt;=126,1+(G59*3),4+(G59*3)),IF(H59="integer",4,IF(H59="numeric",3+CEILING(G59/4*2,2),0))))</f>
        <v>61</v>
      </c>
      <c r="J59" s="37"/>
      <c r="K59" s="37"/>
      <c r="L59" s="36"/>
      <c r="M59" s="39"/>
      <c r="N59" s="70"/>
      <c r="Q59" s="25"/>
      <c r="R59" s="25"/>
      <c r="S59" s="25" t="str">
        <f t="shared" si="3"/>
        <v>,hosoku_comment</v>
      </c>
      <c r="T59" s="25" t="str">
        <f t="shared" si="4"/>
        <v>TEXT</v>
      </c>
      <c r="U59" s="25" t="str">
        <f t="shared" si="5"/>
        <v/>
      </c>
      <c r="V59" s="25" t="str">
        <f t="shared" si="6"/>
        <v/>
      </c>
      <c r="W59" s="25" t="str">
        <f t="shared" si="7"/>
        <v>-- 補足コメント</v>
      </c>
      <c r="X59" s="25"/>
      <c r="AM59"/>
    </row>
    <row r="60" spans="1:39" ht="19.5" thickBot="1">
      <c r="B60" s="42">
        <f>ROW()-13</f>
        <v>47</v>
      </c>
      <c r="C60" s="43" t="s">
        <v>374</v>
      </c>
      <c r="D60" s="43" t="s">
        <v>375</v>
      </c>
      <c r="E60" s="44"/>
      <c r="F60" s="44" t="s">
        <v>294</v>
      </c>
      <c r="G60" s="44">
        <v>19</v>
      </c>
      <c r="H60" s="44" t="s">
        <v>3</v>
      </c>
      <c r="I60" s="44">
        <v>8</v>
      </c>
      <c r="J60" s="46"/>
      <c r="K60" s="46"/>
      <c r="L60" s="44"/>
      <c r="M60" s="49" t="s">
        <v>376</v>
      </c>
      <c r="N60" s="77"/>
      <c r="S60" s="25" t="str">
        <f t="shared" si="3"/>
        <v>,seq_no</v>
      </c>
      <c r="T60" s="25" t="str">
        <f t="shared" si="4"/>
        <v>BIGINT</v>
      </c>
      <c r="U60" s="25" t="str">
        <f t="shared" si="5"/>
        <v/>
      </c>
      <c r="V60" s="25" t="str">
        <f t="shared" si="6"/>
        <v/>
      </c>
      <c r="W60" s="25" t="str">
        <f t="shared" si="7"/>
        <v>-- シーケンス番号</v>
      </c>
      <c r="Y60" s="41"/>
      <c r="AM60"/>
    </row>
    <row r="61" spans="1:39">
      <c r="R61" s="25" t="s">
        <v>1327</v>
      </c>
      <c r="AM61"/>
    </row>
  </sheetData>
  <mergeCells count="27">
    <mergeCell ref="B1:C2"/>
    <mergeCell ref="E1:I1"/>
    <mergeCell ref="J1:L1"/>
    <mergeCell ref="E2:I2"/>
    <mergeCell ref="J2:L2"/>
    <mergeCell ref="D8:M8"/>
    <mergeCell ref="B7:C7"/>
    <mergeCell ref="B8:C8"/>
    <mergeCell ref="B4:C4"/>
    <mergeCell ref="D4:M4"/>
    <mergeCell ref="B5:C5"/>
    <mergeCell ref="D5:M5"/>
    <mergeCell ref="B6:C6"/>
    <mergeCell ref="D6:M6"/>
    <mergeCell ref="D7:M7"/>
    <mergeCell ref="J12:J13"/>
    <mergeCell ref="K12:K13"/>
    <mergeCell ref="L12:L13"/>
    <mergeCell ref="M12:M13"/>
    <mergeCell ref="B9:C9"/>
    <mergeCell ref="D9:M9"/>
    <mergeCell ref="B12:B13"/>
    <mergeCell ref="C12:C13"/>
    <mergeCell ref="D12:D13"/>
    <mergeCell ref="E12:E13"/>
    <mergeCell ref="F12:G12"/>
    <mergeCell ref="H12:I12"/>
  </mergeCells>
  <phoneticPr fontId="15"/>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Z2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4" width="2.5" style="67" customWidth="1"/>
    <col min="15" max="15" width="2.625" style="25"/>
    <col min="16" max="16" width="2.375" style="25" customWidth="1"/>
    <col min="17" max="16384" width="2.625" style="25"/>
  </cols>
  <sheetData>
    <row r="1" spans="1:25" ht="16.5" customHeight="1">
      <c r="A1" s="79" t="s">
        <v>730</v>
      </c>
      <c r="B1" s="631" t="s">
        <v>137</v>
      </c>
      <c r="C1" s="632"/>
      <c r="D1" s="23" t="s">
        <v>138</v>
      </c>
      <c r="E1" s="635"/>
      <c r="F1" s="635"/>
      <c r="G1" s="635"/>
      <c r="H1" s="635"/>
      <c r="I1" s="635"/>
      <c r="J1" s="636" t="s">
        <v>661</v>
      </c>
      <c r="K1" s="635"/>
      <c r="L1" s="627"/>
      <c r="M1" s="97" t="s">
        <v>662</v>
      </c>
    </row>
    <row r="2" spans="1:25" ht="19.5" thickBot="1">
      <c r="B2" s="633"/>
      <c r="C2" s="634"/>
      <c r="D2" s="26" t="s">
        <v>141</v>
      </c>
      <c r="E2" s="637"/>
      <c r="F2" s="637"/>
      <c r="G2" s="637"/>
      <c r="H2" s="637"/>
      <c r="I2" s="637"/>
      <c r="J2" s="638"/>
      <c r="K2" s="639"/>
      <c r="L2" s="640"/>
      <c r="M2" s="27"/>
      <c r="P2" s="25" t="str">
        <f>"ALTER TABLE ONLY milscm4."&amp;D$8</f>
        <v>ALTER TABLE ONLY milscm4.mart_shikkan_department</v>
      </c>
    </row>
    <row r="3" spans="1:25" ht="19.5" thickBot="1">
      <c r="B3" s="28"/>
      <c r="C3" s="28"/>
      <c r="D3" s="28"/>
      <c r="E3" s="28"/>
      <c r="F3" s="28"/>
      <c r="G3" s="28"/>
      <c r="H3" s="28"/>
      <c r="I3" s="28"/>
      <c r="J3" s="28"/>
      <c r="K3" s="28"/>
      <c r="L3" s="28"/>
      <c r="M3" s="29"/>
      <c r="N3" s="68"/>
      <c r="Q3" s="25" t="str">
        <f>"ADD CONSTRAINT "&amp;D$8&amp;"_pkey"</f>
        <v>ADD CONSTRAINT mart_shikkan_department_pkey</v>
      </c>
    </row>
    <row r="4" spans="1:25">
      <c r="B4" s="626" t="s">
        <v>663</v>
      </c>
      <c r="C4" s="627"/>
      <c r="D4" s="628" t="str">
        <f>VLOOKUP(D7,エンティティ一覧!A1:'エンティティ一覧'!AQ10131,13,FALSE)</f>
        <v>ENT_A1_05</v>
      </c>
      <c r="E4" s="673"/>
      <c r="F4" s="673"/>
      <c r="G4" s="673"/>
      <c r="H4" s="673"/>
      <c r="I4" s="673"/>
      <c r="J4" s="673"/>
      <c r="K4" s="673"/>
      <c r="L4" s="673"/>
      <c r="M4" s="674"/>
      <c r="R4" s="25" t="s">
        <v>1328</v>
      </c>
    </row>
    <row r="5" spans="1:25">
      <c r="B5" s="641" t="s">
        <v>664</v>
      </c>
      <c r="C5" s="642"/>
      <c r="D5" s="643" t="str">
        <f>VLOOKUP(D7,エンティティ一覧!A1:'エンティティ一覧'!AQ10131,2,FALSE)</f>
        <v>SA_A1</v>
      </c>
      <c r="E5" s="646"/>
      <c r="F5" s="646"/>
      <c r="G5" s="646"/>
      <c r="H5" s="646"/>
      <c r="I5" s="646"/>
      <c r="J5" s="646"/>
      <c r="K5" s="646"/>
      <c r="L5" s="646"/>
      <c r="M5" s="647"/>
      <c r="S5" s="25" t="s">
        <v>1329</v>
      </c>
    </row>
    <row r="6" spans="1:25">
      <c r="B6" s="641" t="s">
        <v>144</v>
      </c>
      <c r="C6" s="642"/>
      <c r="D6" s="643" t="str">
        <f>VLOOKUP(D7,エンティティ一覧!A1:'エンティティ一覧'!AQ10131,6,FALSE)</f>
        <v>データマート</v>
      </c>
      <c r="E6" s="646"/>
      <c r="F6" s="646"/>
      <c r="G6" s="646"/>
      <c r="H6" s="646"/>
      <c r="I6" s="646"/>
      <c r="J6" s="646"/>
      <c r="K6" s="646"/>
      <c r="L6" s="646"/>
      <c r="M6" s="647"/>
      <c r="T6" s="25" t="s">
        <v>1367</v>
      </c>
    </row>
    <row r="7" spans="1:25">
      <c r="B7" s="641" t="s">
        <v>145</v>
      </c>
      <c r="C7" s="642"/>
      <c r="D7" s="643" t="s">
        <v>674</v>
      </c>
      <c r="E7" s="646"/>
      <c r="F7" s="646"/>
      <c r="G7" s="646"/>
      <c r="H7" s="646"/>
      <c r="I7" s="646"/>
      <c r="J7" s="646"/>
      <c r="K7" s="646"/>
      <c r="L7" s="646"/>
      <c r="M7" s="647"/>
      <c r="T7" s="25" t="s">
        <v>1368</v>
      </c>
    </row>
    <row r="8" spans="1:25">
      <c r="B8" s="641" t="s">
        <v>147</v>
      </c>
      <c r="C8" s="642"/>
      <c r="D8" s="643" t="s">
        <v>675</v>
      </c>
      <c r="E8" s="646"/>
      <c r="F8" s="646"/>
      <c r="G8" s="646"/>
      <c r="H8" s="646"/>
      <c r="I8" s="646"/>
      <c r="J8" s="646"/>
      <c r="K8" s="646"/>
      <c r="L8" s="646"/>
      <c r="M8" s="647"/>
      <c r="S8" s="25" t="s">
        <v>1327</v>
      </c>
    </row>
    <row r="9" spans="1:25" ht="19.5" thickBot="1">
      <c r="B9" s="652" t="s">
        <v>149</v>
      </c>
      <c r="C9" s="653"/>
      <c r="D9" s="654" t="str">
        <f>D7&amp;"の履歴を格納する"</f>
        <v>疾患診療科データの履歴を格納する</v>
      </c>
      <c r="E9" s="655"/>
      <c r="F9" s="655"/>
      <c r="G9" s="655"/>
      <c r="H9" s="655"/>
      <c r="I9" s="655"/>
      <c r="J9" s="655"/>
      <c r="K9" s="655"/>
      <c r="L9" s="655"/>
      <c r="M9" s="656"/>
      <c r="P9" s="25" t="str">
        <f>"ALTER TABLE milscm4."&amp;D$8&amp;" OWNER TO pgmisgrp1;"</f>
        <v>ALTER TABLE milscm4.mart_shikkan_department OWNER TO pgmisgrp1;</v>
      </c>
    </row>
    <row r="10" spans="1:25">
      <c r="B10" s="30"/>
      <c r="C10" s="30"/>
      <c r="D10" s="28"/>
      <c r="E10" s="28"/>
      <c r="F10" s="28"/>
      <c r="G10" s="28"/>
      <c r="H10" s="28"/>
      <c r="I10" s="28"/>
      <c r="J10" s="28"/>
      <c r="K10" s="28"/>
      <c r="L10" s="28"/>
      <c r="M10" s="29"/>
      <c r="P10" s="25" t="str">
        <f>"GRANT ALL ON TABLE milscm4."&amp;D$8&amp;" TO pgappl11;"</f>
        <v>GRANT ALL ON TABLE milscm4.mart_shikkan_department TO pgappl11;</v>
      </c>
    </row>
    <row r="11" spans="1:25" ht="19.5" thickBot="1">
      <c r="B11" s="31" t="s">
        <v>151</v>
      </c>
      <c r="C11" s="30"/>
      <c r="D11" s="28"/>
      <c r="E11" s="28"/>
      <c r="F11" s="28"/>
      <c r="G11" s="28"/>
      <c r="H11" s="28"/>
      <c r="I11" s="28"/>
      <c r="J11" s="28"/>
      <c r="K11" s="28"/>
      <c r="L11" s="28"/>
      <c r="M11" s="29"/>
    </row>
    <row r="12" spans="1:25">
      <c r="B12" s="669" t="s">
        <v>152</v>
      </c>
      <c r="C12" s="671" t="s">
        <v>665</v>
      </c>
      <c r="D12" s="671" t="s">
        <v>666</v>
      </c>
      <c r="E12" s="665" t="s">
        <v>155</v>
      </c>
      <c r="F12" s="665" t="s">
        <v>156</v>
      </c>
      <c r="G12" s="665"/>
      <c r="H12" s="665" t="s">
        <v>157</v>
      </c>
      <c r="I12" s="665"/>
      <c r="J12" s="665" t="s">
        <v>158</v>
      </c>
      <c r="K12" s="665" t="s">
        <v>159</v>
      </c>
      <c r="L12" s="665" t="s">
        <v>160</v>
      </c>
      <c r="M12" s="667" t="s">
        <v>667</v>
      </c>
      <c r="P12" s="25" t="str">
        <f>"CREATE TABLE milscm4."&amp;D$8</f>
        <v>CREATE TABLE milscm4.mart_shikkan_department</v>
      </c>
    </row>
    <row r="13" spans="1:25" ht="56.25" customHeight="1">
      <c r="B13" s="670"/>
      <c r="C13" s="672"/>
      <c r="D13" s="672"/>
      <c r="E13" s="666"/>
      <c r="F13" s="96" t="s">
        <v>162</v>
      </c>
      <c r="G13" s="96" t="s">
        <v>163</v>
      </c>
      <c r="H13" s="96" t="s">
        <v>162</v>
      </c>
      <c r="I13" s="96" t="s">
        <v>164</v>
      </c>
      <c r="J13" s="666"/>
      <c r="K13" s="666"/>
      <c r="L13" s="666"/>
      <c r="M13" s="668"/>
      <c r="Q13" s="25" t="s">
        <v>1326</v>
      </c>
    </row>
    <row r="14" spans="1:25" s="41" customFormat="1">
      <c r="A14" s="25"/>
      <c r="B14" s="33">
        <f>ROW()-13</f>
        <v>1</v>
      </c>
      <c r="C14" s="34" t="s">
        <v>377</v>
      </c>
      <c r="D14" s="34" t="s">
        <v>668</v>
      </c>
      <c r="E14" s="36" t="s">
        <v>655</v>
      </c>
      <c r="F14" s="36" t="s">
        <v>669</v>
      </c>
      <c r="G14" s="36">
        <v>19</v>
      </c>
      <c r="H14" s="36" t="s">
        <v>670</v>
      </c>
      <c r="I14" s="36">
        <v>8</v>
      </c>
      <c r="J14" s="37"/>
      <c r="K14" s="37"/>
      <c r="L14" s="36" t="s">
        <v>655</v>
      </c>
      <c r="M14" s="39" t="s">
        <v>378</v>
      </c>
      <c r="N14" s="77"/>
      <c r="P14" s="25"/>
      <c r="Q14" s="25"/>
      <c r="R14" s="25"/>
      <c r="S14" s="25" t="str">
        <f>IF(B14&lt;&gt;1,","&amp;D14,D14)</f>
        <v>parent_seq_no</v>
      </c>
      <c r="T14" s="25" t="str">
        <f>UPPER(H14)</f>
        <v>BIGINT</v>
      </c>
      <c r="U14" s="25" t="str">
        <f>IF(K14&lt;&gt;"","default "&amp;IF(H14="text","'"&amp;K14&amp;"'",K14),"")</f>
        <v/>
      </c>
      <c r="V14" s="25" t="str">
        <f>IF(L14="○","NOT NULL","")</f>
        <v>NOT NULL</v>
      </c>
      <c r="W14" s="25" t="str">
        <f>"-- "&amp;C14</f>
        <v>-- 親シーケンス番号</v>
      </c>
      <c r="X14" s="25"/>
      <c r="Y14" s="25"/>
    </row>
    <row r="15" spans="1:25" s="41" customFormat="1">
      <c r="A15" s="25"/>
      <c r="B15" s="33">
        <f>ROW()-13</f>
        <v>2</v>
      </c>
      <c r="C15" s="34" t="s">
        <v>379</v>
      </c>
      <c r="D15" s="34" t="s">
        <v>671</v>
      </c>
      <c r="E15" s="36"/>
      <c r="F15" s="36" t="s">
        <v>197</v>
      </c>
      <c r="G15" s="36">
        <v>2</v>
      </c>
      <c r="H15" s="36" t="str">
        <f t="shared" ref="H15:H16" si="0">IF(F15="フラグ","boolean",IF(F15="文字列","text",IF(F15="整数","integer",IF(F15="実数","numeric",""))))</f>
        <v>text</v>
      </c>
      <c r="I15" s="36">
        <f t="shared" ref="I15:I16" si="1">IF(H15="boolean",1,IF(H15="text",IF(G15&lt;=126,1+(G15*3),4+(G15*3)),IF(H15="integer",4,IF(H15="numeric",3+CEILING(G15/4*2,2),0))))</f>
        <v>7</v>
      </c>
      <c r="J15" s="37"/>
      <c r="K15" s="37"/>
      <c r="L15" s="36"/>
      <c r="M15" s="39" t="s">
        <v>380</v>
      </c>
      <c r="N15" s="70"/>
      <c r="P15" s="25"/>
      <c r="Q15" s="25"/>
      <c r="R15" s="25"/>
      <c r="S15" s="25" t="str">
        <f t="shared" ref="S15:S16" si="2">IF(B15&lt;&gt;1,","&amp;D15,D15)</f>
        <v>,department_name</v>
      </c>
      <c r="T15" s="25" t="str">
        <f t="shared" ref="T15:T16" si="3">UPPER(H15)</f>
        <v>TEXT</v>
      </c>
      <c r="U15" s="25" t="str">
        <f t="shared" ref="U15:U16" si="4">IF(K15&lt;&gt;"","default "&amp;IF(H15="text","'"&amp;K15&amp;"'",K15),"")</f>
        <v/>
      </c>
      <c r="V15" s="25" t="str">
        <f>IF(L15="○","NOT NULL","")</f>
        <v/>
      </c>
      <c r="W15" s="25" t="str">
        <f>"-- "&amp;C15</f>
        <v>-- 診療科名</v>
      </c>
      <c r="X15" s="25"/>
      <c r="Y15" s="25"/>
    </row>
    <row r="16" spans="1:25" s="41" customFormat="1" ht="57" thickBot="1">
      <c r="A16" s="25"/>
      <c r="B16" s="42">
        <f>ROW()-13</f>
        <v>3</v>
      </c>
      <c r="C16" s="43" t="s">
        <v>381</v>
      </c>
      <c r="D16" s="43" t="s">
        <v>672</v>
      </c>
      <c r="E16" s="44" t="s">
        <v>192</v>
      </c>
      <c r="F16" s="44" t="s">
        <v>197</v>
      </c>
      <c r="G16" s="44">
        <v>1</v>
      </c>
      <c r="H16" s="44" t="str">
        <f t="shared" si="0"/>
        <v>text</v>
      </c>
      <c r="I16" s="44">
        <f t="shared" si="1"/>
        <v>4</v>
      </c>
      <c r="J16" s="46"/>
      <c r="K16" s="46"/>
      <c r="L16" s="44"/>
      <c r="M16" s="49" t="s">
        <v>382</v>
      </c>
      <c r="N16" s="78"/>
      <c r="P16" s="25"/>
      <c r="Q16" s="25"/>
      <c r="R16" s="25"/>
      <c r="S16" s="25" t="str">
        <f t="shared" si="2"/>
        <v>,department_kubun</v>
      </c>
      <c r="T16" s="25" t="str">
        <f t="shared" si="3"/>
        <v>TEXT</v>
      </c>
      <c r="U16" s="25" t="str">
        <f t="shared" si="4"/>
        <v/>
      </c>
      <c r="V16" s="25" t="str">
        <f>IF(L16="○","NOT NULL","")</f>
        <v/>
      </c>
      <c r="W16" s="25" t="str">
        <f>"-- "&amp;C16</f>
        <v>-- 診療科名区分</v>
      </c>
      <c r="X16" s="25"/>
      <c r="Y16" s="25"/>
    </row>
    <row r="17" spans="1:26">
      <c r="R17" s="25" t="s">
        <v>1327</v>
      </c>
      <c r="Z17" s="41"/>
    </row>
    <row r="18" spans="1:26">
      <c r="A18" s="41"/>
      <c r="Z18" s="41"/>
    </row>
    <row r="19" spans="1:26">
      <c r="A19" s="41"/>
      <c r="P19" s="41"/>
      <c r="Q19" s="41"/>
      <c r="R19" s="41"/>
      <c r="X19" s="41"/>
      <c r="Y19" s="41"/>
      <c r="Z19" s="41"/>
    </row>
    <row r="20" spans="1:26">
      <c r="A20" s="41"/>
      <c r="P20" s="41"/>
      <c r="Q20" s="41"/>
      <c r="R20" s="41"/>
      <c r="X20" s="41"/>
      <c r="Y20" s="41"/>
      <c r="Z20" s="41"/>
    </row>
    <row r="21" spans="1:26">
      <c r="A21" s="41"/>
      <c r="P21" s="41"/>
      <c r="Q21" s="41"/>
      <c r="X21" s="41"/>
      <c r="Y21" s="41"/>
      <c r="Z21" s="41"/>
    </row>
    <row r="22" spans="1:26">
      <c r="A22" s="41"/>
    </row>
  </sheetData>
  <mergeCells count="27">
    <mergeCell ref="B4:C4"/>
    <mergeCell ref="D4:M4"/>
    <mergeCell ref="B5:C5"/>
    <mergeCell ref="D5:M5"/>
    <mergeCell ref="B6:C6"/>
    <mergeCell ref="D6:M6"/>
    <mergeCell ref="B1:C2"/>
    <mergeCell ref="E1:I1"/>
    <mergeCell ref="J1:L1"/>
    <mergeCell ref="E2:I2"/>
    <mergeCell ref="J2:L2"/>
    <mergeCell ref="J12:J13"/>
    <mergeCell ref="K12:K13"/>
    <mergeCell ref="L12:L13"/>
    <mergeCell ref="M12:M13"/>
    <mergeCell ref="B7:C7"/>
    <mergeCell ref="B8:C8"/>
    <mergeCell ref="B9:C9"/>
    <mergeCell ref="D9:M9"/>
    <mergeCell ref="B12:B13"/>
    <mergeCell ref="C12:C13"/>
    <mergeCell ref="D12:D13"/>
    <mergeCell ref="E12:E13"/>
    <mergeCell ref="F12:G12"/>
    <mergeCell ref="H12:I12"/>
    <mergeCell ref="D8:M8"/>
    <mergeCell ref="D7:M7"/>
  </mergeCells>
  <phoneticPr fontId="12"/>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Y41"/>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5">
      <c r="A1" s="79" t="s">
        <v>730</v>
      </c>
      <c r="B1" s="631" t="s">
        <v>137</v>
      </c>
      <c r="C1" s="632"/>
      <c r="D1" s="23" t="s">
        <v>138</v>
      </c>
      <c r="E1" s="635"/>
      <c r="F1" s="635"/>
      <c r="G1" s="635"/>
      <c r="H1" s="635"/>
      <c r="I1" s="635"/>
      <c r="J1" s="636" t="s">
        <v>397</v>
      </c>
      <c r="K1" s="635"/>
      <c r="L1" s="627"/>
      <c r="M1" s="24" t="s">
        <v>140</v>
      </c>
    </row>
    <row r="2" spans="1:25" ht="19.5" thickBot="1">
      <c r="B2" s="633"/>
      <c r="C2" s="634"/>
      <c r="D2" s="26" t="s">
        <v>141</v>
      </c>
      <c r="E2" s="637"/>
      <c r="F2" s="637"/>
      <c r="G2" s="637"/>
      <c r="H2" s="637"/>
      <c r="I2" s="637"/>
      <c r="J2" s="638"/>
      <c r="K2" s="639"/>
      <c r="L2" s="640"/>
      <c r="M2" s="27"/>
      <c r="P2" s="25" t="str">
        <f>"ALTER TABLE ONLY milscm4."&amp;D$8</f>
        <v>ALTER TABLE ONLY milscm4.mart_nyu_tai_in</v>
      </c>
    </row>
    <row r="3" spans="1:25" ht="19.5" thickBot="1">
      <c r="B3" s="28"/>
      <c r="C3" s="28"/>
      <c r="D3" s="28"/>
      <c r="E3" s="28"/>
      <c r="F3" s="28"/>
      <c r="G3" s="28"/>
      <c r="H3" s="28"/>
      <c r="I3" s="28"/>
      <c r="J3" s="28"/>
      <c r="K3" s="28"/>
      <c r="L3" s="28"/>
      <c r="M3" s="29"/>
      <c r="Q3" s="25" t="str">
        <f>"ADD CONSTRAINT "&amp;D$8&amp;"_pkey"</f>
        <v>ADD CONSTRAINT mart_nyu_tai_in_pkey</v>
      </c>
    </row>
    <row r="4" spans="1:25">
      <c r="B4" s="626" t="s">
        <v>142</v>
      </c>
      <c r="C4" s="627"/>
      <c r="D4" s="628" t="str">
        <f>VLOOKUP(D7,エンティティ一覧!A1:'エンティティ一覧'!AQ10131,13,FALSE)</f>
        <v>ENT_A1_06</v>
      </c>
      <c r="E4" s="629"/>
      <c r="F4" s="629"/>
      <c r="G4" s="629"/>
      <c r="H4" s="629"/>
      <c r="I4" s="629"/>
      <c r="J4" s="629"/>
      <c r="K4" s="629"/>
      <c r="L4" s="629"/>
      <c r="M4" s="630"/>
      <c r="R4" s="25" t="s">
        <v>1328</v>
      </c>
    </row>
    <row r="5" spans="1:25">
      <c r="B5" s="641" t="s">
        <v>143</v>
      </c>
      <c r="C5" s="642"/>
      <c r="D5" s="643" t="str">
        <f>VLOOKUP(D7,エンティティ一覧!A1:'エンティティ一覧'!AQ10131,2,FALSE)</f>
        <v>SA_A1</v>
      </c>
      <c r="E5" s="644"/>
      <c r="F5" s="644"/>
      <c r="G5" s="644"/>
      <c r="H5" s="644"/>
      <c r="I5" s="644"/>
      <c r="J5" s="644"/>
      <c r="K5" s="644"/>
      <c r="L5" s="644"/>
      <c r="M5" s="645"/>
      <c r="S5" s="25" t="s">
        <v>1329</v>
      </c>
    </row>
    <row r="6" spans="1:25">
      <c r="B6" s="641" t="s">
        <v>144</v>
      </c>
      <c r="C6" s="642"/>
      <c r="D6" s="643" t="str">
        <f>VLOOKUP(D7,エンティティ一覧!A1:'エンティティ一覧'!AQ10131,6,FALSE)</f>
        <v>データマート</v>
      </c>
      <c r="E6" s="644"/>
      <c r="F6" s="644"/>
      <c r="G6" s="644"/>
      <c r="H6" s="644"/>
      <c r="I6" s="644"/>
      <c r="J6" s="644"/>
      <c r="K6" s="644"/>
      <c r="L6" s="644"/>
      <c r="M6" s="645"/>
      <c r="T6" s="25" t="s">
        <v>2798</v>
      </c>
    </row>
    <row r="7" spans="1:25">
      <c r="B7" s="641" t="s">
        <v>145</v>
      </c>
      <c r="C7" s="642"/>
      <c r="D7" s="643" t="s">
        <v>120</v>
      </c>
      <c r="E7" s="644"/>
      <c r="F7" s="644"/>
      <c r="G7" s="644"/>
      <c r="H7" s="644"/>
      <c r="I7" s="644"/>
      <c r="J7" s="644"/>
      <c r="K7" s="644"/>
      <c r="L7" s="644"/>
      <c r="M7" s="645"/>
      <c r="T7" s="25" t="s">
        <v>1366</v>
      </c>
    </row>
    <row r="8" spans="1:25">
      <c r="B8" s="641" t="s">
        <v>147</v>
      </c>
      <c r="C8" s="642"/>
      <c r="D8" s="64" t="s">
        <v>660</v>
      </c>
      <c r="E8" s="65"/>
      <c r="F8" s="65"/>
      <c r="G8" s="65"/>
      <c r="H8" s="65"/>
      <c r="I8" s="65"/>
      <c r="J8" s="65"/>
      <c r="K8" s="65"/>
      <c r="L8" s="65"/>
      <c r="M8" s="66"/>
      <c r="S8" s="25" t="s">
        <v>1327</v>
      </c>
    </row>
    <row r="9" spans="1:25" ht="19.5" thickBot="1">
      <c r="B9" s="652" t="s">
        <v>149</v>
      </c>
      <c r="C9" s="653"/>
      <c r="D9" s="654" t="s">
        <v>1495</v>
      </c>
      <c r="E9" s="663"/>
      <c r="F9" s="663"/>
      <c r="G9" s="663"/>
      <c r="H9" s="663"/>
      <c r="I9" s="663"/>
      <c r="J9" s="663"/>
      <c r="K9" s="663"/>
      <c r="L9" s="663"/>
      <c r="M9" s="664"/>
      <c r="P9" s="25" t="str">
        <f>"ALTER TABLE milscm4."&amp;D$8&amp;" OWNER TO pgmisgrp1;"</f>
        <v>ALTER TABLE milscm4.mart_nyu_tai_in OWNER TO pgmisgrp1;</v>
      </c>
    </row>
    <row r="10" spans="1:25">
      <c r="B10" s="30"/>
      <c r="C10" s="30"/>
      <c r="D10" s="28"/>
      <c r="E10" s="28"/>
      <c r="F10" s="28"/>
      <c r="G10" s="28"/>
      <c r="H10" s="28"/>
      <c r="I10" s="28"/>
      <c r="J10" s="28"/>
      <c r="K10" s="28"/>
      <c r="L10" s="28"/>
      <c r="M10" s="29"/>
      <c r="P10" s="25" t="str">
        <f>"GRANT ALL ON TABLE milscm4."&amp;D$8&amp;" TO pgappl11;"</f>
        <v>GRANT ALL ON TABLE milscm4.mart_nyu_tai_in TO pgappl11;</v>
      </c>
    </row>
    <row r="11" spans="1:25" ht="19.5" thickBot="1">
      <c r="B11" s="31" t="s">
        <v>151</v>
      </c>
      <c r="C11" s="30"/>
      <c r="D11" s="28"/>
      <c r="E11" s="28"/>
      <c r="F11" s="28"/>
      <c r="G11" s="28"/>
      <c r="H11" s="28"/>
      <c r="I11" s="28"/>
      <c r="J11" s="28"/>
      <c r="K11" s="28"/>
      <c r="L11" s="28"/>
      <c r="M11" s="29"/>
    </row>
    <row r="12" spans="1:25">
      <c r="B12" s="657" t="s">
        <v>152</v>
      </c>
      <c r="C12" s="659" t="s">
        <v>153</v>
      </c>
      <c r="D12" s="659" t="s">
        <v>154</v>
      </c>
      <c r="E12" s="648" t="s">
        <v>155</v>
      </c>
      <c r="F12" s="661" t="s">
        <v>156</v>
      </c>
      <c r="G12" s="662"/>
      <c r="H12" s="661" t="s">
        <v>157</v>
      </c>
      <c r="I12" s="662"/>
      <c r="J12" s="648" t="s">
        <v>158</v>
      </c>
      <c r="K12" s="648" t="s">
        <v>159</v>
      </c>
      <c r="L12" s="648" t="s">
        <v>160</v>
      </c>
      <c r="M12" s="650" t="s">
        <v>396</v>
      </c>
      <c r="P12" s="25" t="str">
        <f>"CREATE TABLE milscm4."&amp;D$8</f>
        <v>CREATE TABLE milscm4.mart_nyu_tai_in</v>
      </c>
    </row>
    <row r="13" spans="1:25" ht="56.25">
      <c r="B13" s="658"/>
      <c r="C13" s="660"/>
      <c r="D13" s="660"/>
      <c r="E13" s="649"/>
      <c r="F13" s="32" t="s">
        <v>162</v>
      </c>
      <c r="G13" s="32" t="s">
        <v>163</v>
      </c>
      <c r="H13" s="32" t="s">
        <v>162</v>
      </c>
      <c r="I13" s="32" t="s">
        <v>164</v>
      </c>
      <c r="J13" s="649"/>
      <c r="K13" s="649"/>
      <c r="L13" s="649"/>
      <c r="M13" s="651"/>
      <c r="Q13" s="25" t="s">
        <v>1326</v>
      </c>
    </row>
    <row r="14" spans="1:25" s="41" customFormat="1">
      <c r="A14" s="25"/>
      <c r="B14" s="51">
        <f t="shared" ref="B14" si="0">ROW()-13</f>
        <v>1</v>
      </c>
      <c r="C14" s="52" t="s">
        <v>2796</v>
      </c>
      <c r="D14" s="52" t="s">
        <v>2797</v>
      </c>
      <c r="E14" s="35" t="s">
        <v>208</v>
      </c>
      <c r="F14" s="35" t="s">
        <v>197</v>
      </c>
      <c r="G14" s="35">
        <v>10</v>
      </c>
      <c r="H14" s="35" t="str">
        <f t="shared" ref="H14" si="1">IF(F14="フラグ","boolean",IF(F14="文字列","text",IF(F14="整数","integer",IF(F14="実数","numeric",""))))</f>
        <v>text</v>
      </c>
      <c r="I14" s="35">
        <f t="shared" ref="I14" si="2">IF(H14="boolean",1,IF(H14="text",IF(G14&lt;=126,1+(G14*3),4+(G14*3)),IF(H14="integer",4,IF(H14="numeric",3+CEILING(G14/4*2,2),0))))</f>
        <v>31</v>
      </c>
      <c r="J14" s="53"/>
      <c r="K14" s="53"/>
      <c r="L14" s="55" t="s">
        <v>192</v>
      </c>
      <c r="M14" s="56" t="s">
        <v>386</v>
      </c>
      <c r="P14" s="25"/>
      <c r="Q14" s="25"/>
      <c r="R14" s="25"/>
      <c r="S14" s="25" t="str">
        <f>IF(B14&lt;&gt;1,","&amp;D14,D14)</f>
        <v>shikibetsu_no</v>
      </c>
      <c r="T14" s="25" t="str">
        <f>UPPER(H14)</f>
        <v>TEXT</v>
      </c>
      <c r="U14" s="25" t="str">
        <f>IF(K14&lt;&gt;"","default "&amp;IF(H14="text","'"&amp;K14&amp;"'",K14),"")</f>
        <v/>
      </c>
      <c r="V14" s="25" t="str">
        <f t="shared" ref="V14:V20" si="3">IF(L14="○","NOT NULL","")</f>
        <v>NOT NULL</v>
      </c>
      <c r="W14" s="25" t="str">
        <f t="shared" ref="W14:W20" si="4">"-- "&amp;C14</f>
        <v>-- データ識別番号</v>
      </c>
      <c r="X14" s="25"/>
      <c r="Y14" s="25"/>
    </row>
    <row r="15" spans="1:25" s="41" customFormat="1">
      <c r="A15" s="25"/>
      <c r="B15" s="33">
        <f t="shared" ref="B15:B20" si="5">ROW()-13</f>
        <v>2</v>
      </c>
      <c r="C15" s="34" t="s">
        <v>394</v>
      </c>
      <c r="D15" s="34" t="s">
        <v>196</v>
      </c>
      <c r="E15" s="36" t="s">
        <v>393</v>
      </c>
      <c r="F15" s="36" t="s">
        <v>167</v>
      </c>
      <c r="G15" s="36">
        <v>9</v>
      </c>
      <c r="H15" s="36" t="str">
        <f t="shared" ref="H15:H20" si="6">IF(F15="フラグ","boolean",IF(F15="文字列","text",IF(F15="整数","integer",IF(F15="実数","numeric",""))))</f>
        <v>text</v>
      </c>
      <c r="I15" s="36">
        <f t="shared" ref="I15:I20" si="7">IF(H15="boolean",1,IF(H15="text",IF(G15&lt;=126,1+(G15*3),4+(G15*3)),IF(H15="integer",4,IF(H15="numeric",3+CEILING(G15/4*2,2),0))))</f>
        <v>28</v>
      </c>
      <c r="J15" s="37"/>
      <c r="K15" s="37"/>
      <c r="L15" s="38" t="s">
        <v>192</v>
      </c>
      <c r="M15" s="39" t="s">
        <v>386</v>
      </c>
      <c r="P15" s="25"/>
      <c r="Q15" s="25"/>
      <c r="R15" s="25"/>
      <c r="S15" s="25" t="str">
        <f t="shared" ref="S15:S20" si="8">IF(B15&lt;&gt;1,","&amp;D15,D15)</f>
        <v>,facility_id</v>
      </c>
      <c r="T15" s="25" t="str">
        <f t="shared" ref="T15:T20" si="9">UPPER(H15)</f>
        <v>TEXT</v>
      </c>
      <c r="U15" s="25" t="str">
        <f t="shared" ref="U15:U20" si="10">IF(K15&lt;&gt;"","default "&amp;IF(H15="text","'"&amp;K15&amp;"'",K15),"")</f>
        <v/>
      </c>
      <c r="V15" s="25" t="str">
        <f t="shared" si="3"/>
        <v>NOT NULL</v>
      </c>
      <c r="W15" s="25" t="str">
        <f t="shared" si="4"/>
        <v>-- 施設ID</v>
      </c>
      <c r="X15" s="25"/>
      <c r="Y15" s="25"/>
    </row>
    <row r="16" spans="1:25" s="41" customFormat="1">
      <c r="A16" s="25"/>
      <c r="B16" s="33">
        <f t="shared" si="5"/>
        <v>3</v>
      </c>
      <c r="C16" s="34" t="s">
        <v>392</v>
      </c>
      <c r="D16" s="34" t="s">
        <v>391</v>
      </c>
      <c r="E16" s="36"/>
      <c r="F16" s="36" t="s">
        <v>197</v>
      </c>
      <c r="G16" s="36">
        <v>6</v>
      </c>
      <c r="H16" s="36" t="str">
        <f t="shared" si="6"/>
        <v>text</v>
      </c>
      <c r="I16" s="36">
        <f t="shared" si="7"/>
        <v>19</v>
      </c>
      <c r="J16" s="37"/>
      <c r="K16" s="40"/>
      <c r="L16" s="38" t="s">
        <v>192</v>
      </c>
      <c r="M16" s="39" t="s">
        <v>390</v>
      </c>
      <c r="P16" s="25"/>
      <c r="Q16" s="25"/>
      <c r="R16" s="25"/>
      <c r="S16" s="25" t="str">
        <f t="shared" si="8"/>
        <v>,nyuin_ym</v>
      </c>
      <c r="T16" s="25" t="str">
        <f t="shared" si="9"/>
        <v>TEXT</v>
      </c>
      <c r="U16" s="25" t="str">
        <f t="shared" si="10"/>
        <v/>
      </c>
      <c r="V16" s="25" t="str">
        <f t="shared" si="3"/>
        <v>NOT NULL</v>
      </c>
      <c r="W16" s="25" t="str">
        <f t="shared" si="4"/>
        <v>-- 入院年月</v>
      </c>
      <c r="X16" s="25"/>
      <c r="Y16" s="25"/>
    </row>
    <row r="17" spans="1:25" s="41" customFormat="1">
      <c r="A17" s="25"/>
      <c r="B17" s="33">
        <f t="shared" si="5"/>
        <v>4</v>
      </c>
      <c r="C17" s="34" t="s">
        <v>389</v>
      </c>
      <c r="D17" s="34" t="s">
        <v>388</v>
      </c>
      <c r="E17" s="36"/>
      <c r="F17" s="36" t="s">
        <v>197</v>
      </c>
      <c r="G17" s="36">
        <v>6</v>
      </c>
      <c r="H17" s="36" t="str">
        <f t="shared" si="6"/>
        <v>text</v>
      </c>
      <c r="I17" s="36">
        <f t="shared" si="7"/>
        <v>19</v>
      </c>
      <c r="J17" s="37"/>
      <c r="K17" s="40"/>
      <c r="L17" s="38" t="s">
        <v>192</v>
      </c>
      <c r="M17" s="39" t="s">
        <v>387</v>
      </c>
      <c r="P17" s="25"/>
      <c r="Q17" s="25"/>
      <c r="R17" s="25"/>
      <c r="S17" s="25" t="str">
        <f t="shared" si="8"/>
        <v>,taiin_ym</v>
      </c>
      <c r="T17" s="25" t="str">
        <f t="shared" si="9"/>
        <v>TEXT</v>
      </c>
      <c r="U17" s="25" t="str">
        <f t="shared" si="10"/>
        <v/>
      </c>
      <c r="V17" s="25" t="str">
        <f t="shared" si="3"/>
        <v>NOT NULL</v>
      </c>
      <c r="W17" s="25" t="str">
        <f t="shared" si="4"/>
        <v>-- 退院年月</v>
      </c>
      <c r="X17" s="25"/>
      <c r="Y17" s="25"/>
    </row>
    <row r="18" spans="1:25" s="41" customFormat="1">
      <c r="A18" s="25"/>
      <c r="B18" s="33">
        <f t="shared" si="5"/>
        <v>5</v>
      </c>
      <c r="C18" s="34" t="s">
        <v>216</v>
      </c>
      <c r="D18" s="34" t="s">
        <v>217</v>
      </c>
      <c r="E18" s="36" t="s">
        <v>192</v>
      </c>
      <c r="F18" s="36" t="s">
        <v>197</v>
      </c>
      <c r="G18" s="36">
        <v>8</v>
      </c>
      <c r="H18" s="36" t="str">
        <f t="shared" si="6"/>
        <v>text</v>
      </c>
      <c r="I18" s="36">
        <f t="shared" si="7"/>
        <v>25</v>
      </c>
      <c r="J18" s="37"/>
      <c r="K18" s="40"/>
      <c r="L18" s="38" t="s">
        <v>192</v>
      </c>
      <c r="M18" s="39" t="s">
        <v>386</v>
      </c>
      <c r="P18" s="25"/>
      <c r="Q18" s="25"/>
      <c r="R18" s="25"/>
      <c r="S18" s="25" t="str">
        <f t="shared" si="8"/>
        <v>,nyuin_ymd</v>
      </c>
      <c r="T18" s="25" t="str">
        <f t="shared" si="9"/>
        <v>TEXT</v>
      </c>
      <c r="U18" s="25" t="str">
        <f t="shared" si="10"/>
        <v/>
      </c>
      <c r="V18" s="25" t="str">
        <f t="shared" si="3"/>
        <v>NOT NULL</v>
      </c>
      <c r="W18" s="25" t="str">
        <f t="shared" si="4"/>
        <v>-- 入院年月日</v>
      </c>
      <c r="X18" s="25"/>
      <c r="Y18" s="25"/>
    </row>
    <row r="19" spans="1:25" s="41" customFormat="1">
      <c r="B19" s="33">
        <f t="shared" si="5"/>
        <v>6</v>
      </c>
      <c r="C19" s="34" t="s">
        <v>214</v>
      </c>
      <c r="D19" s="34" t="s">
        <v>215</v>
      </c>
      <c r="E19" s="36" t="s">
        <v>192</v>
      </c>
      <c r="F19" s="36" t="s">
        <v>197</v>
      </c>
      <c r="G19" s="36">
        <v>8</v>
      </c>
      <c r="H19" s="36" t="str">
        <f t="shared" si="6"/>
        <v>text</v>
      </c>
      <c r="I19" s="36">
        <f t="shared" si="7"/>
        <v>25</v>
      </c>
      <c r="J19" s="37"/>
      <c r="K19" s="40"/>
      <c r="L19" s="38" t="s">
        <v>192</v>
      </c>
      <c r="M19" s="39" t="s">
        <v>386</v>
      </c>
      <c r="S19" s="25" t="str">
        <f t="shared" si="8"/>
        <v>,taiin_ymd</v>
      </c>
      <c r="T19" s="25" t="str">
        <f t="shared" si="9"/>
        <v>TEXT</v>
      </c>
      <c r="U19" s="25" t="str">
        <f t="shared" si="10"/>
        <v/>
      </c>
      <c r="V19" s="25" t="str">
        <f t="shared" si="3"/>
        <v>NOT NULL</v>
      </c>
      <c r="W19" s="25" t="str">
        <f t="shared" si="4"/>
        <v>-- 退院年月日</v>
      </c>
    </row>
    <row r="20" spans="1:25" s="41" customFormat="1" ht="38.25" thickBot="1">
      <c r="B20" s="42">
        <f t="shared" si="5"/>
        <v>7</v>
      </c>
      <c r="C20" s="43" t="s">
        <v>385</v>
      </c>
      <c r="D20" s="43" t="s">
        <v>384</v>
      </c>
      <c r="E20" s="45"/>
      <c r="F20" s="44" t="s">
        <v>197</v>
      </c>
      <c r="G20" s="44">
        <v>1</v>
      </c>
      <c r="H20" s="44" t="str">
        <f t="shared" si="6"/>
        <v>text</v>
      </c>
      <c r="I20" s="44">
        <f t="shared" si="7"/>
        <v>4</v>
      </c>
      <c r="J20" s="46"/>
      <c r="K20" s="46"/>
      <c r="L20" s="48" t="s">
        <v>192</v>
      </c>
      <c r="M20" s="49" t="s">
        <v>383</v>
      </c>
      <c r="S20" s="25" t="str">
        <f t="shared" si="8"/>
        <v>,nyuinchu_flg</v>
      </c>
      <c r="T20" s="25" t="str">
        <f t="shared" si="9"/>
        <v>TEXT</v>
      </c>
      <c r="U20" s="25" t="str">
        <f t="shared" si="10"/>
        <v/>
      </c>
      <c r="V20" s="25" t="str">
        <f t="shared" si="3"/>
        <v>NOT NULL</v>
      </c>
      <c r="W20" s="25" t="str">
        <f t="shared" si="4"/>
        <v>-- 入院中F</v>
      </c>
    </row>
    <row r="21" spans="1:25" s="41" customFormat="1">
      <c r="B21" s="25"/>
      <c r="C21" s="25"/>
      <c r="D21" s="25"/>
      <c r="E21" s="25"/>
      <c r="F21" s="25"/>
      <c r="G21" s="25"/>
      <c r="H21" s="25"/>
      <c r="I21" s="25"/>
      <c r="J21" s="25"/>
      <c r="K21" s="25"/>
      <c r="L21" s="25"/>
      <c r="M21" s="50"/>
      <c r="R21" s="25" t="s">
        <v>1327</v>
      </c>
      <c r="S21" s="25"/>
      <c r="T21" s="25"/>
      <c r="U21" s="25"/>
      <c r="V21" s="25"/>
      <c r="W21" s="25"/>
    </row>
    <row r="22" spans="1:25" s="41" customFormat="1">
      <c r="B22" s="25"/>
      <c r="C22" s="25"/>
      <c r="D22" s="25"/>
      <c r="E22" s="25"/>
      <c r="F22" s="25"/>
      <c r="G22" s="25"/>
      <c r="H22" s="25"/>
      <c r="I22" s="25"/>
      <c r="J22" s="25"/>
      <c r="K22" s="25"/>
      <c r="L22" s="25"/>
      <c r="M22" s="50"/>
      <c r="S22" s="25"/>
      <c r="T22" s="25"/>
      <c r="U22" s="25"/>
      <c r="V22" s="25"/>
      <c r="W22" s="25"/>
    </row>
    <row r="23" spans="1:25" s="41" customFormat="1">
      <c r="B23" s="25"/>
      <c r="C23" s="25"/>
      <c r="D23" s="25"/>
      <c r="E23" s="25"/>
      <c r="F23" s="25"/>
      <c r="G23" s="25"/>
      <c r="H23" s="25"/>
      <c r="I23" s="25"/>
      <c r="J23" s="25"/>
      <c r="K23" s="25"/>
      <c r="L23" s="25"/>
      <c r="M23" s="50"/>
      <c r="S23" s="25"/>
      <c r="T23" s="25"/>
      <c r="U23" s="25"/>
      <c r="V23" s="25"/>
      <c r="W23" s="25"/>
    </row>
    <row r="24" spans="1:25" s="41" customFormat="1">
      <c r="A24" s="25"/>
      <c r="B24" s="25"/>
      <c r="C24" s="25"/>
      <c r="D24" s="25"/>
      <c r="E24" s="25"/>
      <c r="F24" s="25"/>
      <c r="G24" s="25"/>
      <c r="H24" s="25"/>
      <c r="I24" s="25"/>
      <c r="J24" s="25"/>
      <c r="K24" s="25"/>
      <c r="L24" s="25"/>
      <c r="M24" s="50"/>
      <c r="S24" s="25"/>
      <c r="T24" s="25"/>
      <c r="U24" s="25"/>
      <c r="V24" s="25"/>
      <c r="W24" s="25"/>
    </row>
    <row r="25" spans="1:25" s="41" customFormat="1">
      <c r="A25" s="25"/>
      <c r="B25" s="25"/>
      <c r="C25" s="25"/>
      <c r="D25" s="25"/>
      <c r="E25" s="25"/>
      <c r="F25" s="25"/>
      <c r="G25" s="25"/>
      <c r="H25" s="25"/>
      <c r="I25" s="25"/>
      <c r="J25" s="25"/>
      <c r="K25" s="25"/>
      <c r="L25" s="25"/>
      <c r="M25" s="50"/>
      <c r="S25" s="25"/>
      <c r="T25" s="25"/>
      <c r="U25" s="25"/>
      <c r="V25" s="25"/>
      <c r="W25" s="25"/>
    </row>
    <row r="26" spans="1:25" s="41" customFormat="1">
      <c r="A26" s="25"/>
      <c r="B26" s="25"/>
      <c r="C26" s="25"/>
      <c r="D26" s="25"/>
      <c r="E26" s="25"/>
      <c r="F26" s="25"/>
      <c r="G26" s="25"/>
      <c r="H26" s="25"/>
      <c r="I26" s="25"/>
      <c r="J26" s="25"/>
      <c r="K26" s="25"/>
      <c r="L26" s="25"/>
      <c r="M26" s="50"/>
      <c r="P26" s="25"/>
      <c r="Q26" s="25"/>
      <c r="S26" s="25"/>
      <c r="T26" s="25"/>
      <c r="U26" s="25"/>
      <c r="V26" s="25"/>
      <c r="W26" s="25"/>
      <c r="X26" s="25"/>
      <c r="Y26" s="25"/>
    </row>
    <row r="27" spans="1:25" s="41" customFormat="1">
      <c r="A27" s="25"/>
      <c r="B27" s="25"/>
      <c r="C27" s="25"/>
      <c r="D27" s="25"/>
      <c r="E27" s="25"/>
      <c r="F27" s="25"/>
      <c r="G27" s="25"/>
      <c r="H27" s="25"/>
      <c r="I27" s="25"/>
      <c r="J27" s="25"/>
      <c r="K27" s="25"/>
      <c r="L27" s="25"/>
      <c r="M27" s="50"/>
    </row>
    <row r="28" spans="1:25" s="41" customFormat="1">
      <c r="A28" s="25"/>
      <c r="B28" s="25"/>
      <c r="C28" s="25"/>
      <c r="D28" s="25"/>
      <c r="E28" s="25"/>
      <c r="F28" s="25"/>
      <c r="G28" s="25"/>
      <c r="H28" s="25"/>
      <c r="I28" s="25"/>
      <c r="J28" s="25"/>
      <c r="K28" s="25"/>
      <c r="L28" s="25"/>
      <c r="M28" s="50"/>
    </row>
    <row r="29" spans="1:25" s="41" customFormat="1">
      <c r="A29" s="25"/>
      <c r="B29" s="25"/>
      <c r="C29" s="25"/>
      <c r="D29" s="25"/>
      <c r="E29" s="25"/>
      <c r="F29" s="25"/>
      <c r="G29" s="25"/>
      <c r="H29" s="25"/>
      <c r="I29" s="25"/>
      <c r="J29" s="25"/>
      <c r="K29" s="25"/>
      <c r="L29" s="25"/>
      <c r="M29" s="50"/>
    </row>
    <row r="30" spans="1:25" s="41" customFormat="1">
      <c r="A30" s="25"/>
      <c r="B30" s="25"/>
      <c r="C30" s="25"/>
      <c r="D30" s="25"/>
      <c r="E30" s="25"/>
      <c r="F30" s="25"/>
      <c r="G30" s="25"/>
      <c r="H30" s="25"/>
      <c r="I30" s="25"/>
      <c r="J30" s="25"/>
      <c r="K30" s="25"/>
      <c r="L30" s="25"/>
      <c r="M30" s="50"/>
    </row>
    <row r="31" spans="1:25" s="41" customFormat="1">
      <c r="A31" s="25"/>
      <c r="B31" s="25"/>
      <c r="C31" s="25"/>
      <c r="D31" s="25"/>
      <c r="E31" s="25"/>
      <c r="F31" s="25"/>
      <c r="G31" s="25"/>
      <c r="H31" s="25"/>
      <c r="I31" s="25"/>
      <c r="J31" s="25"/>
      <c r="K31" s="25"/>
      <c r="L31" s="25"/>
      <c r="M31" s="50"/>
    </row>
    <row r="32" spans="1:25" s="41" customFormat="1">
      <c r="A32" s="25"/>
      <c r="B32" s="25"/>
      <c r="C32" s="25"/>
      <c r="D32" s="25"/>
      <c r="E32" s="25"/>
      <c r="F32" s="25"/>
      <c r="G32" s="25"/>
      <c r="H32" s="25"/>
      <c r="I32" s="25"/>
      <c r="J32" s="25"/>
      <c r="K32" s="25"/>
      <c r="L32" s="25"/>
      <c r="M32" s="50"/>
    </row>
    <row r="33" spans="1:13" s="41" customFormat="1">
      <c r="A33" s="25"/>
      <c r="B33" s="25"/>
      <c r="C33" s="25"/>
      <c r="D33" s="25"/>
      <c r="E33" s="25"/>
      <c r="F33" s="25"/>
      <c r="G33" s="25"/>
      <c r="H33" s="25"/>
      <c r="I33" s="25"/>
      <c r="J33" s="25"/>
      <c r="K33" s="25"/>
      <c r="L33" s="25"/>
      <c r="M33" s="50"/>
    </row>
    <row r="34" spans="1:13" s="41" customFormat="1">
      <c r="A34" s="25"/>
      <c r="B34" s="25"/>
      <c r="C34" s="25"/>
      <c r="D34" s="25"/>
      <c r="E34" s="25"/>
      <c r="F34" s="25"/>
      <c r="G34" s="25"/>
      <c r="H34" s="25"/>
      <c r="I34" s="25"/>
      <c r="J34" s="25"/>
      <c r="K34" s="25"/>
      <c r="L34" s="25"/>
      <c r="M34" s="50"/>
    </row>
    <row r="35" spans="1:13" s="41" customFormat="1">
      <c r="A35" s="25"/>
      <c r="B35" s="25"/>
      <c r="C35" s="25"/>
      <c r="D35" s="25"/>
      <c r="E35" s="25"/>
      <c r="F35" s="25"/>
      <c r="G35" s="25"/>
      <c r="H35" s="25"/>
      <c r="I35" s="25"/>
      <c r="J35" s="25"/>
      <c r="K35" s="25"/>
      <c r="L35" s="25"/>
      <c r="M35" s="50"/>
    </row>
    <row r="36" spans="1:13" s="41" customFormat="1">
      <c r="A36" s="25"/>
      <c r="B36" s="25"/>
      <c r="C36" s="25"/>
      <c r="D36" s="25"/>
      <c r="E36" s="25"/>
      <c r="F36" s="25"/>
      <c r="G36" s="25"/>
      <c r="H36" s="25"/>
      <c r="I36" s="25"/>
      <c r="J36" s="25"/>
      <c r="K36" s="25"/>
      <c r="L36" s="25"/>
      <c r="M36" s="50"/>
    </row>
    <row r="37" spans="1:13" s="41" customFormat="1">
      <c r="A37" s="25"/>
      <c r="B37" s="25"/>
      <c r="C37" s="25"/>
      <c r="D37" s="25"/>
      <c r="E37" s="25"/>
      <c r="F37" s="25"/>
      <c r="G37" s="25"/>
      <c r="H37" s="25"/>
      <c r="I37" s="25"/>
      <c r="J37" s="25"/>
      <c r="K37" s="25"/>
      <c r="L37" s="25"/>
      <c r="M37" s="50"/>
    </row>
    <row r="38" spans="1:13" s="41" customFormat="1">
      <c r="A38" s="25"/>
      <c r="B38" s="25"/>
      <c r="C38" s="25"/>
      <c r="D38" s="25"/>
      <c r="E38" s="25"/>
      <c r="F38" s="25"/>
      <c r="G38" s="25"/>
      <c r="H38" s="25"/>
      <c r="I38" s="25"/>
      <c r="J38" s="25"/>
      <c r="K38" s="25"/>
      <c r="L38" s="25"/>
      <c r="M38" s="50"/>
    </row>
    <row r="39" spans="1:13" s="41" customFormat="1">
      <c r="A39" s="25"/>
      <c r="B39" s="25"/>
      <c r="C39" s="25"/>
      <c r="D39" s="25"/>
      <c r="E39" s="25"/>
      <c r="F39" s="25"/>
      <c r="G39" s="25"/>
      <c r="H39" s="25"/>
      <c r="I39" s="25"/>
      <c r="J39" s="25"/>
      <c r="K39" s="25"/>
      <c r="L39" s="25"/>
      <c r="M39" s="50"/>
    </row>
    <row r="40" spans="1:13" s="41" customFormat="1">
      <c r="A40" s="25"/>
      <c r="B40" s="25"/>
      <c r="C40" s="25"/>
      <c r="D40" s="25"/>
      <c r="E40" s="25"/>
      <c r="F40" s="25"/>
      <c r="G40" s="25"/>
      <c r="H40" s="25"/>
      <c r="I40" s="25"/>
      <c r="J40" s="25"/>
      <c r="K40" s="25"/>
      <c r="L40" s="25"/>
      <c r="M40" s="50"/>
    </row>
    <row r="41" spans="1:13" s="41" customFormat="1">
      <c r="A41" s="25"/>
      <c r="B41" s="25"/>
      <c r="C41" s="25"/>
      <c r="D41" s="25"/>
      <c r="E41" s="25"/>
      <c r="F41" s="25"/>
      <c r="G41" s="25"/>
      <c r="H41" s="25"/>
      <c r="I41" s="25"/>
      <c r="J41" s="25"/>
      <c r="K41" s="25"/>
      <c r="L41" s="25"/>
      <c r="M41" s="50"/>
    </row>
  </sheetData>
  <mergeCells count="26">
    <mergeCell ref="B8:C8"/>
    <mergeCell ref="B9:C9"/>
    <mergeCell ref="D9:M9"/>
    <mergeCell ref="B12:B13"/>
    <mergeCell ref="C12:C13"/>
    <mergeCell ref="B4:C4"/>
    <mergeCell ref="D4:M4"/>
    <mergeCell ref="D12:D13"/>
    <mergeCell ref="E12:E13"/>
    <mergeCell ref="F12:G12"/>
    <mergeCell ref="H12:I12"/>
    <mergeCell ref="B5:C5"/>
    <mergeCell ref="D5:M5"/>
    <mergeCell ref="B6:C6"/>
    <mergeCell ref="D6:M6"/>
    <mergeCell ref="B7:C7"/>
    <mergeCell ref="D7:M7"/>
    <mergeCell ref="J12:J13"/>
    <mergeCell ref="K12:K13"/>
    <mergeCell ref="L12:L13"/>
    <mergeCell ref="M12:M13"/>
    <mergeCell ref="B1:C2"/>
    <mergeCell ref="E1:I1"/>
    <mergeCell ref="J1:L1"/>
    <mergeCell ref="E2:I2"/>
    <mergeCell ref="J2:L2"/>
  </mergeCells>
  <phoneticPr fontId="12"/>
  <hyperlinks>
    <hyperlink ref="A1" location="エンティティ一覧!A1" display="エンティティ一覧"/>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Y37"/>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5">
      <c r="A1" s="79" t="s">
        <v>730</v>
      </c>
      <c r="B1" s="631" t="s">
        <v>137</v>
      </c>
      <c r="C1" s="632"/>
      <c r="D1" s="23" t="s">
        <v>138</v>
      </c>
      <c r="E1" s="635"/>
      <c r="F1" s="635"/>
      <c r="G1" s="635"/>
      <c r="H1" s="635"/>
      <c r="I1" s="635"/>
      <c r="J1" s="636" t="s">
        <v>397</v>
      </c>
      <c r="K1" s="635"/>
      <c r="L1" s="627"/>
      <c r="M1" s="259" t="s">
        <v>140</v>
      </c>
    </row>
    <row r="2" spans="1:25" ht="19.5" thickBot="1">
      <c r="B2" s="633"/>
      <c r="C2" s="634"/>
      <c r="D2" s="26" t="s">
        <v>141</v>
      </c>
      <c r="E2" s="637"/>
      <c r="F2" s="637"/>
      <c r="G2" s="637"/>
      <c r="H2" s="637"/>
      <c r="I2" s="637"/>
      <c r="J2" s="638"/>
      <c r="K2" s="639"/>
      <c r="L2" s="640"/>
      <c r="M2" s="27"/>
      <c r="P2" s="25" t="str">
        <f>"ALTER TABLE ONLY milscm4."&amp;D$8</f>
        <v>ALTER TABLE ONLY milscm4.mart_2riyo_patient_id</v>
      </c>
    </row>
    <row r="3" spans="1:25" ht="19.5" thickBot="1">
      <c r="B3" s="28"/>
      <c r="C3" s="28"/>
      <c r="D3" s="28"/>
      <c r="E3" s="28"/>
      <c r="F3" s="28"/>
      <c r="G3" s="28"/>
      <c r="H3" s="28"/>
      <c r="I3" s="28"/>
      <c r="J3" s="28"/>
      <c r="K3" s="28"/>
      <c r="L3" s="28"/>
      <c r="M3" s="29"/>
      <c r="Q3" s="25" t="str">
        <f>"ADD CONSTRAINT "&amp;D$8&amp;"_pkey"</f>
        <v>ADD CONSTRAINT mart_2riyo_patient_id_pkey</v>
      </c>
    </row>
    <row r="4" spans="1:25">
      <c r="B4" s="626" t="s">
        <v>142</v>
      </c>
      <c r="C4" s="627"/>
      <c r="D4" s="628" t="str">
        <f>VLOOKUP(D7,エンティティ一覧!A1:'エンティティ一覧'!AQ10131,13,FALSE)</f>
        <v>ENT_A1_07</v>
      </c>
      <c r="E4" s="629"/>
      <c r="F4" s="629"/>
      <c r="G4" s="629"/>
      <c r="H4" s="629"/>
      <c r="I4" s="629"/>
      <c r="J4" s="629"/>
      <c r="K4" s="629"/>
      <c r="L4" s="629"/>
      <c r="M4" s="630"/>
      <c r="R4" s="25" t="s">
        <v>1328</v>
      </c>
    </row>
    <row r="5" spans="1:25">
      <c r="B5" s="641" t="s">
        <v>143</v>
      </c>
      <c r="C5" s="642"/>
      <c r="D5" s="643" t="str">
        <f>VLOOKUP(D7,エンティティ一覧!A1:'エンティティ一覧'!AQ10131,2,FALSE)</f>
        <v>SA_A1</v>
      </c>
      <c r="E5" s="644"/>
      <c r="F5" s="644"/>
      <c r="G5" s="644"/>
      <c r="H5" s="644"/>
      <c r="I5" s="644"/>
      <c r="J5" s="644"/>
      <c r="K5" s="644"/>
      <c r="L5" s="644"/>
      <c r="M5" s="645"/>
      <c r="S5" s="25" t="s">
        <v>1326</v>
      </c>
    </row>
    <row r="6" spans="1:25">
      <c r="B6" s="641" t="s">
        <v>144</v>
      </c>
      <c r="C6" s="642"/>
      <c r="D6" s="643" t="str">
        <f>VLOOKUP(D7,エンティティ一覧!A1:'エンティティ一覧'!AQ10131,6,FALSE)</f>
        <v>データマート</v>
      </c>
      <c r="E6" s="644"/>
      <c r="F6" s="644"/>
      <c r="G6" s="644"/>
      <c r="H6" s="644"/>
      <c r="I6" s="644"/>
      <c r="J6" s="644"/>
      <c r="K6" s="644"/>
      <c r="L6" s="644"/>
      <c r="M6" s="645"/>
      <c r="T6" s="25" t="s">
        <v>1784</v>
      </c>
    </row>
    <row r="7" spans="1:25">
      <c r="B7" s="641" t="s">
        <v>145</v>
      </c>
      <c r="C7" s="642"/>
      <c r="D7" s="643" t="s">
        <v>1775</v>
      </c>
      <c r="E7" s="644"/>
      <c r="F7" s="644"/>
      <c r="G7" s="644"/>
      <c r="H7" s="644"/>
      <c r="I7" s="644"/>
      <c r="J7" s="644"/>
      <c r="K7" s="644"/>
      <c r="L7" s="644"/>
      <c r="M7" s="645"/>
      <c r="T7" s="25" t="s">
        <v>1785</v>
      </c>
    </row>
    <row r="8" spans="1:25">
      <c r="B8" s="641" t="s">
        <v>147</v>
      </c>
      <c r="C8" s="642"/>
      <c r="D8" s="255" t="s">
        <v>1779</v>
      </c>
      <c r="E8" s="256"/>
      <c r="F8" s="256"/>
      <c r="G8" s="256"/>
      <c r="H8" s="256"/>
      <c r="I8" s="256"/>
      <c r="J8" s="256"/>
      <c r="K8" s="256"/>
      <c r="L8" s="256"/>
      <c r="M8" s="257"/>
      <c r="S8" s="25" t="s">
        <v>1327</v>
      </c>
    </row>
    <row r="9" spans="1:25" ht="19.5" thickBot="1">
      <c r="B9" s="652" t="s">
        <v>149</v>
      </c>
      <c r="C9" s="653"/>
      <c r="D9" s="654" t="s">
        <v>1776</v>
      </c>
      <c r="E9" s="663"/>
      <c r="F9" s="663"/>
      <c r="G9" s="663"/>
      <c r="H9" s="663"/>
      <c r="I9" s="663"/>
      <c r="J9" s="663"/>
      <c r="K9" s="663"/>
      <c r="L9" s="663"/>
      <c r="M9" s="664"/>
      <c r="P9" s="25" t="str">
        <f>"ALTER TABLE milscm4."&amp;D$8&amp;" OWNER TO pgmisgrp1;"</f>
        <v>ALTER TABLE milscm4.mart_2riyo_patient_id OWNER TO pgmisgrp1;</v>
      </c>
    </row>
    <row r="10" spans="1:25">
      <c r="B10" s="30"/>
      <c r="C10" s="30"/>
      <c r="D10" s="28"/>
      <c r="E10" s="28"/>
      <c r="F10" s="28"/>
      <c r="G10" s="28"/>
      <c r="H10" s="28"/>
      <c r="I10" s="28"/>
      <c r="J10" s="28"/>
      <c r="K10" s="28"/>
      <c r="L10" s="28"/>
      <c r="M10" s="29"/>
      <c r="P10" s="25" t="str">
        <f>"GRANT ALL ON TABLE milscm4."&amp;D$8&amp;" TO pgappl11;"</f>
        <v>GRANT ALL ON TABLE milscm4.mart_2riyo_patient_id TO pgappl11;</v>
      </c>
    </row>
    <row r="11" spans="1:25" ht="19.5" thickBot="1">
      <c r="B11" s="31" t="s">
        <v>151</v>
      </c>
      <c r="C11" s="30"/>
      <c r="D11" s="28"/>
      <c r="E11" s="28"/>
      <c r="F11" s="28"/>
      <c r="G11" s="28"/>
      <c r="H11" s="28"/>
      <c r="I11" s="28"/>
      <c r="J11" s="28"/>
      <c r="K11" s="28"/>
      <c r="L11" s="28"/>
      <c r="M11" s="29"/>
    </row>
    <row r="12" spans="1:25">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milscm4.mart_2riyo_patient_id</v>
      </c>
    </row>
    <row r="13" spans="1:25" ht="56.25">
      <c r="B13" s="658"/>
      <c r="C13" s="660"/>
      <c r="D13" s="660"/>
      <c r="E13" s="649"/>
      <c r="F13" s="32" t="s">
        <v>162</v>
      </c>
      <c r="G13" s="32" t="s">
        <v>163</v>
      </c>
      <c r="H13" s="32" t="s">
        <v>162</v>
      </c>
      <c r="I13" s="32" t="s">
        <v>164</v>
      </c>
      <c r="J13" s="649"/>
      <c r="K13" s="649"/>
      <c r="L13" s="649"/>
      <c r="M13" s="651"/>
      <c r="Q13" s="25" t="s">
        <v>1326</v>
      </c>
    </row>
    <row r="14" spans="1:25" s="41" customFormat="1">
      <c r="A14" s="25"/>
      <c r="B14" s="33">
        <f t="shared" ref="B14:B16" si="0">ROW()-13</f>
        <v>1</v>
      </c>
      <c r="C14" s="34" t="s">
        <v>394</v>
      </c>
      <c r="D14" s="34" t="s">
        <v>196</v>
      </c>
      <c r="E14" s="36" t="s">
        <v>1777</v>
      </c>
      <c r="F14" s="36" t="s">
        <v>167</v>
      </c>
      <c r="G14" s="36">
        <v>9</v>
      </c>
      <c r="H14" s="36" t="str">
        <f>IF(F14="フラグ","boolean",IF(F14="文字列","text",IF(F14="整数","integer",IF(F14="実数","numeric",""))))</f>
        <v>text</v>
      </c>
      <c r="I14" s="36">
        <f>IF(H14="boolean",1,IF(H14="text",IF(G14&lt;=126,1+(G14*3),4+(G14*3)),IF(H14="integer",4,IF(H14="numeric",3+CEILING(G14/4*2,2),0))))</f>
        <v>28</v>
      </c>
      <c r="J14" s="37"/>
      <c r="K14" s="37"/>
      <c r="L14" s="38" t="s">
        <v>192</v>
      </c>
      <c r="M14" s="260"/>
      <c r="P14" s="25"/>
      <c r="Q14" s="25"/>
      <c r="R14" s="25"/>
      <c r="S14" s="25" t="str">
        <f>IF(B14&lt;&gt;1,","&amp;D14,D14)</f>
        <v>facility_id</v>
      </c>
      <c r="T14" s="25" t="str">
        <f>UPPER(H14)</f>
        <v>TEXT</v>
      </c>
      <c r="U14" s="25" t="str">
        <f>IF(K14&lt;&gt;"","default "&amp;IF(H14="text","'"&amp;K14&amp;"'",K14),"")</f>
        <v/>
      </c>
      <c r="V14" s="25" t="str">
        <f>IF(L14="○","NOT NULL","")</f>
        <v>NOT NULL</v>
      </c>
      <c r="W14" s="25" t="str">
        <f>"-- "&amp;C14</f>
        <v>-- 施設ID</v>
      </c>
      <c r="X14" s="25"/>
      <c r="Y14" s="25"/>
    </row>
    <row r="15" spans="1:25" s="41" customFormat="1">
      <c r="A15" s="25"/>
      <c r="B15" s="33">
        <f t="shared" si="0"/>
        <v>2</v>
      </c>
      <c r="C15" s="34" t="s">
        <v>1780</v>
      </c>
      <c r="D15" s="34" t="s">
        <v>286</v>
      </c>
      <c r="E15" s="36" t="s">
        <v>192</v>
      </c>
      <c r="F15" s="36" t="s">
        <v>1620</v>
      </c>
      <c r="G15" s="36">
        <v>3</v>
      </c>
      <c r="H15" s="36" t="str">
        <f t="shared" ref="H15" si="1">IF(F15="フラグ","boolean",IF(F15="文字列","text",IF(F15="整数","integer",IF(F15="実数","numeric",""))))</f>
        <v>text</v>
      </c>
      <c r="I15" s="36">
        <f t="shared" ref="I15:I16" si="2">IF(H15="boolean",1,IF(H15="text",IF(G15&lt;=126,1+(G15*3),4+(G15*3)),IF(H15="integer",4,IF(H15="numeric",3+CEILING(G15/4*2,2),0))))</f>
        <v>10</v>
      </c>
      <c r="J15" s="37"/>
      <c r="K15" s="40"/>
      <c r="L15" s="38" t="s">
        <v>192</v>
      </c>
      <c r="M15" s="260" t="s">
        <v>1841</v>
      </c>
      <c r="P15" s="25"/>
      <c r="Q15" s="25"/>
      <c r="R15" s="25"/>
      <c r="S15" s="25" t="str">
        <f>IF(B15&lt;&gt;1,","&amp;D15,D15)</f>
        <v>,data_type</v>
      </c>
      <c r="T15" s="25" t="str">
        <f>UPPER(H15)</f>
        <v>TEXT</v>
      </c>
      <c r="U15" s="25" t="str">
        <f>IF(K15&lt;&gt;"","default "&amp;IF(H15="text","'"&amp;K15&amp;"'",K15),"")</f>
        <v/>
      </c>
      <c r="V15" s="25" t="str">
        <f t="shared" ref="V15:V16" si="3">IF(L15="○","NOT NULL","")</f>
        <v>NOT NULL</v>
      </c>
      <c r="W15" s="25" t="str">
        <f t="shared" ref="W15:W16" si="4">"-- "&amp;C15</f>
        <v>-- データ種別</v>
      </c>
      <c r="X15" s="25"/>
      <c r="Y15" s="25"/>
    </row>
    <row r="16" spans="1:25" s="41" customFormat="1" ht="19.5" thickBot="1">
      <c r="B16" s="42">
        <f t="shared" si="0"/>
        <v>3</v>
      </c>
      <c r="C16" s="43" t="s">
        <v>1781</v>
      </c>
      <c r="D16" s="43" t="s">
        <v>1782</v>
      </c>
      <c r="E16" s="45" t="s">
        <v>192</v>
      </c>
      <c r="F16" s="44" t="s">
        <v>197</v>
      </c>
      <c r="G16" s="44">
        <v>20</v>
      </c>
      <c r="H16" s="44" t="s">
        <v>57</v>
      </c>
      <c r="I16" s="44">
        <f t="shared" si="2"/>
        <v>61</v>
      </c>
      <c r="J16" s="46"/>
      <c r="K16" s="46"/>
      <c r="L16" s="48" t="s">
        <v>192</v>
      </c>
      <c r="M16" s="49"/>
      <c r="S16" s="25" t="str">
        <f t="shared" ref="S16" si="5">IF(B16&lt;&gt;1,","&amp;D16,D16)</f>
        <v>,patient_id</v>
      </c>
      <c r="T16" s="25" t="str">
        <f t="shared" ref="T16" si="6">UPPER(H16)</f>
        <v>TEXT</v>
      </c>
      <c r="U16" s="25" t="str">
        <f t="shared" ref="U16" si="7">IF(K16&lt;&gt;"","default "&amp;IF(H16="text","'"&amp;K16&amp;"'",K16),"")</f>
        <v/>
      </c>
      <c r="V16" s="25" t="str">
        <f t="shared" si="3"/>
        <v>NOT NULL</v>
      </c>
      <c r="W16" s="25" t="str">
        <f t="shared" si="4"/>
        <v>-- 患者ID</v>
      </c>
    </row>
    <row r="17" spans="1:25" s="41" customFormat="1">
      <c r="B17" s="25"/>
      <c r="C17" s="25"/>
      <c r="D17" s="25"/>
      <c r="E17" s="25"/>
      <c r="F17" s="25"/>
      <c r="G17" s="25"/>
      <c r="H17" s="25"/>
      <c r="I17" s="25"/>
      <c r="J17" s="25"/>
      <c r="K17" s="25"/>
      <c r="L17" s="25"/>
      <c r="M17" s="50"/>
      <c r="R17" s="25" t="s">
        <v>1327</v>
      </c>
      <c r="S17" s="25"/>
      <c r="T17" s="25"/>
      <c r="U17" s="25"/>
      <c r="V17" s="25"/>
      <c r="W17" s="25"/>
    </row>
    <row r="18" spans="1:25" s="41" customFormat="1">
      <c r="B18" s="25"/>
      <c r="C18" s="25"/>
      <c r="D18" s="25"/>
      <c r="E18" s="25"/>
      <c r="F18" s="25"/>
      <c r="G18" s="25"/>
      <c r="H18" s="25"/>
      <c r="I18" s="25"/>
      <c r="J18" s="25"/>
      <c r="K18" s="25"/>
      <c r="L18" s="25"/>
      <c r="M18" s="50"/>
      <c r="S18" s="25"/>
      <c r="T18" s="25"/>
      <c r="U18" s="25"/>
      <c r="V18" s="25"/>
      <c r="W18" s="25"/>
    </row>
    <row r="19" spans="1:25" s="41" customFormat="1">
      <c r="B19" s="25"/>
      <c r="C19" s="25"/>
      <c r="D19" s="25"/>
      <c r="E19" s="25"/>
      <c r="F19" s="25"/>
      <c r="G19" s="25"/>
      <c r="H19" s="25"/>
      <c r="I19" s="25"/>
      <c r="J19" s="25"/>
      <c r="K19" s="25"/>
      <c r="L19" s="25"/>
      <c r="M19" s="50"/>
      <c r="S19" s="25"/>
      <c r="T19" s="25"/>
      <c r="U19" s="25"/>
      <c r="V19" s="25"/>
      <c r="W19" s="25"/>
    </row>
    <row r="20" spans="1:25" s="41" customFormat="1">
      <c r="A20" s="25"/>
      <c r="B20" s="25"/>
      <c r="C20" s="25"/>
      <c r="D20" s="25"/>
      <c r="E20" s="25"/>
      <c r="F20" s="25"/>
      <c r="G20" s="25"/>
      <c r="H20" s="25"/>
      <c r="I20" s="25"/>
      <c r="J20" s="25"/>
      <c r="K20" s="25"/>
      <c r="L20" s="25"/>
      <c r="M20" s="50"/>
      <c r="S20" s="25"/>
      <c r="T20" s="25"/>
      <c r="U20" s="25"/>
      <c r="V20" s="25"/>
      <c r="W20" s="25"/>
    </row>
    <row r="21" spans="1:25" s="41" customFormat="1">
      <c r="A21" s="25"/>
      <c r="B21" s="25"/>
      <c r="C21" s="25"/>
      <c r="D21" s="25"/>
      <c r="E21" s="25"/>
      <c r="F21" s="25"/>
      <c r="G21" s="25"/>
      <c r="H21" s="25"/>
      <c r="I21" s="25"/>
      <c r="J21" s="25"/>
      <c r="K21" s="25"/>
      <c r="L21" s="25"/>
      <c r="M21" s="50"/>
      <c r="S21" s="25"/>
      <c r="T21" s="25"/>
      <c r="U21" s="25"/>
      <c r="V21" s="25"/>
      <c r="W21" s="25"/>
    </row>
    <row r="22" spans="1:25" s="41" customFormat="1">
      <c r="A22" s="25"/>
      <c r="B22" s="25"/>
      <c r="C22" s="25"/>
      <c r="D22" s="25"/>
      <c r="E22" s="25"/>
      <c r="F22" s="25"/>
      <c r="G22" s="25"/>
      <c r="H22" s="25"/>
      <c r="I22" s="25"/>
      <c r="J22" s="25"/>
      <c r="K22" s="25"/>
      <c r="L22" s="25"/>
      <c r="M22" s="50"/>
      <c r="P22" s="25"/>
      <c r="Q22" s="25"/>
      <c r="S22" s="25"/>
      <c r="T22" s="25"/>
      <c r="U22" s="25"/>
      <c r="V22" s="25"/>
      <c r="W22" s="25"/>
      <c r="X22" s="25"/>
      <c r="Y22" s="25"/>
    </row>
    <row r="23" spans="1:25" s="41" customFormat="1">
      <c r="A23" s="25"/>
      <c r="B23" s="25"/>
      <c r="C23" s="25"/>
      <c r="D23" s="25"/>
      <c r="E23" s="25"/>
      <c r="F23" s="25"/>
      <c r="G23" s="25"/>
      <c r="H23" s="25"/>
      <c r="I23" s="25"/>
      <c r="J23" s="25"/>
      <c r="K23" s="25"/>
      <c r="L23" s="25"/>
      <c r="M23" s="50"/>
    </row>
    <row r="24" spans="1:25" s="41" customFormat="1">
      <c r="A24" s="25"/>
      <c r="B24" s="25"/>
      <c r="C24" s="25"/>
      <c r="D24" s="25"/>
      <c r="E24" s="25"/>
      <c r="F24" s="25"/>
      <c r="G24" s="25"/>
      <c r="H24" s="25"/>
      <c r="I24" s="25"/>
      <c r="J24" s="25"/>
      <c r="K24" s="25"/>
      <c r="L24" s="25"/>
      <c r="M24" s="50"/>
    </row>
    <row r="25" spans="1:25" s="41" customFormat="1">
      <c r="A25" s="25"/>
      <c r="B25" s="25"/>
      <c r="C25" s="25"/>
      <c r="D25" s="25"/>
      <c r="E25" s="25"/>
      <c r="F25" s="25"/>
      <c r="G25" s="25"/>
      <c r="H25" s="25"/>
      <c r="I25" s="25"/>
      <c r="J25" s="25"/>
      <c r="K25" s="25"/>
      <c r="L25" s="25"/>
      <c r="M25" s="50"/>
    </row>
    <row r="26" spans="1:25" s="41" customFormat="1">
      <c r="A26" s="25"/>
      <c r="B26" s="25"/>
      <c r="C26" s="25"/>
      <c r="D26" s="25"/>
      <c r="E26" s="25"/>
      <c r="F26" s="25"/>
      <c r="G26" s="25"/>
      <c r="H26" s="25"/>
      <c r="I26" s="25"/>
      <c r="J26" s="25"/>
      <c r="K26" s="25"/>
      <c r="L26" s="25"/>
      <c r="M26" s="50"/>
    </row>
    <row r="27" spans="1:25" s="41" customFormat="1">
      <c r="A27" s="25"/>
      <c r="B27" s="25"/>
      <c r="C27" s="25"/>
      <c r="D27" s="25"/>
      <c r="E27" s="25"/>
      <c r="F27" s="25"/>
      <c r="G27" s="25"/>
      <c r="H27" s="25"/>
      <c r="I27" s="25"/>
      <c r="J27" s="25"/>
      <c r="K27" s="25"/>
      <c r="L27" s="25"/>
      <c r="M27" s="50"/>
    </row>
    <row r="28" spans="1:25" s="41" customFormat="1">
      <c r="A28" s="25"/>
      <c r="B28" s="25"/>
      <c r="C28" s="25"/>
      <c r="D28" s="25"/>
      <c r="E28" s="25"/>
      <c r="F28" s="25"/>
      <c r="G28" s="25"/>
      <c r="H28" s="25"/>
      <c r="I28" s="25"/>
      <c r="J28" s="25"/>
      <c r="K28" s="25"/>
      <c r="L28" s="25"/>
      <c r="M28" s="50"/>
    </row>
    <row r="29" spans="1:25" s="41" customFormat="1">
      <c r="A29" s="25"/>
      <c r="B29" s="25"/>
      <c r="C29" s="25"/>
      <c r="D29" s="25"/>
      <c r="E29" s="25"/>
      <c r="F29" s="25"/>
      <c r="G29" s="25"/>
      <c r="H29" s="25"/>
      <c r="I29" s="25"/>
      <c r="J29" s="25"/>
      <c r="K29" s="25"/>
      <c r="L29" s="25"/>
      <c r="M29" s="50"/>
    </row>
    <row r="30" spans="1:25" s="41" customFormat="1">
      <c r="A30" s="25"/>
      <c r="B30" s="25"/>
      <c r="C30" s="25"/>
      <c r="D30" s="25"/>
      <c r="E30" s="25"/>
      <c r="F30" s="25"/>
      <c r="G30" s="25"/>
      <c r="H30" s="25"/>
      <c r="I30" s="25"/>
      <c r="J30" s="25"/>
      <c r="K30" s="25"/>
      <c r="L30" s="25"/>
      <c r="M30" s="50"/>
    </row>
    <row r="31" spans="1:25" s="41" customFormat="1">
      <c r="A31" s="25"/>
      <c r="B31" s="25"/>
      <c r="C31" s="25"/>
      <c r="D31" s="25"/>
      <c r="E31" s="25"/>
      <c r="F31" s="25"/>
      <c r="G31" s="25"/>
      <c r="H31" s="25"/>
      <c r="I31" s="25"/>
      <c r="J31" s="25"/>
      <c r="K31" s="25"/>
      <c r="L31" s="25"/>
      <c r="M31" s="50"/>
    </row>
    <row r="32" spans="1:25" s="41" customFormat="1">
      <c r="A32" s="25"/>
      <c r="B32" s="25"/>
      <c r="C32" s="25"/>
      <c r="D32" s="25"/>
      <c r="E32" s="25"/>
      <c r="F32" s="25"/>
      <c r="G32" s="25"/>
      <c r="H32" s="25"/>
      <c r="I32" s="25"/>
      <c r="J32" s="25"/>
      <c r="K32" s="25"/>
      <c r="L32" s="25"/>
      <c r="M32" s="50"/>
    </row>
    <row r="33" spans="1:13" s="41" customFormat="1">
      <c r="A33" s="25"/>
      <c r="B33" s="25"/>
      <c r="C33" s="25"/>
      <c r="D33" s="25"/>
      <c r="E33" s="25"/>
      <c r="F33" s="25"/>
      <c r="G33" s="25"/>
      <c r="H33" s="25"/>
      <c r="I33" s="25"/>
      <c r="J33" s="25"/>
      <c r="K33" s="25"/>
      <c r="L33" s="25"/>
      <c r="M33" s="50"/>
    </row>
    <row r="34" spans="1:13" s="41" customFormat="1">
      <c r="A34" s="25"/>
      <c r="B34" s="25"/>
      <c r="C34" s="25"/>
      <c r="D34" s="25"/>
      <c r="E34" s="25"/>
      <c r="F34" s="25"/>
      <c r="G34" s="25"/>
      <c r="H34" s="25"/>
      <c r="I34" s="25"/>
      <c r="J34" s="25"/>
      <c r="K34" s="25"/>
      <c r="L34" s="25"/>
      <c r="M34" s="50"/>
    </row>
    <row r="35" spans="1:13" s="41" customFormat="1">
      <c r="A35" s="25"/>
      <c r="B35" s="25"/>
      <c r="C35" s="25"/>
      <c r="D35" s="25"/>
      <c r="E35" s="25"/>
      <c r="F35" s="25"/>
      <c r="G35" s="25"/>
      <c r="H35" s="25"/>
      <c r="I35" s="25"/>
      <c r="J35" s="25"/>
      <c r="K35" s="25"/>
      <c r="L35" s="25"/>
      <c r="M35" s="50"/>
    </row>
    <row r="36" spans="1:13" s="41" customFormat="1">
      <c r="A36" s="25"/>
      <c r="B36" s="25"/>
      <c r="C36" s="25"/>
      <c r="D36" s="25"/>
      <c r="E36" s="25"/>
      <c r="F36" s="25"/>
      <c r="G36" s="25"/>
      <c r="H36" s="25"/>
      <c r="I36" s="25"/>
      <c r="J36" s="25"/>
      <c r="K36" s="25"/>
      <c r="L36" s="25"/>
      <c r="M36" s="50"/>
    </row>
    <row r="37" spans="1:13" s="41" customFormat="1">
      <c r="A37" s="25"/>
      <c r="B37" s="25"/>
      <c r="C37" s="25"/>
      <c r="D37" s="25"/>
      <c r="E37" s="25"/>
      <c r="F37" s="25"/>
      <c r="G37" s="25"/>
      <c r="H37" s="25"/>
      <c r="I37" s="25"/>
      <c r="J37" s="25"/>
      <c r="K37" s="25"/>
      <c r="L37" s="25"/>
      <c r="M37" s="50"/>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K12:K13"/>
    <mergeCell ref="L12:L13"/>
    <mergeCell ref="M12:M13"/>
    <mergeCell ref="B8:C8"/>
    <mergeCell ref="B9:C9"/>
    <mergeCell ref="D9:M9"/>
    <mergeCell ref="B12:B13"/>
    <mergeCell ref="C12:C13"/>
    <mergeCell ref="D12:D13"/>
    <mergeCell ref="E12:E13"/>
    <mergeCell ref="F12:G12"/>
    <mergeCell ref="H12:I12"/>
    <mergeCell ref="J12:J13"/>
  </mergeCells>
  <phoneticPr fontId="12"/>
  <hyperlinks>
    <hyperlink ref="A1" location="エンティティ一覧!A1" display="エンティティ一覧"/>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AE41"/>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5">
      <c r="A1" s="79" t="s">
        <v>730</v>
      </c>
      <c r="B1" s="631" t="s">
        <v>137</v>
      </c>
      <c r="C1" s="632"/>
      <c r="D1" s="23" t="s">
        <v>138</v>
      </c>
      <c r="E1" s="635"/>
      <c r="F1" s="635"/>
      <c r="G1" s="635"/>
      <c r="H1" s="635"/>
      <c r="I1" s="635"/>
      <c r="J1" s="636" t="s">
        <v>139</v>
      </c>
      <c r="K1" s="635"/>
      <c r="L1" s="627"/>
      <c r="M1" s="308" t="s">
        <v>140</v>
      </c>
    </row>
    <row r="2" spans="1:25" ht="19.5" thickBot="1">
      <c r="B2" s="633"/>
      <c r="C2" s="634"/>
      <c r="D2" s="26" t="s">
        <v>141</v>
      </c>
      <c r="E2" s="637"/>
      <c r="F2" s="637"/>
      <c r="G2" s="637"/>
      <c r="H2" s="637"/>
      <c r="I2" s="637"/>
      <c r="J2" s="638"/>
      <c r="K2" s="639"/>
      <c r="L2" s="640"/>
      <c r="M2" s="27"/>
      <c r="P2" s="25" t="str">
        <f>"ALTER TABLE ONLY milscm4."&amp;D$8</f>
        <v>ALTER TABLE ONLY milscm4.mart_2riyo_patient_id_dpc</v>
      </c>
    </row>
    <row r="3" spans="1:25" ht="19.5" thickBot="1">
      <c r="B3" s="28"/>
      <c r="C3" s="28"/>
      <c r="D3" s="28"/>
      <c r="E3" s="28"/>
      <c r="F3" s="28"/>
      <c r="G3" s="28"/>
      <c r="H3" s="28"/>
      <c r="I3" s="28"/>
      <c r="J3" s="28"/>
      <c r="K3" s="28"/>
      <c r="L3" s="28"/>
      <c r="M3" s="29"/>
      <c r="Q3" s="25" t="str">
        <f>"ADD CONSTRAINT "&amp;D$8&amp;"_pkey"</f>
        <v>ADD CONSTRAINT mart_2riyo_patient_id_dpc_pkey</v>
      </c>
    </row>
    <row r="4" spans="1:25">
      <c r="B4" s="626" t="s">
        <v>142</v>
      </c>
      <c r="C4" s="627"/>
      <c r="D4" s="628" t="str">
        <f>VLOOKUP(D7,エンティティ一覧!A1:'エンティティ一覧'!AQ10131,13,FALSE)</f>
        <v>ENT_A1_08</v>
      </c>
      <c r="E4" s="629"/>
      <c r="F4" s="629"/>
      <c r="G4" s="629"/>
      <c r="H4" s="629"/>
      <c r="I4" s="629"/>
      <c r="J4" s="629"/>
      <c r="K4" s="629"/>
      <c r="L4" s="629"/>
      <c r="M4" s="630"/>
      <c r="R4" s="25" t="s">
        <v>1328</v>
      </c>
    </row>
    <row r="5" spans="1:25">
      <c r="B5" s="641" t="s">
        <v>143</v>
      </c>
      <c r="C5" s="642"/>
      <c r="D5" s="643" t="str">
        <f>VLOOKUP(D7,エンティティ一覧!A1:'エンティティ一覧'!AQ10131,2,FALSE)</f>
        <v>SA_A1</v>
      </c>
      <c r="E5" s="644"/>
      <c r="F5" s="644"/>
      <c r="G5" s="644"/>
      <c r="H5" s="644"/>
      <c r="I5" s="644"/>
      <c r="J5" s="644"/>
      <c r="K5" s="644"/>
      <c r="L5" s="644"/>
      <c r="M5" s="645"/>
      <c r="S5" s="25" t="s">
        <v>1326</v>
      </c>
    </row>
    <row r="6" spans="1:25">
      <c r="B6" s="641" t="s">
        <v>144</v>
      </c>
      <c r="C6" s="642"/>
      <c r="D6" s="643" t="str">
        <f>VLOOKUP(D7,エンティティ一覧!A1:'エンティティ一覧'!AQ10131,6,FALSE)</f>
        <v>データマート</v>
      </c>
      <c r="E6" s="644"/>
      <c r="F6" s="644"/>
      <c r="G6" s="644"/>
      <c r="H6" s="644"/>
      <c r="I6" s="644"/>
      <c r="J6" s="644"/>
      <c r="K6" s="644"/>
      <c r="L6" s="644"/>
      <c r="M6" s="645"/>
      <c r="T6" s="25" t="s">
        <v>191</v>
      </c>
    </row>
    <row r="7" spans="1:25">
      <c r="B7" s="641" t="s">
        <v>145</v>
      </c>
      <c r="C7" s="642"/>
      <c r="D7" s="643" t="s">
        <v>2784</v>
      </c>
      <c r="E7" s="644"/>
      <c r="F7" s="644"/>
      <c r="G7" s="644"/>
      <c r="H7" s="644"/>
      <c r="I7" s="644"/>
      <c r="J7" s="644"/>
      <c r="K7" s="644"/>
      <c r="L7" s="644"/>
      <c r="M7" s="645"/>
      <c r="T7" s="25" t="s">
        <v>3199</v>
      </c>
    </row>
    <row r="8" spans="1:25">
      <c r="B8" s="641" t="s">
        <v>147</v>
      </c>
      <c r="C8" s="642"/>
      <c r="D8" s="302" t="s">
        <v>2775</v>
      </c>
      <c r="E8" s="305"/>
      <c r="F8" s="305"/>
      <c r="G8" s="305"/>
      <c r="H8" s="305"/>
      <c r="I8" s="305"/>
      <c r="J8" s="305"/>
      <c r="K8" s="305"/>
      <c r="L8" s="305"/>
      <c r="M8" s="306"/>
      <c r="S8" s="25" t="s">
        <v>1327</v>
      </c>
    </row>
    <row r="9" spans="1:25" ht="19.5" thickBot="1">
      <c r="B9" s="652" t="s">
        <v>149</v>
      </c>
      <c r="C9" s="653"/>
      <c r="D9" s="654" t="s">
        <v>2776</v>
      </c>
      <c r="E9" s="663"/>
      <c r="F9" s="663"/>
      <c r="G9" s="663"/>
      <c r="H9" s="663"/>
      <c r="I9" s="663"/>
      <c r="J9" s="663"/>
      <c r="K9" s="663"/>
      <c r="L9" s="663"/>
      <c r="M9" s="664"/>
      <c r="P9" s="25" t="str">
        <f>"ALTER TABLE milscm4."&amp;D$8&amp;" OWNER TO pgmisgrp1;"</f>
        <v>ALTER TABLE milscm4.mart_2riyo_patient_id_dpc OWNER TO pgmisgrp1;</v>
      </c>
    </row>
    <row r="10" spans="1:25">
      <c r="B10" s="30"/>
      <c r="C10" s="30"/>
      <c r="D10" s="28"/>
      <c r="E10" s="28"/>
      <c r="F10" s="28"/>
      <c r="G10" s="28"/>
      <c r="H10" s="28"/>
      <c r="I10" s="28"/>
      <c r="J10" s="28"/>
      <c r="K10" s="28"/>
      <c r="L10" s="28"/>
      <c r="M10" s="29"/>
      <c r="P10" s="25" t="str">
        <f>"GRANT ALL ON TABLE milscm4."&amp;D$8&amp;" TO pgappl11;"</f>
        <v>GRANT ALL ON TABLE milscm4.mart_2riyo_patient_id_dpc TO pgappl11;</v>
      </c>
    </row>
    <row r="11" spans="1:25" ht="19.5" thickBot="1">
      <c r="B11" s="31" t="s">
        <v>151</v>
      </c>
      <c r="C11" s="30"/>
      <c r="D11" s="28"/>
      <c r="E11" s="28"/>
      <c r="F11" s="28"/>
      <c r="G11" s="28"/>
      <c r="H11" s="28"/>
      <c r="I11" s="28"/>
      <c r="J11" s="28"/>
      <c r="K11" s="28"/>
      <c r="L11" s="28"/>
      <c r="M11" s="29"/>
    </row>
    <row r="12" spans="1:25">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milscm4.mart_2riyo_patient_id_dpc</v>
      </c>
    </row>
    <row r="13" spans="1:25" ht="56.25">
      <c r="B13" s="658"/>
      <c r="C13" s="660"/>
      <c r="D13" s="660"/>
      <c r="E13" s="649"/>
      <c r="F13" s="32" t="s">
        <v>162</v>
      </c>
      <c r="G13" s="32" t="s">
        <v>163</v>
      </c>
      <c r="H13" s="32" t="s">
        <v>162</v>
      </c>
      <c r="I13" s="32" t="s">
        <v>164</v>
      </c>
      <c r="J13" s="649"/>
      <c r="K13" s="649"/>
      <c r="L13" s="649"/>
      <c r="M13" s="651"/>
      <c r="Q13" s="25" t="s">
        <v>1326</v>
      </c>
    </row>
    <row r="14" spans="1:25" s="41" customFormat="1">
      <c r="A14" s="25"/>
      <c r="B14" s="33">
        <f t="shared" ref="B14" si="0">ROW()-13</f>
        <v>1</v>
      </c>
      <c r="C14" s="34" t="s">
        <v>395</v>
      </c>
      <c r="D14" s="34" t="s">
        <v>2787</v>
      </c>
      <c r="E14" s="36" t="s">
        <v>192</v>
      </c>
      <c r="F14" s="36" t="s">
        <v>180</v>
      </c>
      <c r="G14" s="36">
        <v>10</v>
      </c>
      <c r="H14" s="36" t="str">
        <f t="shared" ref="H14" si="1">IF(F14="フラグ","boolean",IF(F14="文字列","text",IF(F14="整数","integer",IF(F14="実数","numeric",""))))</f>
        <v>integer</v>
      </c>
      <c r="I14" s="36">
        <f t="shared" ref="I14" si="2">IF(H14="boolean",1,IF(H14="text",IF(G14&lt;=126,1+(G14*3),4+(G14*3)),IF(H14="integer",4,IF(H14="numeric",3+CEILING(G14/4*2,2),0))))</f>
        <v>4</v>
      </c>
      <c r="J14" s="37"/>
      <c r="K14" s="40"/>
      <c r="L14" s="38" t="s">
        <v>192</v>
      </c>
      <c r="M14" s="39"/>
      <c r="P14" s="25"/>
      <c r="Q14" s="25"/>
      <c r="R14" s="25"/>
      <c r="S14" s="25" t="str">
        <f>IF(B14&lt;&gt;1,","&amp;D14,D14)</f>
        <v>mil_karute_id</v>
      </c>
      <c r="T14" s="25" t="str">
        <f>UPPER(H14)</f>
        <v>INTEGER</v>
      </c>
      <c r="U14" s="25" t="str">
        <f>IF(K14&lt;&gt;"","default "&amp;IF(H14="text","'"&amp;K14&amp;"'",K14),"")</f>
        <v/>
      </c>
      <c r="V14" s="25" t="str">
        <f t="shared" ref="V14" si="3">IF(L14="○","NOT NULL","")</f>
        <v>NOT NULL</v>
      </c>
      <c r="W14" s="25" t="str">
        <f t="shared" ref="W14" si="4">"-- "&amp;C14</f>
        <v>-- 千年カルテID</v>
      </c>
      <c r="X14" s="25"/>
      <c r="Y14" s="25"/>
    </row>
    <row r="15" spans="1:25" s="41" customFormat="1">
      <c r="A15" s="25"/>
      <c r="B15" s="33">
        <f t="shared" ref="B15:B20" si="5">ROW()-13</f>
        <v>2</v>
      </c>
      <c r="C15" s="34" t="s">
        <v>394</v>
      </c>
      <c r="D15" s="34" t="s">
        <v>196</v>
      </c>
      <c r="E15" s="36" t="s">
        <v>192</v>
      </c>
      <c r="F15" s="36" t="s">
        <v>167</v>
      </c>
      <c r="G15" s="36">
        <v>9</v>
      </c>
      <c r="H15" s="36" t="str">
        <f>IF(F15="フラグ","boolean",IF(F15="文字列","text",IF(F15="整数","integer",IF(F15="実数","numeric",""))))</f>
        <v>text</v>
      </c>
      <c r="I15" s="36">
        <f>IF(H15="boolean",1,IF(H15="text",IF(G15&lt;=126,1+(G15*3),4+(G15*3)),IF(H15="integer",4,IF(H15="numeric",3+CEILING(G15/4*2,2),0))))</f>
        <v>28</v>
      </c>
      <c r="J15" s="37"/>
      <c r="K15" s="37"/>
      <c r="L15" s="38" t="s">
        <v>192</v>
      </c>
      <c r="M15" s="260"/>
      <c r="P15" s="25"/>
      <c r="Q15" s="25"/>
      <c r="R15" s="25"/>
      <c r="S15" s="25" t="str">
        <f>IF(B15&lt;&gt;1,","&amp;D15,D15)</f>
        <v>,facility_id</v>
      </c>
      <c r="T15" s="25" t="str">
        <f>UPPER(H15)</f>
        <v>TEXT</v>
      </c>
      <c r="U15" s="25" t="str">
        <f>IF(K15&lt;&gt;"","default "&amp;IF(H15="text","'"&amp;K15&amp;"'",K15),"")</f>
        <v/>
      </c>
      <c r="V15" s="25" t="str">
        <f>IF(L15="○","NOT NULL","")</f>
        <v>NOT NULL</v>
      </c>
      <c r="W15" s="25" t="str">
        <f>"-- "&amp;C15</f>
        <v>-- 施設ID</v>
      </c>
      <c r="X15" s="25"/>
      <c r="Y15" s="25"/>
    </row>
    <row r="16" spans="1:25" s="41" customFormat="1">
      <c r="B16" s="33">
        <f t="shared" si="5"/>
        <v>3</v>
      </c>
      <c r="C16" s="34" t="s">
        <v>1781</v>
      </c>
      <c r="D16" s="34" t="s">
        <v>1782</v>
      </c>
      <c r="E16" s="36" t="s">
        <v>192</v>
      </c>
      <c r="F16" s="36" t="s">
        <v>197</v>
      </c>
      <c r="G16" s="36">
        <v>20</v>
      </c>
      <c r="H16" s="36" t="s">
        <v>57</v>
      </c>
      <c r="I16" s="36">
        <f t="shared" ref="I16:I20" si="6">IF(H16="boolean",1,IF(H16="text",IF(G16&lt;=126,1+(G16*3),4+(G16*3)),IF(H16="integer",4,IF(H16="numeric",3+CEILING(G16/4*2,2),0))))</f>
        <v>61</v>
      </c>
      <c r="J16" s="37"/>
      <c r="K16" s="37"/>
      <c r="L16" s="38" t="s">
        <v>192</v>
      </c>
      <c r="M16" s="260"/>
      <c r="S16" s="25" t="str">
        <f t="shared" ref="S16:S20" si="7">IF(B16&lt;&gt;1,","&amp;D16,D16)</f>
        <v>,patient_id</v>
      </c>
      <c r="T16" s="25" t="str">
        <f t="shared" ref="T16:T20" si="8">UPPER(H16)</f>
        <v>TEXT</v>
      </c>
      <c r="U16" s="25" t="str">
        <f t="shared" ref="U16:U20" si="9">IF(K16&lt;&gt;"","default "&amp;IF(H16="text","'"&amp;K16&amp;"'",K16),"")</f>
        <v/>
      </c>
      <c r="V16" s="25" t="str">
        <f t="shared" ref="V16:V18" si="10">IF(L16="○","NOT NULL","")</f>
        <v>NOT NULL</v>
      </c>
      <c r="W16" s="25" t="str">
        <f t="shared" ref="W16:W18" si="11">"-- "&amp;C16</f>
        <v>-- 患者ID</v>
      </c>
    </row>
    <row r="17" spans="1:31">
      <c r="B17" s="33">
        <f t="shared" si="5"/>
        <v>4</v>
      </c>
      <c r="C17" s="236" t="s">
        <v>3194</v>
      </c>
      <c r="D17" s="34" t="s">
        <v>3196</v>
      </c>
      <c r="E17" s="229"/>
      <c r="F17" s="229" t="s">
        <v>1665</v>
      </c>
      <c r="G17" s="229">
        <v>6</v>
      </c>
      <c r="H17" s="245" t="str">
        <f t="shared" ref="H17:H20" si="12">IF(F17="フラグ","boolean",IF(F17="文字列","text",IF(F17="整数","integer",IF(F17="実数","numeric",""))))</f>
        <v>text</v>
      </c>
      <c r="I17" s="245">
        <f t="shared" si="6"/>
        <v>19</v>
      </c>
      <c r="J17" s="237"/>
      <c r="K17" s="238"/>
      <c r="L17" s="38" t="s">
        <v>192</v>
      </c>
      <c r="M17" s="251"/>
      <c r="S17" s="25" t="str">
        <f t="shared" si="7"/>
        <v>,shinryo_ym_min</v>
      </c>
      <c r="T17" s="25" t="str">
        <f t="shared" si="8"/>
        <v>TEXT</v>
      </c>
      <c r="U17" s="25" t="str">
        <f t="shared" si="9"/>
        <v/>
      </c>
      <c r="V17" s="25" t="str">
        <f t="shared" si="10"/>
        <v>NOT NULL</v>
      </c>
      <c r="W17" s="25" t="str">
        <f t="shared" si="11"/>
        <v>-- 診療年月_最小</v>
      </c>
      <c r="Y17" s="41"/>
      <c r="Z17" s="41"/>
      <c r="AA17" s="41"/>
      <c r="AB17" s="41"/>
      <c r="AD17" s="25" t="str">
        <f t="shared" ref="AD17:AD20" si="13">IF(H17="text",""""&amp;D17&amp;""": ""object"", ","")</f>
        <v xml:space="preserve">"shinryo_ym_min": "object", </v>
      </c>
      <c r="AE17" s="25" t="str">
        <f t="shared" ref="AE17:AE20" si="14">""""&amp;D17&amp;""", "</f>
        <v xml:space="preserve">"shinryo_ym_min", </v>
      </c>
    </row>
    <row r="18" spans="1:31">
      <c r="B18" s="33">
        <f t="shared" si="5"/>
        <v>5</v>
      </c>
      <c r="C18" s="236" t="s">
        <v>3195</v>
      </c>
      <c r="D18" s="34" t="s">
        <v>3197</v>
      </c>
      <c r="E18" s="36"/>
      <c r="F18" s="36" t="s">
        <v>1620</v>
      </c>
      <c r="G18" s="36">
        <v>6</v>
      </c>
      <c r="H18" s="245" t="str">
        <f t="shared" si="12"/>
        <v>text</v>
      </c>
      <c r="I18" s="245">
        <f t="shared" si="6"/>
        <v>19</v>
      </c>
      <c r="J18" s="37"/>
      <c r="K18" s="204"/>
      <c r="L18" s="38" t="s">
        <v>192</v>
      </c>
      <c r="M18" s="251"/>
      <c r="S18" s="25" t="str">
        <f t="shared" si="7"/>
        <v>,shinryo_ym_max</v>
      </c>
      <c r="T18" s="25" t="str">
        <f t="shared" si="8"/>
        <v>TEXT</v>
      </c>
      <c r="U18" s="25" t="str">
        <f t="shared" si="9"/>
        <v/>
      </c>
      <c r="V18" s="25" t="str">
        <f t="shared" si="10"/>
        <v>NOT NULL</v>
      </c>
      <c r="W18" s="25" t="str">
        <f t="shared" si="11"/>
        <v>-- 診療年月_最大</v>
      </c>
      <c r="Y18" s="41"/>
      <c r="Z18" s="41"/>
      <c r="AA18" s="41"/>
      <c r="AB18" s="41"/>
      <c r="AD18" s="25" t="str">
        <f t="shared" si="13"/>
        <v xml:space="preserve">"shinryo_ym_max": "object", </v>
      </c>
      <c r="AE18" s="25" t="str">
        <f t="shared" si="14"/>
        <v xml:space="preserve">"shinryo_ym_max", </v>
      </c>
    </row>
    <row r="19" spans="1:31" s="41" customFormat="1" ht="56.25">
      <c r="A19" s="25"/>
      <c r="B19" s="33">
        <f t="shared" si="5"/>
        <v>6</v>
      </c>
      <c r="C19" s="52" t="s">
        <v>198</v>
      </c>
      <c r="D19" s="52" t="s">
        <v>199</v>
      </c>
      <c r="E19" s="35" t="s">
        <v>192</v>
      </c>
      <c r="F19" s="35" t="s">
        <v>197</v>
      </c>
      <c r="G19" s="35">
        <v>1</v>
      </c>
      <c r="H19" s="36" t="str">
        <f t="shared" si="12"/>
        <v>text</v>
      </c>
      <c r="I19" s="36">
        <f t="shared" si="6"/>
        <v>4</v>
      </c>
      <c r="J19" s="53"/>
      <c r="K19" s="54"/>
      <c r="L19" s="55" t="s">
        <v>192</v>
      </c>
      <c r="M19" s="56" t="s">
        <v>3205</v>
      </c>
      <c r="P19" s="25"/>
      <c r="Q19" s="25"/>
      <c r="R19" s="25"/>
      <c r="S19" s="25" t="str">
        <f t="shared" si="7"/>
        <v>,sex_kubun</v>
      </c>
      <c r="T19" s="25" t="str">
        <f t="shared" si="8"/>
        <v>TEXT</v>
      </c>
      <c r="U19" s="25" t="str">
        <f t="shared" si="9"/>
        <v/>
      </c>
      <c r="V19" s="25" t="str">
        <f>IF(L19="○","NOT NULL","")</f>
        <v>NOT NULL</v>
      </c>
      <c r="W19" s="25" t="str">
        <f>"-- "&amp;C19</f>
        <v>-- 男女区分</v>
      </c>
      <c r="X19" s="25"/>
      <c r="AD19" s="25" t="str">
        <f t="shared" si="13"/>
        <v xml:space="preserve">"sex_kubun": "object", </v>
      </c>
      <c r="AE19" s="25" t="str">
        <f t="shared" si="14"/>
        <v xml:space="preserve">"sex_kubun", </v>
      </c>
    </row>
    <row r="20" spans="1:31" s="41" customFormat="1" ht="94.5" thickBot="1">
      <c r="A20" s="25"/>
      <c r="B20" s="42">
        <f t="shared" si="5"/>
        <v>7</v>
      </c>
      <c r="C20" s="58" t="s">
        <v>201</v>
      </c>
      <c r="D20" s="58" t="s">
        <v>202</v>
      </c>
      <c r="E20" s="45" t="s">
        <v>192</v>
      </c>
      <c r="F20" s="45" t="s">
        <v>197</v>
      </c>
      <c r="G20" s="45">
        <v>8</v>
      </c>
      <c r="H20" s="44" t="str">
        <f t="shared" si="12"/>
        <v>text</v>
      </c>
      <c r="I20" s="44">
        <f t="shared" si="6"/>
        <v>25</v>
      </c>
      <c r="J20" s="59"/>
      <c r="K20" s="60"/>
      <c r="L20" s="61" t="s">
        <v>192</v>
      </c>
      <c r="M20" s="62" t="s">
        <v>3207</v>
      </c>
      <c r="P20" s="25"/>
      <c r="Q20" s="25"/>
      <c r="R20" s="25"/>
      <c r="S20" s="25" t="str">
        <f t="shared" si="7"/>
        <v>,birthday</v>
      </c>
      <c r="T20" s="25" t="str">
        <f t="shared" si="8"/>
        <v>TEXT</v>
      </c>
      <c r="U20" s="25" t="str">
        <f t="shared" si="9"/>
        <v/>
      </c>
      <c r="V20" s="25" t="str">
        <f t="shared" ref="V20" si="15">IF(L20="○","NOT NULL","")</f>
        <v>NOT NULL</v>
      </c>
      <c r="W20" s="25" t="str">
        <f t="shared" ref="W20" si="16">"-- "&amp;C20</f>
        <v>-- 生年月日</v>
      </c>
      <c r="X20" s="25"/>
      <c r="AD20" s="25" t="str">
        <f t="shared" si="13"/>
        <v xml:space="preserve">"birthday": "object", </v>
      </c>
      <c r="AE20" s="25" t="str">
        <f t="shared" si="14"/>
        <v xml:space="preserve">"birthday", </v>
      </c>
    </row>
    <row r="21" spans="1:31" s="41" customFormat="1">
      <c r="B21" s="25"/>
      <c r="C21" s="25"/>
      <c r="D21" s="25"/>
      <c r="E21" s="25"/>
      <c r="F21" s="25"/>
      <c r="G21" s="25"/>
      <c r="H21" s="25"/>
      <c r="I21" s="25"/>
      <c r="J21" s="25"/>
      <c r="K21" s="25"/>
      <c r="L21" s="25"/>
      <c r="M21" s="50"/>
      <c r="R21" s="25" t="s">
        <v>1327</v>
      </c>
      <c r="S21" s="25"/>
      <c r="T21" s="25"/>
      <c r="U21" s="25"/>
      <c r="V21" s="25"/>
      <c r="W21" s="25"/>
    </row>
    <row r="22" spans="1:31" s="41" customFormat="1">
      <c r="B22" s="25"/>
      <c r="C22" s="25"/>
      <c r="D22" s="25"/>
      <c r="E22" s="25"/>
      <c r="F22" s="25"/>
      <c r="G22" s="25"/>
      <c r="H22" s="25"/>
      <c r="I22" s="25"/>
      <c r="J22" s="25"/>
      <c r="K22" s="25"/>
      <c r="L22" s="25"/>
      <c r="M22" s="50"/>
      <c r="S22" s="25"/>
      <c r="T22" s="25"/>
      <c r="U22" s="25"/>
      <c r="V22" s="25"/>
      <c r="W22" s="25"/>
    </row>
    <row r="23" spans="1:31" s="41" customFormat="1">
      <c r="B23" s="25"/>
      <c r="C23" s="25"/>
      <c r="D23" s="25"/>
      <c r="E23" s="25"/>
      <c r="F23" s="25"/>
      <c r="G23" s="25"/>
      <c r="H23" s="25"/>
      <c r="I23" s="25"/>
      <c r="J23" s="25"/>
      <c r="K23" s="25"/>
      <c r="L23" s="25"/>
      <c r="M23" s="50"/>
      <c r="S23" s="25"/>
      <c r="T23" s="25"/>
      <c r="U23" s="25"/>
      <c r="V23" s="25"/>
      <c r="W23" s="25"/>
    </row>
    <row r="24" spans="1:31" s="41" customFormat="1">
      <c r="A24" s="25"/>
      <c r="B24" s="25"/>
      <c r="C24" s="25"/>
      <c r="D24" s="25"/>
      <c r="E24" s="25"/>
      <c r="F24" s="25"/>
      <c r="G24" s="25"/>
      <c r="H24" s="25"/>
      <c r="I24" s="25"/>
      <c r="J24" s="25"/>
      <c r="K24" s="25"/>
      <c r="L24" s="25"/>
      <c r="M24" s="50"/>
      <c r="S24" s="25"/>
      <c r="T24" s="25"/>
      <c r="U24" s="25"/>
      <c r="V24" s="25"/>
      <c r="W24" s="25"/>
    </row>
    <row r="25" spans="1:31" s="41" customFormat="1">
      <c r="A25" s="25"/>
      <c r="B25" s="25"/>
      <c r="C25" s="25"/>
      <c r="D25" s="25"/>
      <c r="E25" s="25"/>
      <c r="F25" s="25"/>
      <c r="G25" s="25"/>
      <c r="H25" s="25"/>
      <c r="I25" s="25"/>
      <c r="J25" s="25"/>
      <c r="K25" s="25"/>
      <c r="L25" s="25"/>
      <c r="M25" s="50"/>
      <c r="S25" s="25"/>
      <c r="T25" s="25"/>
      <c r="U25" s="25"/>
      <c r="V25" s="25"/>
      <c r="W25" s="25"/>
    </row>
    <row r="26" spans="1:31" s="41" customFormat="1">
      <c r="A26" s="25"/>
      <c r="B26" s="25"/>
      <c r="C26" s="25"/>
      <c r="D26" s="25"/>
      <c r="E26" s="25"/>
      <c r="F26" s="25"/>
      <c r="G26" s="25"/>
      <c r="H26" s="25"/>
      <c r="I26" s="25"/>
      <c r="J26" s="25"/>
      <c r="K26" s="25"/>
      <c r="L26" s="25"/>
      <c r="M26" s="50"/>
      <c r="P26" s="25"/>
      <c r="Q26" s="25"/>
      <c r="S26" s="25"/>
      <c r="T26" s="25"/>
      <c r="U26" s="25"/>
      <c r="V26" s="25"/>
      <c r="W26" s="25"/>
      <c r="X26" s="25"/>
      <c r="Y26" s="25"/>
    </row>
    <row r="27" spans="1:31" s="41" customFormat="1">
      <c r="A27" s="25"/>
      <c r="B27" s="25"/>
      <c r="C27" s="25"/>
      <c r="D27" s="25"/>
      <c r="E27" s="25"/>
      <c r="F27" s="25"/>
      <c r="G27" s="25"/>
      <c r="H27" s="25"/>
      <c r="I27" s="25"/>
      <c r="J27" s="25"/>
      <c r="K27" s="25"/>
      <c r="L27" s="25"/>
      <c r="M27" s="50"/>
    </row>
    <row r="28" spans="1:31" s="41" customFormat="1">
      <c r="A28" s="25"/>
      <c r="B28" s="25"/>
      <c r="C28" s="25"/>
      <c r="D28" s="25"/>
      <c r="E28" s="25"/>
      <c r="F28" s="25"/>
      <c r="G28" s="25"/>
      <c r="H28" s="25"/>
      <c r="I28" s="25"/>
      <c r="J28" s="25"/>
      <c r="K28" s="25"/>
      <c r="L28" s="25"/>
      <c r="M28" s="50"/>
    </row>
    <row r="29" spans="1:31" s="41" customFormat="1">
      <c r="A29" s="25"/>
      <c r="B29" s="25"/>
      <c r="C29" s="25"/>
      <c r="D29" s="25"/>
      <c r="E29" s="25"/>
      <c r="F29" s="25"/>
      <c r="G29" s="25"/>
      <c r="H29" s="25"/>
      <c r="I29" s="25"/>
      <c r="J29" s="25"/>
      <c r="K29" s="25"/>
      <c r="L29" s="25"/>
      <c r="M29" s="50"/>
    </row>
    <row r="30" spans="1:31" s="41" customFormat="1">
      <c r="A30" s="25"/>
      <c r="B30" s="25"/>
      <c r="C30" s="25"/>
      <c r="D30" s="25"/>
      <c r="E30" s="25"/>
      <c r="F30" s="25"/>
      <c r="G30" s="25"/>
      <c r="H30" s="25"/>
      <c r="I30" s="25"/>
      <c r="J30" s="25"/>
      <c r="K30" s="25"/>
      <c r="L30" s="25"/>
      <c r="M30" s="50"/>
    </row>
    <row r="31" spans="1:31" s="41" customFormat="1">
      <c r="A31" s="25"/>
      <c r="B31" s="25"/>
      <c r="C31" s="25"/>
      <c r="D31" s="25"/>
      <c r="E31" s="25"/>
      <c r="F31" s="25"/>
      <c r="G31" s="25"/>
      <c r="H31" s="25"/>
      <c r="I31" s="25"/>
      <c r="J31" s="25"/>
      <c r="K31" s="25"/>
      <c r="L31" s="25"/>
      <c r="M31" s="50"/>
    </row>
    <row r="32" spans="1:31" s="41" customFormat="1">
      <c r="A32" s="25"/>
      <c r="B32" s="25"/>
      <c r="C32" s="25"/>
      <c r="D32" s="25"/>
      <c r="E32" s="25"/>
      <c r="F32" s="25"/>
      <c r="G32" s="25"/>
      <c r="H32" s="25"/>
      <c r="I32" s="25"/>
      <c r="J32" s="25"/>
      <c r="K32" s="25"/>
      <c r="L32" s="25"/>
      <c r="M32" s="50"/>
    </row>
    <row r="33" spans="1:13" s="41" customFormat="1">
      <c r="A33" s="25"/>
      <c r="B33" s="25"/>
      <c r="C33" s="25"/>
      <c r="D33" s="25"/>
      <c r="E33" s="25"/>
      <c r="F33" s="25"/>
      <c r="G33" s="25"/>
      <c r="H33" s="25"/>
      <c r="I33" s="25"/>
      <c r="J33" s="25"/>
      <c r="K33" s="25"/>
      <c r="L33" s="25"/>
      <c r="M33" s="50"/>
    </row>
    <row r="34" spans="1:13" s="41" customFormat="1">
      <c r="A34" s="25"/>
      <c r="B34" s="25"/>
      <c r="C34" s="25"/>
      <c r="D34" s="25"/>
      <c r="E34" s="25"/>
      <c r="F34" s="25"/>
      <c r="G34" s="25"/>
      <c r="H34" s="25"/>
      <c r="I34" s="25"/>
      <c r="J34" s="25"/>
      <c r="K34" s="25"/>
      <c r="L34" s="25"/>
      <c r="M34" s="50"/>
    </row>
    <row r="35" spans="1:13" s="41" customFormat="1">
      <c r="A35" s="25"/>
      <c r="B35" s="25"/>
      <c r="C35" s="25"/>
      <c r="D35" s="25"/>
      <c r="E35" s="25"/>
      <c r="F35" s="25"/>
      <c r="G35" s="25"/>
      <c r="H35" s="25"/>
      <c r="I35" s="25"/>
      <c r="J35" s="25"/>
      <c r="K35" s="25"/>
      <c r="L35" s="25"/>
      <c r="M35" s="50"/>
    </row>
    <row r="36" spans="1:13" s="41" customFormat="1">
      <c r="A36" s="25"/>
      <c r="B36" s="25"/>
      <c r="C36" s="25"/>
      <c r="D36" s="25"/>
      <c r="E36" s="25"/>
      <c r="F36" s="25"/>
      <c r="G36" s="25"/>
      <c r="H36" s="25"/>
      <c r="I36" s="25"/>
      <c r="J36" s="25"/>
      <c r="K36" s="25"/>
      <c r="L36" s="25"/>
      <c r="M36" s="50"/>
    </row>
    <row r="37" spans="1:13" s="41" customFormat="1">
      <c r="A37" s="25"/>
      <c r="B37" s="25"/>
      <c r="C37" s="25"/>
      <c r="D37" s="25"/>
      <c r="E37" s="25"/>
      <c r="F37" s="25"/>
      <c r="G37" s="25"/>
      <c r="H37" s="25"/>
      <c r="I37" s="25"/>
      <c r="J37" s="25"/>
      <c r="K37" s="25"/>
      <c r="L37" s="25"/>
      <c r="M37" s="50"/>
    </row>
    <row r="38" spans="1:13" s="41" customFormat="1">
      <c r="A38" s="25"/>
      <c r="B38" s="25"/>
      <c r="C38" s="25"/>
      <c r="D38" s="25"/>
      <c r="E38" s="25"/>
      <c r="F38" s="25"/>
      <c r="G38" s="25"/>
      <c r="H38" s="25"/>
      <c r="I38" s="25"/>
      <c r="J38" s="25"/>
      <c r="K38" s="25"/>
      <c r="L38" s="25"/>
      <c r="M38" s="50"/>
    </row>
    <row r="39" spans="1:13" s="41" customFormat="1">
      <c r="A39" s="25"/>
      <c r="B39" s="25"/>
      <c r="C39" s="25"/>
      <c r="D39" s="25"/>
      <c r="E39" s="25"/>
      <c r="F39" s="25"/>
      <c r="G39" s="25"/>
      <c r="H39" s="25"/>
      <c r="I39" s="25"/>
      <c r="J39" s="25"/>
      <c r="K39" s="25"/>
      <c r="L39" s="25"/>
      <c r="M39" s="50"/>
    </row>
    <row r="40" spans="1:13" s="41" customFormat="1">
      <c r="A40" s="25"/>
      <c r="B40" s="25"/>
      <c r="C40" s="25"/>
      <c r="D40" s="25"/>
      <c r="E40" s="25"/>
      <c r="F40" s="25"/>
      <c r="G40" s="25"/>
      <c r="H40" s="25"/>
      <c r="I40" s="25"/>
      <c r="J40" s="25"/>
      <c r="K40" s="25"/>
      <c r="L40" s="25"/>
      <c r="M40" s="50"/>
    </row>
    <row r="41" spans="1:13" s="41" customFormat="1">
      <c r="A41" s="25"/>
      <c r="B41" s="25"/>
      <c r="C41" s="25"/>
      <c r="D41" s="25"/>
      <c r="E41" s="25"/>
      <c r="F41" s="25"/>
      <c r="G41" s="25"/>
      <c r="H41" s="25"/>
      <c r="I41" s="25"/>
      <c r="J41" s="25"/>
      <c r="K41" s="25"/>
      <c r="L41" s="25"/>
      <c r="M41" s="50"/>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K12:K13"/>
    <mergeCell ref="L12:L13"/>
    <mergeCell ref="M12:M13"/>
    <mergeCell ref="B8:C8"/>
    <mergeCell ref="B9:C9"/>
    <mergeCell ref="D9:M9"/>
    <mergeCell ref="B12:B13"/>
    <mergeCell ref="C12:C13"/>
    <mergeCell ref="D12:D13"/>
    <mergeCell ref="E12:E13"/>
    <mergeCell ref="F12:G12"/>
    <mergeCell ref="H12:I12"/>
    <mergeCell ref="J12:J13"/>
  </mergeCells>
  <phoneticPr fontId="12"/>
  <conditionalFormatting sqref="D18">
    <cfRule type="duplicateValues" dxfId="1305" priority="2"/>
  </conditionalFormatting>
  <conditionalFormatting sqref="D17">
    <cfRule type="duplicateValues" dxfId="1304" priority="1"/>
  </conditionalFormatting>
  <hyperlinks>
    <hyperlink ref="A1" location="エンティティ一覧!A1" display="エンティティ一覧"/>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AE41"/>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5">
      <c r="A1" s="79" t="s">
        <v>730</v>
      </c>
      <c r="B1" s="631" t="s">
        <v>137</v>
      </c>
      <c r="C1" s="632"/>
      <c r="D1" s="23" t="s">
        <v>138</v>
      </c>
      <c r="E1" s="635"/>
      <c r="F1" s="635"/>
      <c r="G1" s="635"/>
      <c r="H1" s="635"/>
      <c r="I1" s="635"/>
      <c r="J1" s="636" t="s">
        <v>139</v>
      </c>
      <c r="K1" s="635"/>
      <c r="L1" s="627"/>
      <c r="M1" s="308" t="s">
        <v>140</v>
      </c>
    </row>
    <row r="2" spans="1:25" ht="19.5" thickBot="1">
      <c r="B2" s="633"/>
      <c r="C2" s="634"/>
      <c r="D2" s="26" t="s">
        <v>141</v>
      </c>
      <c r="E2" s="637"/>
      <c r="F2" s="637"/>
      <c r="G2" s="637"/>
      <c r="H2" s="637"/>
      <c r="I2" s="637"/>
      <c r="J2" s="638"/>
      <c r="K2" s="639"/>
      <c r="L2" s="640"/>
      <c r="M2" s="27"/>
      <c r="P2" s="25" t="str">
        <f>"ALTER TABLE ONLY milscm4."&amp;D$8</f>
        <v>ALTER TABLE ONLY milscm4.mart_2riyo_patient_id_rcp</v>
      </c>
    </row>
    <row r="3" spans="1:25" ht="19.5" thickBot="1">
      <c r="B3" s="28"/>
      <c r="C3" s="28"/>
      <c r="D3" s="28"/>
      <c r="E3" s="28"/>
      <c r="F3" s="28"/>
      <c r="G3" s="28"/>
      <c r="H3" s="28"/>
      <c r="I3" s="28"/>
      <c r="J3" s="28"/>
      <c r="K3" s="28"/>
      <c r="L3" s="28"/>
      <c r="M3" s="29"/>
      <c r="Q3" s="25" t="str">
        <f>"ADD CONSTRAINT "&amp;D$8&amp;"_pkey"</f>
        <v>ADD CONSTRAINT mart_2riyo_patient_id_rcp_pkey</v>
      </c>
    </row>
    <row r="4" spans="1:25">
      <c r="B4" s="626" t="s">
        <v>142</v>
      </c>
      <c r="C4" s="627"/>
      <c r="D4" s="628" t="str">
        <f>VLOOKUP(D7,エンティティ一覧!A1:'エンティティ一覧'!AQ10131,13,FALSE)</f>
        <v>ENT_A1_09</v>
      </c>
      <c r="E4" s="629"/>
      <c r="F4" s="629"/>
      <c r="G4" s="629"/>
      <c r="H4" s="629"/>
      <c r="I4" s="629"/>
      <c r="J4" s="629"/>
      <c r="K4" s="629"/>
      <c r="L4" s="629"/>
      <c r="M4" s="630"/>
      <c r="R4" s="25" t="s">
        <v>1328</v>
      </c>
    </row>
    <row r="5" spans="1:25">
      <c r="B5" s="641" t="s">
        <v>143</v>
      </c>
      <c r="C5" s="642"/>
      <c r="D5" s="643" t="str">
        <f>VLOOKUP(D7,エンティティ一覧!A1:'エンティティ一覧'!AQ10131,2,FALSE)</f>
        <v>SA_A1</v>
      </c>
      <c r="E5" s="644"/>
      <c r="F5" s="644"/>
      <c r="G5" s="644"/>
      <c r="H5" s="644"/>
      <c r="I5" s="644"/>
      <c r="J5" s="644"/>
      <c r="K5" s="644"/>
      <c r="L5" s="644"/>
      <c r="M5" s="645"/>
      <c r="S5" s="25" t="s">
        <v>1326</v>
      </c>
    </row>
    <row r="6" spans="1:25">
      <c r="B6" s="641" t="s">
        <v>144</v>
      </c>
      <c r="C6" s="642"/>
      <c r="D6" s="643" t="str">
        <f>VLOOKUP(D7,エンティティ一覧!A1:'エンティティ一覧'!AQ10131,6,FALSE)</f>
        <v>データマート</v>
      </c>
      <c r="E6" s="644"/>
      <c r="F6" s="644"/>
      <c r="G6" s="644"/>
      <c r="H6" s="644"/>
      <c r="I6" s="644"/>
      <c r="J6" s="644"/>
      <c r="K6" s="644"/>
      <c r="L6" s="644"/>
      <c r="M6" s="645"/>
      <c r="T6" s="25" t="s">
        <v>191</v>
      </c>
    </row>
    <row r="7" spans="1:25">
      <c r="B7" s="641" t="s">
        <v>145</v>
      </c>
      <c r="C7" s="642"/>
      <c r="D7" s="643" t="s">
        <v>2785</v>
      </c>
      <c r="E7" s="644"/>
      <c r="F7" s="644"/>
      <c r="G7" s="644"/>
      <c r="H7" s="644"/>
      <c r="I7" s="644"/>
      <c r="J7" s="644"/>
      <c r="K7" s="644"/>
      <c r="L7" s="644"/>
      <c r="M7" s="645"/>
      <c r="T7" s="25" t="s">
        <v>3199</v>
      </c>
    </row>
    <row r="8" spans="1:25">
      <c r="B8" s="641" t="s">
        <v>147</v>
      </c>
      <c r="C8" s="642"/>
      <c r="D8" s="302" t="s">
        <v>2778</v>
      </c>
      <c r="E8" s="305"/>
      <c r="F8" s="305"/>
      <c r="G8" s="305"/>
      <c r="H8" s="305"/>
      <c r="I8" s="305"/>
      <c r="J8" s="305"/>
      <c r="K8" s="305"/>
      <c r="L8" s="305"/>
      <c r="M8" s="306"/>
      <c r="S8" s="25" t="s">
        <v>1327</v>
      </c>
    </row>
    <row r="9" spans="1:25" ht="19.5" thickBot="1">
      <c r="B9" s="652" t="s">
        <v>149</v>
      </c>
      <c r="C9" s="653"/>
      <c r="D9" s="654" t="s">
        <v>2777</v>
      </c>
      <c r="E9" s="663"/>
      <c r="F9" s="663"/>
      <c r="G9" s="663"/>
      <c r="H9" s="663"/>
      <c r="I9" s="663"/>
      <c r="J9" s="663"/>
      <c r="K9" s="663"/>
      <c r="L9" s="663"/>
      <c r="M9" s="664"/>
      <c r="P9" s="25" t="str">
        <f>"ALTER TABLE milscm4."&amp;D$8&amp;" OWNER TO pgmisgrp1;"</f>
        <v>ALTER TABLE milscm4.mart_2riyo_patient_id_rcp OWNER TO pgmisgrp1;</v>
      </c>
    </row>
    <row r="10" spans="1:25">
      <c r="B10" s="30"/>
      <c r="C10" s="30"/>
      <c r="D10" s="28"/>
      <c r="E10" s="28"/>
      <c r="F10" s="28"/>
      <c r="G10" s="28"/>
      <c r="H10" s="28"/>
      <c r="I10" s="28"/>
      <c r="J10" s="28"/>
      <c r="K10" s="28"/>
      <c r="L10" s="28"/>
      <c r="M10" s="29"/>
      <c r="P10" s="25" t="str">
        <f>"GRANT ALL ON TABLE milscm4."&amp;D$8&amp;" TO pgappl11;"</f>
        <v>GRANT ALL ON TABLE milscm4.mart_2riyo_patient_id_rcp TO pgappl11;</v>
      </c>
    </row>
    <row r="11" spans="1:25" ht="19.5" thickBot="1">
      <c r="B11" s="31" t="s">
        <v>151</v>
      </c>
      <c r="C11" s="30"/>
      <c r="D11" s="28"/>
      <c r="E11" s="28"/>
      <c r="F11" s="28"/>
      <c r="G11" s="28"/>
      <c r="H11" s="28"/>
      <c r="I11" s="28"/>
      <c r="J11" s="28"/>
      <c r="K11" s="28"/>
      <c r="L11" s="28"/>
      <c r="M11" s="29"/>
    </row>
    <row r="12" spans="1:25">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milscm4.mart_2riyo_patient_id_rcp</v>
      </c>
    </row>
    <row r="13" spans="1:25" ht="56.25">
      <c r="B13" s="658"/>
      <c r="C13" s="660"/>
      <c r="D13" s="660"/>
      <c r="E13" s="649"/>
      <c r="F13" s="32" t="s">
        <v>162</v>
      </c>
      <c r="G13" s="32" t="s">
        <v>163</v>
      </c>
      <c r="H13" s="32" t="s">
        <v>162</v>
      </c>
      <c r="I13" s="32" t="s">
        <v>164</v>
      </c>
      <c r="J13" s="649"/>
      <c r="K13" s="649"/>
      <c r="L13" s="649"/>
      <c r="M13" s="651"/>
      <c r="Q13" s="25" t="s">
        <v>1326</v>
      </c>
    </row>
    <row r="14" spans="1:25" s="41" customFormat="1">
      <c r="A14" s="25"/>
      <c r="B14" s="33">
        <f t="shared" ref="B14" si="0">ROW()-13</f>
        <v>1</v>
      </c>
      <c r="C14" s="34" t="s">
        <v>395</v>
      </c>
      <c r="D14" s="34" t="s">
        <v>191</v>
      </c>
      <c r="E14" s="36" t="s">
        <v>393</v>
      </c>
      <c r="F14" s="36" t="s">
        <v>180</v>
      </c>
      <c r="G14" s="36">
        <v>10</v>
      </c>
      <c r="H14" s="36" t="str">
        <f t="shared" ref="H14" si="1">IF(F14="フラグ","boolean",IF(F14="文字列","text",IF(F14="整数","integer",IF(F14="実数","numeric",""))))</f>
        <v>integer</v>
      </c>
      <c r="I14" s="36">
        <f t="shared" ref="I14" si="2">IF(H14="boolean",1,IF(H14="text",IF(G14&lt;=126,1+(G14*3),4+(G14*3)),IF(H14="integer",4,IF(H14="numeric",3+CEILING(G14/4*2,2),0))))</f>
        <v>4</v>
      </c>
      <c r="J14" s="37"/>
      <c r="K14" s="40"/>
      <c r="L14" s="38" t="s">
        <v>192</v>
      </c>
      <c r="M14" s="39"/>
      <c r="P14" s="25"/>
      <c r="Q14" s="25"/>
      <c r="R14" s="25"/>
      <c r="S14" s="25" t="str">
        <f>IF(B14&lt;&gt;1,","&amp;D14,D14)</f>
        <v>mil_karute_id</v>
      </c>
      <c r="T14" s="25" t="str">
        <f>UPPER(H14)</f>
        <v>INTEGER</v>
      </c>
      <c r="U14" s="25" t="str">
        <f>IF(K14&lt;&gt;"","default "&amp;IF(H14="text","'"&amp;K14&amp;"'",K14),"")</f>
        <v/>
      </c>
      <c r="V14" s="25" t="str">
        <f t="shared" ref="V14" si="3">IF(L14="○","NOT NULL","")</f>
        <v>NOT NULL</v>
      </c>
      <c r="W14" s="25" t="str">
        <f t="shared" ref="W14" si="4">"-- "&amp;C14</f>
        <v>-- 千年カルテID</v>
      </c>
      <c r="X14" s="25"/>
      <c r="Y14" s="25"/>
    </row>
    <row r="15" spans="1:25" s="41" customFormat="1">
      <c r="A15" s="25"/>
      <c r="B15" s="33">
        <f t="shared" ref="B15:B20" si="5">ROW()-13</f>
        <v>2</v>
      </c>
      <c r="C15" s="34" t="s">
        <v>394</v>
      </c>
      <c r="D15" s="34" t="s">
        <v>196</v>
      </c>
      <c r="E15" s="36" t="s">
        <v>1777</v>
      </c>
      <c r="F15" s="36" t="s">
        <v>167</v>
      </c>
      <c r="G15" s="36">
        <v>9</v>
      </c>
      <c r="H15" s="36" t="str">
        <f>IF(F15="フラグ","boolean",IF(F15="文字列","text",IF(F15="整数","integer",IF(F15="実数","numeric",""))))</f>
        <v>text</v>
      </c>
      <c r="I15" s="36">
        <f>IF(H15="boolean",1,IF(H15="text",IF(G15&lt;=126,1+(G15*3),4+(G15*3)),IF(H15="integer",4,IF(H15="numeric",3+CEILING(G15/4*2,2),0))))</f>
        <v>28</v>
      </c>
      <c r="J15" s="37"/>
      <c r="K15" s="37"/>
      <c r="L15" s="38" t="s">
        <v>192</v>
      </c>
      <c r="M15" s="260"/>
      <c r="P15" s="25"/>
      <c r="Q15" s="25"/>
      <c r="R15" s="25"/>
      <c r="S15" s="25" t="str">
        <f>IF(B15&lt;&gt;1,","&amp;D15,D15)</f>
        <v>,facility_id</v>
      </c>
      <c r="T15" s="25" t="str">
        <f>UPPER(H15)</f>
        <v>TEXT</v>
      </c>
      <c r="U15" s="25" t="str">
        <f>IF(K15&lt;&gt;"","default "&amp;IF(H15="text","'"&amp;K15&amp;"'",K15),"")</f>
        <v/>
      </c>
      <c r="V15" s="25" t="str">
        <f>IF(L15="○","NOT NULL","")</f>
        <v>NOT NULL</v>
      </c>
      <c r="W15" s="25" t="str">
        <f>"-- "&amp;C15</f>
        <v>-- 施設ID</v>
      </c>
      <c r="X15" s="25"/>
      <c r="Y15" s="25"/>
    </row>
    <row r="16" spans="1:25" s="41" customFormat="1">
      <c r="B16" s="33">
        <f t="shared" si="5"/>
        <v>3</v>
      </c>
      <c r="C16" s="34" t="s">
        <v>1781</v>
      </c>
      <c r="D16" s="34" t="s">
        <v>1782</v>
      </c>
      <c r="E16" s="36" t="s">
        <v>192</v>
      </c>
      <c r="F16" s="36" t="s">
        <v>197</v>
      </c>
      <c r="G16" s="36">
        <v>20</v>
      </c>
      <c r="H16" s="36" t="s">
        <v>57</v>
      </c>
      <c r="I16" s="36">
        <f t="shared" ref="I16:I20" si="6">IF(H16="boolean",1,IF(H16="text",IF(G16&lt;=126,1+(G16*3),4+(G16*3)),IF(H16="integer",4,IF(H16="numeric",3+CEILING(G16/4*2,2),0))))</f>
        <v>61</v>
      </c>
      <c r="J16" s="37"/>
      <c r="K16" s="37"/>
      <c r="L16" s="38" t="s">
        <v>192</v>
      </c>
      <c r="M16" s="260"/>
      <c r="S16" s="25" t="str">
        <f t="shared" ref="S16:S20" si="7">IF(B16&lt;&gt;1,","&amp;D16,D16)</f>
        <v>,patient_id</v>
      </c>
      <c r="T16" s="25" t="str">
        <f t="shared" ref="T16:T20" si="8">UPPER(H16)</f>
        <v>TEXT</v>
      </c>
      <c r="U16" s="25" t="str">
        <f t="shared" ref="U16:U20" si="9">IF(K16&lt;&gt;"","default "&amp;IF(H16="text","'"&amp;K16&amp;"'",K16),"")</f>
        <v/>
      </c>
      <c r="V16" s="25" t="str">
        <f t="shared" ref="V16:V18" si="10">IF(L16="○","NOT NULL","")</f>
        <v>NOT NULL</v>
      </c>
      <c r="W16" s="25" t="str">
        <f t="shared" ref="W16:W18" si="11">"-- "&amp;C16</f>
        <v>-- 患者ID</v>
      </c>
    </row>
    <row r="17" spans="1:31">
      <c r="B17" s="33">
        <f t="shared" si="5"/>
        <v>4</v>
      </c>
      <c r="C17" s="236" t="s">
        <v>3194</v>
      </c>
      <c r="D17" s="34" t="s">
        <v>3196</v>
      </c>
      <c r="E17" s="229"/>
      <c r="F17" s="229" t="s">
        <v>1665</v>
      </c>
      <c r="G17" s="229">
        <v>6</v>
      </c>
      <c r="H17" s="245" t="str">
        <f t="shared" ref="H17:H20" si="12">IF(F17="フラグ","boolean",IF(F17="文字列","text",IF(F17="整数","integer",IF(F17="実数","numeric",""))))</f>
        <v>text</v>
      </c>
      <c r="I17" s="245">
        <f t="shared" si="6"/>
        <v>19</v>
      </c>
      <c r="J17" s="237"/>
      <c r="K17" s="238"/>
      <c r="L17" s="38" t="s">
        <v>192</v>
      </c>
      <c r="M17" s="251"/>
      <c r="S17" s="25" t="str">
        <f t="shared" si="7"/>
        <v>,shinryo_ym_min</v>
      </c>
      <c r="T17" s="25" t="str">
        <f t="shared" si="8"/>
        <v>TEXT</v>
      </c>
      <c r="U17" s="25" t="str">
        <f t="shared" si="9"/>
        <v/>
      </c>
      <c r="V17" s="25" t="str">
        <f t="shared" si="10"/>
        <v>NOT NULL</v>
      </c>
      <c r="W17" s="25" t="str">
        <f t="shared" si="11"/>
        <v>-- 診療年月_最小</v>
      </c>
      <c r="Y17" s="41"/>
      <c r="Z17" s="41"/>
      <c r="AA17" s="41"/>
      <c r="AB17" s="41"/>
      <c r="AD17" s="25" t="str">
        <f t="shared" ref="AD17:AD20" si="13">IF(H17="text",""""&amp;D17&amp;""": ""object"", ","")</f>
        <v xml:space="preserve">"shinryo_ym_min": "object", </v>
      </c>
      <c r="AE17" s="25" t="str">
        <f t="shared" ref="AE17:AE20" si="14">""""&amp;D17&amp;""", "</f>
        <v xml:space="preserve">"shinryo_ym_min", </v>
      </c>
    </row>
    <row r="18" spans="1:31">
      <c r="B18" s="33">
        <f t="shared" si="5"/>
        <v>5</v>
      </c>
      <c r="C18" s="236" t="s">
        <v>3195</v>
      </c>
      <c r="D18" s="34" t="s">
        <v>3197</v>
      </c>
      <c r="E18" s="36"/>
      <c r="F18" s="36" t="s">
        <v>1620</v>
      </c>
      <c r="G18" s="36">
        <v>6</v>
      </c>
      <c r="H18" s="245" t="str">
        <f t="shared" si="12"/>
        <v>text</v>
      </c>
      <c r="I18" s="245">
        <f t="shared" si="6"/>
        <v>19</v>
      </c>
      <c r="J18" s="37"/>
      <c r="K18" s="204"/>
      <c r="L18" s="38" t="s">
        <v>192</v>
      </c>
      <c r="M18" s="251"/>
      <c r="S18" s="25" t="str">
        <f t="shared" si="7"/>
        <v>,shinryo_ym_max</v>
      </c>
      <c r="T18" s="25" t="str">
        <f t="shared" si="8"/>
        <v>TEXT</v>
      </c>
      <c r="U18" s="25" t="str">
        <f t="shared" si="9"/>
        <v/>
      </c>
      <c r="V18" s="25" t="str">
        <f t="shared" si="10"/>
        <v>NOT NULL</v>
      </c>
      <c r="W18" s="25" t="str">
        <f t="shared" si="11"/>
        <v>-- 診療年月_最大</v>
      </c>
      <c r="Y18" s="41"/>
      <c r="Z18" s="41"/>
      <c r="AA18" s="41"/>
      <c r="AB18" s="41"/>
      <c r="AD18" s="25" t="str">
        <f t="shared" si="13"/>
        <v xml:space="preserve">"shinryo_ym_max": "object", </v>
      </c>
      <c r="AE18" s="25" t="str">
        <f t="shared" si="14"/>
        <v xml:space="preserve">"shinryo_ym_max", </v>
      </c>
    </row>
    <row r="19" spans="1:31" s="41" customFormat="1">
      <c r="A19" s="25"/>
      <c r="B19" s="33">
        <f t="shared" si="5"/>
        <v>6</v>
      </c>
      <c r="C19" s="52" t="s">
        <v>198</v>
      </c>
      <c r="D19" s="52" t="s">
        <v>199</v>
      </c>
      <c r="E19" s="35" t="s">
        <v>192</v>
      </c>
      <c r="F19" s="35" t="s">
        <v>197</v>
      </c>
      <c r="G19" s="35">
        <v>1</v>
      </c>
      <c r="H19" s="36" t="str">
        <f t="shared" si="12"/>
        <v>text</v>
      </c>
      <c r="I19" s="36">
        <f t="shared" si="6"/>
        <v>4</v>
      </c>
      <c r="J19" s="53"/>
      <c r="K19" s="54"/>
      <c r="L19" s="55" t="s">
        <v>192</v>
      </c>
      <c r="M19" s="56" t="s">
        <v>3198</v>
      </c>
      <c r="P19" s="25"/>
      <c r="Q19" s="25"/>
      <c r="R19" s="25"/>
      <c r="S19" s="25" t="str">
        <f t="shared" si="7"/>
        <v>,sex_kubun</v>
      </c>
      <c r="T19" s="25" t="str">
        <f t="shared" si="8"/>
        <v>TEXT</v>
      </c>
      <c r="U19" s="25" t="str">
        <f t="shared" si="9"/>
        <v/>
      </c>
      <c r="V19" s="25" t="str">
        <f>IF(L19="○","NOT NULL","")</f>
        <v>NOT NULL</v>
      </c>
      <c r="W19" s="25" t="str">
        <f>"-- "&amp;C19</f>
        <v>-- 男女区分</v>
      </c>
      <c r="X19" s="25"/>
      <c r="AD19" s="25" t="str">
        <f t="shared" si="13"/>
        <v xml:space="preserve">"sex_kubun": "object", </v>
      </c>
      <c r="AE19" s="25" t="str">
        <f t="shared" si="14"/>
        <v xml:space="preserve">"sex_kubun", </v>
      </c>
    </row>
    <row r="20" spans="1:31" s="41" customFormat="1" ht="57" thickBot="1">
      <c r="A20" s="25"/>
      <c r="B20" s="42">
        <f t="shared" si="5"/>
        <v>7</v>
      </c>
      <c r="C20" s="58" t="s">
        <v>201</v>
      </c>
      <c r="D20" s="58" t="s">
        <v>202</v>
      </c>
      <c r="E20" s="45" t="s">
        <v>192</v>
      </c>
      <c r="F20" s="45" t="s">
        <v>197</v>
      </c>
      <c r="G20" s="45">
        <v>8</v>
      </c>
      <c r="H20" s="44" t="str">
        <f t="shared" si="12"/>
        <v>text</v>
      </c>
      <c r="I20" s="44">
        <f t="shared" si="6"/>
        <v>25</v>
      </c>
      <c r="J20" s="59"/>
      <c r="K20" s="60"/>
      <c r="L20" s="61" t="s">
        <v>192</v>
      </c>
      <c r="M20" s="62" t="s">
        <v>3206</v>
      </c>
      <c r="P20" s="25"/>
      <c r="Q20" s="25"/>
      <c r="R20" s="25"/>
      <c r="S20" s="25" t="str">
        <f t="shared" si="7"/>
        <v>,birthday</v>
      </c>
      <c r="T20" s="25" t="str">
        <f t="shared" si="8"/>
        <v>TEXT</v>
      </c>
      <c r="U20" s="25" t="str">
        <f t="shared" si="9"/>
        <v/>
      </c>
      <c r="V20" s="25" t="str">
        <f t="shared" ref="V20" si="15">IF(L20="○","NOT NULL","")</f>
        <v>NOT NULL</v>
      </c>
      <c r="W20" s="25" t="str">
        <f t="shared" ref="W20" si="16">"-- "&amp;C20</f>
        <v>-- 生年月日</v>
      </c>
      <c r="X20" s="25"/>
      <c r="AD20" s="25" t="str">
        <f t="shared" si="13"/>
        <v xml:space="preserve">"birthday": "object", </v>
      </c>
      <c r="AE20" s="25" t="str">
        <f t="shared" si="14"/>
        <v xml:space="preserve">"birthday", </v>
      </c>
    </row>
    <row r="21" spans="1:31" s="41" customFormat="1">
      <c r="B21" s="25"/>
      <c r="C21" s="25"/>
      <c r="D21" s="25"/>
      <c r="E21" s="25"/>
      <c r="F21" s="25"/>
      <c r="G21" s="25"/>
      <c r="H21" s="25"/>
      <c r="I21" s="25"/>
      <c r="J21" s="25"/>
      <c r="K21" s="25"/>
      <c r="L21" s="25"/>
      <c r="M21" s="50"/>
      <c r="R21" s="25" t="s">
        <v>1327</v>
      </c>
      <c r="S21" s="25"/>
      <c r="T21" s="25"/>
      <c r="U21" s="25"/>
      <c r="V21" s="25"/>
      <c r="W21" s="25"/>
    </row>
    <row r="22" spans="1:31" s="41" customFormat="1">
      <c r="B22" s="25"/>
      <c r="C22" s="25"/>
      <c r="D22" s="25"/>
      <c r="E22" s="25"/>
      <c r="F22" s="25"/>
      <c r="G22" s="25"/>
      <c r="H22" s="25"/>
      <c r="I22" s="25"/>
      <c r="J22" s="25"/>
      <c r="K22" s="25"/>
      <c r="L22" s="25"/>
      <c r="M22" s="50"/>
      <c r="S22" s="25"/>
      <c r="T22" s="25"/>
      <c r="U22" s="25"/>
      <c r="V22" s="25"/>
      <c r="W22" s="25"/>
    </row>
    <row r="23" spans="1:31" s="41" customFormat="1">
      <c r="B23" s="25"/>
      <c r="C23" s="25"/>
      <c r="D23" s="25"/>
      <c r="E23" s="25"/>
      <c r="F23" s="25"/>
      <c r="G23" s="25"/>
      <c r="H23" s="25"/>
      <c r="I23" s="25"/>
      <c r="J23" s="25"/>
      <c r="K23" s="25"/>
      <c r="L23" s="25"/>
      <c r="M23" s="50"/>
      <c r="S23" s="25"/>
      <c r="T23" s="25"/>
      <c r="U23" s="25"/>
      <c r="V23" s="25"/>
      <c r="W23" s="25"/>
    </row>
    <row r="24" spans="1:31" s="41" customFormat="1">
      <c r="A24" s="25"/>
      <c r="B24" s="25"/>
      <c r="C24" s="25"/>
      <c r="D24" s="25"/>
      <c r="E24" s="25"/>
      <c r="F24" s="25"/>
      <c r="G24" s="25"/>
      <c r="H24" s="25"/>
      <c r="I24" s="25"/>
      <c r="J24" s="25"/>
      <c r="K24" s="25"/>
      <c r="L24" s="25"/>
      <c r="M24" s="50"/>
      <c r="S24" s="25"/>
      <c r="T24" s="25"/>
      <c r="U24" s="25"/>
      <c r="V24" s="25"/>
      <c r="W24" s="25"/>
    </row>
    <row r="25" spans="1:31" s="41" customFormat="1">
      <c r="A25" s="25"/>
      <c r="B25" s="25"/>
      <c r="C25" s="25"/>
      <c r="D25" s="25"/>
      <c r="E25" s="25"/>
      <c r="F25" s="25"/>
      <c r="G25" s="25"/>
      <c r="H25" s="25"/>
      <c r="I25" s="25"/>
      <c r="J25" s="25"/>
      <c r="K25" s="25"/>
      <c r="L25" s="25"/>
      <c r="M25" s="50"/>
      <c r="S25" s="25"/>
      <c r="T25" s="25"/>
      <c r="U25" s="25"/>
      <c r="V25" s="25"/>
      <c r="W25" s="25"/>
    </row>
    <row r="26" spans="1:31" s="41" customFormat="1">
      <c r="A26" s="25"/>
      <c r="B26" s="25"/>
      <c r="C26" s="25"/>
      <c r="D26" s="25"/>
      <c r="E26" s="25"/>
      <c r="F26" s="25"/>
      <c r="G26" s="25"/>
      <c r="H26" s="25"/>
      <c r="I26" s="25"/>
      <c r="J26" s="25"/>
      <c r="K26" s="25"/>
      <c r="L26" s="25"/>
      <c r="M26" s="50"/>
      <c r="P26" s="25"/>
      <c r="Q26" s="25"/>
      <c r="S26" s="25"/>
      <c r="T26" s="25"/>
      <c r="U26" s="25"/>
      <c r="V26" s="25"/>
      <c r="W26" s="25"/>
      <c r="X26" s="25"/>
      <c r="Y26" s="25"/>
    </row>
    <row r="27" spans="1:31" s="41" customFormat="1">
      <c r="A27" s="25"/>
      <c r="B27" s="25"/>
      <c r="C27" s="25"/>
      <c r="D27" s="25"/>
      <c r="E27" s="25"/>
      <c r="F27" s="25"/>
      <c r="G27" s="25"/>
      <c r="H27" s="25"/>
      <c r="I27" s="25"/>
      <c r="J27" s="25"/>
      <c r="K27" s="25"/>
      <c r="L27" s="25"/>
      <c r="M27" s="50"/>
    </row>
    <row r="28" spans="1:31" s="41" customFormat="1">
      <c r="A28" s="25"/>
      <c r="B28" s="25"/>
      <c r="C28" s="25"/>
      <c r="D28" s="25"/>
      <c r="E28" s="25"/>
      <c r="F28" s="25"/>
      <c r="G28" s="25"/>
      <c r="H28" s="25"/>
      <c r="I28" s="25"/>
      <c r="J28" s="25"/>
      <c r="K28" s="25"/>
      <c r="L28" s="25"/>
      <c r="M28" s="50"/>
    </row>
    <row r="29" spans="1:31" s="41" customFormat="1">
      <c r="A29" s="25"/>
      <c r="B29" s="25"/>
      <c r="C29" s="25"/>
      <c r="D29" s="25"/>
      <c r="E29" s="25"/>
      <c r="F29" s="25"/>
      <c r="G29" s="25"/>
      <c r="H29" s="25"/>
      <c r="I29" s="25"/>
      <c r="J29" s="25"/>
      <c r="K29" s="25"/>
      <c r="L29" s="25"/>
      <c r="M29" s="50"/>
    </row>
    <row r="30" spans="1:31" s="41" customFormat="1">
      <c r="A30" s="25"/>
      <c r="B30" s="25"/>
      <c r="C30" s="25"/>
      <c r="D30" s="25"/>
      <c r="E30" s="25"/>
      <c r="F30" s="25"/>
      <c r="G30" s="25"/>
      <c r="H30" s="25"/>
      <c r="I30" s="25"/>
      <c r="J30" s="25"/>
      <c r="K30" s="25"/>
      <c r="L30" s="25"/>
      <c r="M30" s="50"/>
    </row>
    <row r="31" spans="1:31" s="41" customFormat="1">
      <c r="A31" s="25"/>
      <c r="B31" s="25"/>
      <c r="C31" s="25"/>
      <c r="D31" s="25"/>
      <c r="E31" s="25"/>
      <c r="F31" s="25"/>
      <c r="G31" s="25"/>
      <c r="H31" s="25"/>
      <c r="I31" s="25"/>
      <c r="J31" s="25"/>
      <c r="K31" s="25"/>
      <c r="L31" s="25"/>
      <c r="M31" s="50"/>
    </row>
    <row r="32" spans="1:31" s="41" customFormat="1">
      <c r="A32" s="25"/>
      <c r="B32" s="25"/>
      <c r="C32" s="25"/>
      <c r="D32" s="25"/>
      <c r="E32" s="25"/>
      <c r="F32" s="25"/>
      <c r="G32" s="25"/>
      <c r="H32" s="25"/>
      <c r="I32" s="25"/>
      <c r="J32" s="25"/>
      <c r="K32" s="25"/>
      <c r="L32" s="25"/>
      <c r="M32" s="50"/>
    </row>
    <row r="33" spans="1:13" s="41" customFormat="1">
      <c r="A33" s="25"/>
      <c r="B33" s="25"/>
      <c r="C33" s="25"/>
      <c r="D33" s="25"/>
      <c r="E33" s="25"/>
      <c r="F33" s="25"/>
      <c r="G33" s="25"/>
      <c r="H33" s="25"/>
      <c r="I33" s="25"/>
      <c r="J33" s="25"/>
      <c r="K33" s="25"/>
      <c r="L33" s="25"/>
      <c r="M33" s="50"/>
    </row>
    <row r="34" spans="1:13" s="41" customFormat="1">
      <c r="A34" s="25"/>
      <c r="B34" s="25"/>
      <c r="C34" s="25"/>
      <c r="D34" s="25"/>
      <c r="E34" s="25"/>
      <c r="F34" s="25"/>
      <c r="G34" s="25"/>
      <c r="H34" s="25"/>
      <c r="I34" s="25"/>
      <c r="J34" s="25"/>
      <c r="K34" s="25"/>
      <c r="L34" s="25"/>
      <c r="M34" s="50"/>
    </row>
    <row r="35" spans="1:13" s="41" customFormat="1">
      <c r="A35" s="25"/>
      <c r="B35" s="25"/>
      <c r="C35" s="25"/>
      <c r="D35" s="25"/>
      <c r="E35" s="25"/>
      <c r="F35" s="25"/>
      <c r="G35" s="25"/>
      <c r="H35" s="25"/>
      <c r="I35" s="25"/>
      <c r="J35" s="25"/>
      <c r="K35" s="25"/>
      <c r="L35" s="25"/>
      <c r="M35" s="50"/>
    </row>
    <row r="36" spans="1:13" s="41" customFormat="1">
      <c r="A36" s="25"/>
      <c r="B36" s="25"/>
      <c r="C36" s="25"/>
      <c r="D36" s="25"/>
      <c r="E36" s="25"/>
      <c r="F36" s="25"/>
      <c r="G36" s="25"/>
      <c r="H36" s="25"/>
      <c r="I36" s="25"/>
      <c r="J36" s="25"/>
      <c r="K36" s="25"/>
      <c r="L36" s="25"/>
      <c r="M36" s="50"/>
    </row>
    <row r="37" spans="1:13" s="41" customFormat="1">
      <c r="A37" s="25"/>
      <c r="B37" s="25"/>
      <c r="C37" s="25"/>
      <c r="D37" s="25"/>
      <c r="E37" s="25"/>
      <c r="F37" s="25"/>
      <c r="G37" s="25"/>
      <c r="H37" s="25"/>
      <c r="I37" s="25"/>
      <c r="J37" s="25"/>
      <c r="K37" s="25"/>
      <c r="L37" s="25"/>
      <c r="M37" s="50"/>
    </row>
    <row r="38" spans="1:13" s="41" customFormat="1">
      <c r="A38" s="25"/>
      <c r="B38" s="25"/>
      <c r="C38" s="25"/>
      <c r="D38" s="25"/>
      <c r="E38" s="25"/>
      <c r="F38" s="25"/>
      <c r="G38" s="25"/>
      <c r="H38" s="25"/>
      <c r="I38" s="25"/>
      <c r="J38" s="25"/>
      <c r="K38" s="25"/>
      <c r="L38" s="25"/>
      <c r="M38" s="50"/>
    </row>
    <row r="39" spans="1:13" s="41" customFormat="1">
      <c r="A39" s="25"/>
      <c r="B39" s="25"/>
      <c r="C39" s="25"/>
      <c r="D39" s="25"/>
      <c r="E39" s="25"/>
      <c r="F39" s="25"/>
      <c r="G39" s="25"/>
      <c r="H39" s="25"/>
      <c r="I39" s="25"/>
      <c r="J39" s="25"/>
      <c r="K39" s="25"/>
      <c r="L39" s="25"/>
      <c r="M39" s="50"/>
    </row>
    <row r="40" spans="1:13" s="41" customFormat="1">
      <c r="A40" s="25"/>
      <c r="B40" s="25"/>
      <c r="C40" s="25"/>
      <c r="D40" s="25"/>
      <c r="E40" s="25"/>
      <c r="F40" s="25"/>
      <c r="G40" s="25"/>
      <c r="H40" s="25"/>
      <c r="I40" s="25"/>
      <c r="J40" s="25"/>
      <c r="K40" s="25"/>
      <c r="L40" s="25"/>
      <c r="M40" s="50"/>
    </row>
    <row r="41" spans="1:13" s="41" customFormat="1">
      <c r="A41" s="25"/>
      <c r="B41" s="25"/>
      <c r="C41" s="25"/>
      <c r="D41" s="25"/>
      <c r="E41" s="25"/>
      <c r="F41" s="25"/>
      <c r="G41" s="25"/>
      <c r="H41" s="25"/>
      <c r="I41" s="25"/>
      <c r="J41" s="25"/>
      <c r="K41" s="25"/>
      <c r="L41" s="25"/>
      <c r="M41" s="50"/>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K12:K13"/>
    <mergeCell ref="L12:L13"/>
    <mergeCell ref="M12:M13"/>
    <mergeCell ref="B8:C8"/>
    <mergeCell ref="B9:C9"/>
    <mergeCell ref="D9:M9"/>
    <mergeCell ref="B12:B13"/>
    <mergeCell ref="C12:C13"/>
    <mergeCell ref="D12:D13"/>
    <mergeCell ref="E12:E13"/>
    <mergeCell ref="F12:G12"/>
    <mergeCell ref="H12:I12"/>
    <mergeCell ref="J12:J13"/>
  </mergeCells>
  <phoneticPr fontId="12"/>
  <conditionalFormatting sqref="D18">
    <cfRule type="duplicateValues" dxfId="1303" priority="2"/>
  </conditionalFormatting>
  <conditionalFormatting sqref="D17">
    <cfRule type="duplicateValues" dxfId="1302" priority="1"/>
  </conditionalFormatting>
  <hyperlinks>
    <hyperlink ref="A1" location="エンティティ一覧!A1" display="エンティティ一覧"/>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AE41"/>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31">
      <c r="A1" s="79" t="s">
        <v>730</v>
      </c>
      <c r="B1" s="631" t="s">
        <v>137</v>
      </c>
      <c r="C1" s="632"/>
      <c r="D1" s="23" t="s">
        <v>138</v>
      </c>
      <c r="E1" s="635"/>
      <c r="F1" s="635"/>
      <c r="G1" s="635"/>
      <c r="H1" s="635"/>
      <c r="I1" s="635"/>
      <c r="J1" s="636" t="s">
        <v>139</v>
      </c>
      <c r="K1" s="635"/>
      <c r="L1" s="627"/>
      <c r="M1" s="308" t="s">
        <v>140</v>
      </c>
    </row>
    <row r="2" spans="1:31" ht="19.5" thickBot="1">
      <c r="B2" s="633"/>
      <c r="C2" s="634"/>
      <c r="D2" s="26" t="s">
        <v>141</v>
      </c>
      <c r="E2" s="637"/>
      <c r="F2" s="637"/>
      <c r="G2" s="637"/>
      <c r="H2" s="637"/>
      <c r="I2" s="637"/>
      <c r="J2" s="638"/>
      <c r="K2" s="639"/>
      <c r="L2" s="640"/>
      <c r="M2" s="27"/>
      <c r="P2" s="25" t="str">
        <f>"ALTER TABLE ONLY milscm4."&amp;D$8</f>
        <v>ALTER TABLE ONLY milscm4.mart_2riyo_patient_id_mml</v>
      </c>
    </row>
    <row r="3" spans="1:31" ht="19.5" thickBot="1">
      <c r="B3" s="28"/>
      <c r="C3" s="28"/>
      <c r="D3" s="28"/>
      <c r="E3" s="28"/>
      <c r="F3" s="28"/>
      <c r="G3" s="28"/>
      <c r="H3" s="28"/>
      <c r="I3" s="28"/>
      <c r="J3" s="28"/>
      <c r="K3" s="28"/>
      <c r="L3" s="28"/>
      <c r="M3" s="29"/>
      <c r="Q3" s="25" t="str">
        <f>"ADD CONSTRAINT "&amp;D$8&amp;"_pkey"</f>
        <v>ADD CONSTRAINT mart_2riyo_patient_id_mml_pkey</v>
      </c>
    </row>
    <row r="4" spans="1:31">
      <c r="B4" s="626" t="s">
        <v>142</v>
      </c>
      <c r="C4" s="627"/>
      <c r="D4" s="628" t="str">
        <f>VLOOKUP(D7,エンティティ一覧!A1:'エンティティ一覧'!AQ10131,13,FALSE)</f>
        <v>ENT_A1_10</v>
      </c>
      <c r="E4" s="629"/>
      <c r="F4" s="629"/>
      <c r="G4" s="629"/>
      <c r="H4" s="629"/>
      <c r="I4" s="629"/>
      <c r="J4" s="629"/>
      <c r="K4" s="629"/>
      <c r="L4" s="629"/>
      <c r="M4" s="630"/>
      <c r="R4" s="25" t="s">
        <v>1328</v>
      </c>
    </row>
    <row r="5" spans="1:31">
      <c r="B5" s="641" t="s">
        <v>143</v>
      </c>
      <c r="C5" s="642"/>
      <c r="D5" s="643" t="str">
        <f>VLOOKUP(D7,エンティティ一覧!A1:'エンティティ一覧'!AQ10131,2,FALSE)</f>
        <v>SA_A1</v>
      </c>
      <c r="E5" s="644"/>
      <c r="F5" s="644"/>
      <c r="G5" s="644"/>
      <c r="H5" s="644"/>
      <c r="I5" s="644"/>
      <c r="J5" s="644"/>
      <c r="K5" s="644"/>
      <c r="L5" s="644"/>
      <c r="M5" s="645"/>
      <c r="S5" s="25" t="s">
        <v>1326</v>
      </c>
    </row>
    <row r="6" spans="1:31">
      <c r="B6" s="641" t="s">
        <v>144</v>
      </c>
      <c r="C6" s="642"/>
      <c r="D6" s="643" t="str">
        <f>VLOOKUP(D7,エンティティ一覧!A1:'エンティティ一覧'!AQ10131,6,FALSE)</f>
        <v>データマート</v>
      </c>
      <c r="E6" s="644"/>
      <c r="F6" s="644"/>
      <c r="G6" s="644"/>
      <c r="H6" s="644"/>
      <c r="I6" s="644"/>
      <c r="J6" s="644"/>
      <c r="K6" s="644"/>
      <c r="L6" s="644"/>
      <c r="M6" s="645"/>
      <c r="T6" s="25" t="s">
        <v>191</v>
      </c>
    </row>
    <row r="7" spans="1:31">
      <c r="B7" s="641" t="s">
        <v>145</v>
      </c>
      <c r="C7" s="642"/>
      <c r="D7" s="643" t="s">
        <v>2786</v>
      </c>
      <c r="E7" s="644"/>
      <c r="F7" s="644"/>
      <c r="G7" s="644"/>
      <c r="H7" s="644"/>
      <c r="I7" s="644"/>
      <c r="J7" s="644"/>
      <c r="K7" s="644"/>
      <c r="L7" s="644"/>
      <c r="M7" s="645"/>
      <c r="T7" s="25" t="s">
        <v>3209</v>
      </c>
    </row>
    <row r="8" spans="1:31">
      <c r="B8" s="641" t="s">
        <v>147</v>
      </c>
      <c r="C8" s="642"/>
      <c r="D8" s="302" t="s">
        <v>2779</v>
      </c>
      <c r="E8" s="305"/>
      <c r="F8" s="305"/>
      <c r="G8" s="305"/>
      <c r="H8" s="305"/>
      <c r="I8" s="305"/>
      <c r="J8" s="305"/>
      <c r="K8" s="305"/>
      <c r="L8" s="305"/>
      <c r="M8" s="306"/>
      <c r="S8" s="25" t="s">
        <v>1327</v>
      </c>
    </row>
    <row r="9" spans="1:31" ht="19.5" thickBot="1">
      <c r="B9" s="652" t="s">
        <v>149</v>
      </c>
      <c r="C9" s="653"/>
      <c r="D9" s="654" t="s">
        <v>2780</v>
      </c>
      <c r="E9" s="663"/>
      <c r="F9" s="663"/>
      <c r="G9" s="663"/>
      <c r="H9" s="663"/>
      <c r="I9" s="663"/>
      <c r="J9" s="663"/>
      <c r="K9" s="663"/>
      <c r="L9" s="663"/>
      <c r="M9" s="664"/>
      <c r="P9" s="25" t="str">
        <f>"ALTER TABLE milscm4."&amp;D$8&amp;" OWNER TO pgmisgrp1;"</f>
        <v>ALTER TABLE milscm4.mart_2riyo_patient_id_mml OWNER TO pgmisgrp1;</v>
      </c>
    </row>
    <row r="10" spans="1:31">
      <c r="B10" s="30"/>
      <c r="C10" s="30"/>
      <c r="D10" s="28"/>
      <c r="E10" s="28"/>
      <c r="F10" s="28"/>
      <c r="G10" s="28"/>
      <c r="H10" s="28"/>
      <c r="I10" s="28"/>
      <c r="J10" s="28"/>
      <c r="K10" s="28"/>
      <c r="L10" s="28"/>
      <c r="M10" s="29"/>
      <c r="P10" s="25" t="str">
        <f>"GRANT ALL ON TABLE milscm4."&amp;D$8&amp;" TO pgappl11;"</f>
        <v>GRANT ALL ON TABLE milscm4.mart_2riyo_patient_id_mml TO pgappl11;</v>
      </c>
    </row>
    <row r="11" spans="1:31" ht="19.5" thickBot="1">
      <c r="B11" s="31" t="s">
        <v>151</v>
      </c>
      <c r="C11" s="30"/>
      <c r="D11" s="28"/>
      <c r="E11" s="28"/>
      <c r="F11" s="28"/>
      <c r="G11" s="28"/>
      <c r="H11" s="28"/>
      <c r="I11" s="28"/>
      <c r="J11" s="28"/>
      <c r="K11" s="28"/>
      <c r="L11" s="28"/>
      <c r="M11" s="29"/>
    </row>
    <row r="12" spans="1:31">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milscm4.mart_2riyo_patient_id_mml</v>
      </c>
    </row>
    <row r="13" spans="1:31" ht="56.25">
      <c r="B13" s="658"/>
      <c r="C13" s="660"/>
      <c r="D13" s="660"/>
      <c r="E13" s="649"/>
      <c r="F13" s="32" t="s">
        <v>162</v>
      </c>
      <c r="G13" s="32" t="s">
        <v>163</v>
      </c>
      <c r="H13" s="32" t="s">
        <v>162</v>
      </c>
      <c r="I13" s="32" t="s">
        <v>164</v>
      </c>
      <c r="J13" s="649"/>
      <c r="K13" s="649"/>
      <c r="L13" s="649"/>
      <c r="M13" s="651"/>
      <c r="Q13" s="25" t="s">
        <v>1326</v>
      </c>
    </row>
    <row r="14" spans="1:31" s="41" customFormat="1">
      <c r="A14" s="25"/>
      <c r="B14" s="33">
        <f t="shared" ref="B14" si="0">ROW()-13</f>
        <v>1</v>
      </c>
      <c r="C14" s="34" t="s">
        <v>395</v>
      </c>
      <c r="D14" s="34" t="s">
        <v>191</v>
      </c>
      <c r="E14" s="36" t="s">
        <v>192</v>
      </c>
      <c r="F14" s="36" t="s">
        <v>180</v>
      </c>
      <c r="G14" s="36">
        <v>10</v>
      </c>
      <c r="H14" s="36" t="str">
        <f t="shared" ref="H14" si="1">IF(F14="フラグ","boolean",IF(F14="文字列","text",IF(F14="整数","integer",IF(F14="実数","numeric",""))))</f>
        <v>integer</v>
      </c>
      <c r="I14" s="36">
        <f t="shared" ref="I14" si="2">IF(H14="boolean",1,IF(H14="text",IF(G14&lt;=126,1+(G14*3),4+(G14*3)),IF(H14="integer",4,IF(H14="numeric",3+CEILING(G14/4*2,2),0))))</f>
        <v>4</v>
      </c>
      <c r="J14" s="37"/>
      <c r="K14" s="40"/>
      <c r="L14" s="38" t="s">
        <v>192</v>
      </c>
      <c r="M14" s="39"/>
      <c r="P14" s="25"/>
      <c r="Q14" s="25"/>
      <c r="R14" s="25"/>
      <c r="S14" s="25" t="str">
        <f>IF(B14&lt;&gt;1,","&amp;D14,D14)</f>
        <v>mil_karute_id</v>
      </c>
      <c r="T14" s="25" t="str">
        <f>UPPER(H14)</f>
        <v>INTEGER</v>
      </c>
      <c r="U14" s="25" t="str">
        <f>IF(K14&lt;&gt;"","default "&amp;IF(H14="text","'"&amp;K14&amp;"'",K14),"")</f>
        <v/>
      </c>
      <c r="V14" s="25" t="str">
        <f t="shared" ref="V14" si="3">IF(L14="○","NOT NULL","")</f>
        <v>NOT NULL</v>
      </c>
      <c r="W14" s="25" t="str">
        <f t="shared" ref="W14" si="4">"-- "&amp;C14</f>
        <v>-- 千年カルテID</v>
      </c>
      <c r="X14" s="25"/>
      <c r="Y14" s="25"/>
      <c r="AD14" s="25" t="str">
        <f t="shared" ref="AD14:AD16" si="5">IF(H14="text",""""&amp;D14&amp;""": ""object"", ","")</f>
        <v/>
      </c>
      <c r="AE14" s="25" t="str">
        <f t="shared" ref="AE14:AE16" si="6">""""&amp;D14&amp;""", "</f>
        <v xml:space="preserve">"mil_karute_id", </v>
      </c>
    </row>
    <row r="15" spans="1:31" s="41" customFormat="1">
      <c r="A15" s="25"/>
      <c r="B15" s="33">
        <f t="shared" ref="B15:B20" si="7">ROW()-13</f>
        <v>2</v>
      </c>
      <c r="C15" s="34" t="s">
        <v>394</v>
      </c>
      <c r="D15" s="34" t="s">
        <v>196</v>
      </c>
      <c r="E15" s="36" t="s">
        <v>192</v>
      </c>
      <c r="F15" s="36" t="s">
        <v>167</v>
      </c>
      <c r="G15" s="36">
        <v>9</v>
      </c>
      <c r="H15" s="36" t="str">
        <f>IF(F15="フラグ","boolean",IF(F15="文字列","text",IF(F15="整数","integer",IF(F15="実数","numeric",""))))</f>
        <v>text</v>
      </c>
      <c r="I15" s="36">
        <f>IF(H15="boolean",1,IF(H15="text",IF(G15&lt;=126,1+(G15*3),4+(G15*3)),IF(H15="integer",4,IF(H15="numeric",3+CEILING(G15/4*2,2),0))))</f>
        <v>28</v>
      </c>
      <c r="J15" s="37"/>
      <c r="K15" s="37"/>
      <c r="L15" s="38" t="s">
        <v>192</v>
      </c>
      <c r="M15" s="260"/>
      <c r="P15" s="25"/>
      <c r="Q15" s="25"/>
      <c r="R15" s="25"/>
      <c r="S15" s="25" t="str">
        <f>IF(B15&lt;&gt;1,","&amp;D15,D15)</f>
        <v>,facility_id</v>
      </c>
      <c r="T15" s="25" t="str">
        <f>UPPER(H15)</f>
        <v>TEXT</v>
      </c>
      <c r="U15" s="25" t="str">
        <f>IF(K15&lt;&gt;"","default "&amp;IF(H15="text","'"&amp;K15&amp;"'",K15),"")</f>
        <v/>
      </c>
      <c r="V15" s="25" t="str">
        <f>IF(L15="○","NOT NULL","")</f>
        <v>NOT NULL</v>
      </c>
      <c r="W15" s="25" t="str">
        <f>"-- "&amp;C15</f>
        <v>-- 施設ID</v>
      </c>
      <c r="X15" s="25"/>
      <c r="Y15" s="25"/>
      <c r="AD15" s="25" t="str">
        <f t="shared" si="5"/>
        <v xml:space="preserve">"facility_id": "object", </v>
      </c>
      <c r="AE15" s="25" t="str">
        <f t="shared" si="6"/>
        <v xml:space="preserve">"facility_id", </v>
      </c>
    </row>
    <row r="16" spans="1:31" s="41" customFormat="1">
      <c r="B16" s="33">
        <f t="shared" si="7"/>
        <v>3</v>
      </c>
      <c r="C16" s="34" t="s">
        <v>1781</v>
      </c>
      <c r="D16" s="34" t="s">
        <v>1782</v>
      </c>
      <c r="E16" s="36" t="s">
        <v>192</v>
      </c>
      <c r="F16" s="36" t="s">
        <v>197</v>
      </c>
      <c r="G16" s="36">
        <v>20</v>
      </c>
      <c r="H16" s="36" t="s">
        <v>57</v>
      </c>
      <c r="I16" s="36">
        <f t="shared" ref="I16:I20" si="8">IF(H16="boolean",1,IF(H16="text",IF(G16&lt;=126,1+(G16*3),4+(G16*3)),IF(H16="integer",4,IF(H16="numeric",3+CEILING(G16/4*2,2),0))))</f>
        <v>61</v>
      </c>
      <c r="J16" s="37"/>
      <c r="K16" s="37"/>
      <c r="L16" s="38" t="s">
        <v>192</v>
      </c>
      <c r="M16" s="260"/>
      <c r="S16" s="25" t="str">
        <f t="shared" ref="S16:S20" si="9">IF(B16&lt;&gt;1,","&amp;D16,D16)</f>
        <v>,patient_id</v>
      </c>
      <c r="T16" s="25" t="str">
        <f t="shared" ref="T16:T20" si="10">UPPER(H16)</f>
        <v>TEXT</v>
      </c>
      <c r="U16" s="25" t="str">
        <f t="shared" ref="U16:U20" si="11">IF(K16&lt;&gt;"","default "&amp;IF(H16="text","'"&amp;K16&amp;"'",K16),"")</f>
        <v/>
      </c>
      <c r="V16" s="25" t="str">
        <f t="shared" ref="V16" si="12">IF(L16="○","NOT NULL","")</f>
        <v>NOT NULL</v>
      </c>
      <c r="W16" s="25" t="str">
        <f t="shared" ref="W16" si="13">"-- "&amp;C16</f>
        <v>-- 患者ID</v>
      </c>
      <c r="AD16" s="25" t="str">
        <f t="shared" si="5"/>
        <v xml:space="preserve">"patient_id": "object", </v>
      </c>
      <c r="AE16" s="25" t="str">
        <f t="shared" si="6"/>
        <v xml:space="preserve">"patient_id", </v>
      </c>
    </row>
    <row r="17" spans="1:31" s="41" customFormat="1">
      <c r="A17" s="25"/>
      <c r="B17" s="33">
        <f t="shared" si="7"/>
        <v>4</v>
      </c>
      <c r="C17" s="52" t="s">
        <v>198</v>
      </c>
      <c r="D17" s="52" t="s">
        <v>199</v>
      </c>
      <c r="E17" s="35" t="s">
        <v>192</v>
      </c>
      <c r="F17" s="35" t="s">
        <v>197</v>
      </c>
      <c r="G17" s="35">
        <v>1</v>
      </c>
      <c r="H17" s="36" t="str">
        <f t="shared" ref="H17:H18" si="14">IF(F17="フラグ","boolean",IF(F17="文字列","text",IF(F17="整数","integer",IF(F17="実数","numeric",""))))</f>
        <v>text</v>
      </c>
      <c r="I17" s="36">
        <f t="shared" ref="I17:I18" si="15">IF(H17="boolean",1,IF(H17="text",IF(G17&lt;=126,1+(G17*3),4+(G17*3)),IF(H17="integer",4,IF(H17="numeric",3+CEILING(G17/4*2,2),0))))</f>
        <v>4</v>
      </c>
      <c r="J17" s="53"/>
      <c r="K17" s="54"/>
      <c r="L17" s="55" t="s">
        <v>192</v>
      </c>
      <c r="M17" s="56" t="s">
        <v>3200</v>
      </c>
      <c r="P17" s="25"/>
      <c r="Q17" s="25"/>
      <c r="R17" s="25"/>
      <c r="S17" s="25" t="str">
        <f t="shared" ref="S17:S18" si="16">IF(B17&lt;&gt;1,","&amp;D17,D17)</f>
        <v>,sex_kubun</v>
      </c>
      <c r="T17" s="25" t="str">
        <f t="shared" ref="T17:T18" si="17">UPPER(H17)</f>
        <v>TEXT</v>
      </c>
      <c r="U17" s="25" t="str">
        <f t="shared" ref="U17:U18" si="18">IF(K17&lt;&gt;"","default "&amp;IF(H17="text","'"&amp;K17&amp;"'",K17),"")</f>
        <v/>
      </c>
      <c r="V17" s="25" t="str">
        <f>IF(L17="○","NOT NULL","")</f>
        <v>NOT NULL</v>
      </c>
      <c r="W17" s="25" t="str">
        <f>"-- "&amp;C17</f>
        <v>-- 男女区分</v>
      </c>
      <c r="X17" s="25"/>
      <c r="AD17" s="25" t="str">
        <f t="shared" ref="AD17:AD18" si="19">IF(H17="text",""""&amp;D17&amp;""": ""object"", ","")</f>
        <v xml:space="preserve">"sex_kubun": "object", </v>
      </c>
      <c r="AE17" s="25" t="str">
        <f t="shared" ref="AE17:AE18" si="20">""""&amp;D17&amp;""", "</f>
        <v xml:space="preserve">"sex_kubun", </v>
      </c>
    </row>
    <row r="18" spans="1:31" s="41" customFormat="1" ht="56.25">
      <c r="A18" s="25"/>
      <c r="B18" s="33">
        <f t="shared" si="7"/>
        <v>5</v>
      </c>
      <c r="C18" s="52" t="s">
        <v>201</v>
      </c>
      <c r="D18" s="52" t="s">
        <v>202</v>
      </c>
      <c r="E18" s="35" t="s">
        <v>192</v>
      </c>
      <c r="F18" s="35" t="s">
        <v>197</v>
      </c>
      <c r="G18" s="35">
        <v>8</v>
      </c>
      <c r="H18" s="36" t="str">
        <f t="shared" si="14"/>
        <v>text</v>
      </c>
      <c r="I18" s="36">
        <f t="shared" si="15"/>
        <v>25</v>
      </c>
      <c r="J18" s="53"/>
      <c r="K18" s="54"/>
      <c r="L18" s="55" t="s">
        <v>192</v>
      </c>
      <c r="M18" s="56" t="s">
        <v>3206</v>
      </c>
      <c r="P18" s="25"/>
      <c r="Q18" s="25"/>
      <c r="R18" s="25"/>
      <c r="S18" s="25" t="str">
        <f t="shared" si="16"/>
        <v>,birthday</v>
      </c>
      <c r="T18" s="25" t="str">
        <f t="shared" si="17"/>
        <v>TEXT</v>
      </c>
      <c r="U18" s="25" t="str">
        <f t="shared" si="18"/>
        <v/>
      </c>
      <c r="V18" s="25" t="str">
        <f t="shared" ref="V18" si="21">IF(L18="○","NOT NULL","")</f>
        <v>NOT NULL</v>
      </c>
      <c r="W18" s="25" t="str">
        <f t="shared" ref="W18" si="22">"-- "&amp;C18</f>
        <v>-- 生年月日</v>
      </c>
      <c r="X18" s="25"/>
      <c r="AD18" s="25" t="str">
        <f t="shared" si="19"/>
        <v xml:space="preserve">"birthday": "object", </v>
      </c>
      <c r="AE18" s="25" t="str">
        <f t="shared" si="20"/>
        <v xml:space="preserve">"birthday", </v>
      </c>
    </row>
    <row r="19" spans="1:31" s="41" customFormat="1" ht="56.25">
      <c r="A19" s="25"/>
      <c r="B19" s="33">
        <f t="shared" si="7"/>
        <v>6</v>
      </c>
      <c r="C19" s="52" t="s">
        <v>2365</v>
      </c>
      <c r="D19" s="52" t="s">
        <v>3208</v>
      </c>
      <c r="E19" s="35" t="s">
        <v>192</v>
      </c>
      <c r="F19" s="35" t="s">
        <v>3080</v>
      </c>
      <c r="G19" s="35">
        <v>5</v>
      </c>
      <c r="H19" s="36" t="str">
        <f t="shared" ref="H19:H20" si="23">IF(F19="フラグ","boolean",IF(F19="文字列","text",IF(F19="整数","integer",IF(F19="実数","numeric",""))))</f>
        <v>text</v>
      </c>
      <c r="I19" s="36">
        <f t="shared" si="8"/>
        <v>16</v>
      </c>
      <c r="J19" s="53"/>
      <c r="K19" s="54"/>
      <c r="L19" s="55" t="s">
        <v>192</v>
      </c>
      <c r="M19" s="56" t="s">
        <v>3211</v>
      </c>
      <c r="P19" s="25"/>
      <c r="Q19" s="25"/>
      <c r="R19" s="25"/>
      <c r="S19" s="25" t="str">
        <f t="shared" si="9"/>
        <v>,death_flag</v>
      </c>
      <c r="T19" s="25" t="str">
        <f t="shared" si="10"/>
        <v>TEXT</v>
      </c>
      <c r="U19" s="25" t="str">
        <f t="shared" si="11"/>
        <v/>
      </c>
      <c r="V19" s="25" t="str">
        <f>IF(L19="○","NOT NULL","")</f>
        <v>NOT NULL</v>
      </c>
      <c r="W19" s="25" t="str">
        <f>"-- "&amp;C19</f>
        <v>-- 死亡フラグ</v>
      </c>
      <c r="X19" s="25"/>
      <c r="AD19" s="25" t="str">
        <f t="shared" ref="AD19:AD20" si="24">IF(H19="text",""""&amp;D19&amp;""": ""object"", ","")</f>
        <v xml:space="preserve">"death_flag": "object", </v>
      </c>
      <c r="AE19" s="25" t="str">
        <f t="shared" ref="AE19:AE20" si="25">""""&amp;D19&amp;""", "</f>
        <v xml:space="preserve">"death_flag", </v>
      </c>
    </row>
    <row r="20" spans="1:31" s="41" customFormat="1" ht="57" thickBot="1">
      <c r="A20" s="25"/>
      <c r="B20" s="42">
        <f t="shared" si="7"/>
        <v>7</v>
      </c>
      <c r="C20" s="58" t="s">
        <v>1934</v>
      </c>
      <c r="D20" s="58" t="s">
        <v>2981</v>
      </c>
      <c r="E20" s="45" t="s">
        <v>192</v>
      </c>
      <c r="F20" s="45" t="s">
        <v>3080</v>
      </c>
      <c r="G20" s="45">
        <v>12</v>
      </c>
      <c r="H20" s="44" t="str">
        <f t="shared" si="23"/>
        <v>text</v>
      </c>
      <c r="I20" s="44">
        <f t="shared" si="8"/>
        <v>37</v>
      </c>
      <c r="J20" s="59"/>
      <c r="K20" s="60"/>
      <c r="L20" s="61" t="s">
        <v>192</v>
      </c>
      <c r="M20" s="62" t="s">
        <v>3210</v>
      </c>
      <c r="P20" s="25"/>
      <c r="Q20" s="25"/>
      <c r="R20" s="25"/>
      <c r="S20" s="25" t="str">
        <f t="shared" si="9"/>
        <v>,death_date</v>
      </c>
      <c r="T20" s="25" t="str">
        <f t="shared" si="10"/>
        <v>TEXT</v>
      </c>
      <c r="U20" s="25" t="str">
        <f t="shared" si="11"/>
        <v/>
      </c>
      <c r="V20" s="25" t="str">
        <f t="shared" ref="V20" si="26">IF(L20="○","NOT NULL","")</f>
        <v>NOT NULL</v>
      </c>
      <c r="W20" s="25" t="str">
        <f t="shared" ref="W20" si="27">"-- "&amp;C20</f>
        <v>-- 死亡日時</v>
      </c>
      <c r="X20" s="25"/>
      <c r="AD20" s="25" t="str">
        <f t="shared" si="24"/>
        <v xml:space="preserve">"death_date": "object", </v>
      </c>
      <c r="AE20" s="25" t="str">
        <f t="shared" si="25"/>
        <v xml:space="preserve">"death_date", </v>
      </c>
    </row>
    <row r="21" spans="1:31" s="41" customFormat="1">
      <c r="B21" s="25"/>
      <c r="C21" s="25"/>
      <c r="D21" s="25"/>
      <c r="E21" s="25"/>
      <c r="F21" s="25"/>
      <c r="G21" s="25"/>
      <c r="H21" s="25"/>
      <c r="I21" s="25"/>
      <c r="J21" s="25"/>
      <c r="K21" s="25"/>
      <c r="L21" s="25"/>
      <c r="M21" s="50"/>
      <c r="R21" s="25" t="s">
        <v>1327</v>
      </c>
      <c r="S21" s="25"/>
      <c r="T21" s="25"/>
      <c r="U21" s="25"/>
      <c r="V21" s="25"/>
      <c r="W21" s="25"/>
    </row>
    <row r="22" spans="1:31" s="41" customFormat="1">
      <c r="B22" s="25"/>
      <c r="C22" s="25"/>
      <c r="D22" s="25"/>
      <c r="E22" s="25"/>
      <c r="F22" s="25"/>
      <c r="G22" s="25"/>
      <c r="H22" s="25"/>
      <c r="I22" s="25"/>
      <c r="J22" s="25"/>
      <c r="K22" s="25"/>
      <c r="L22" s="25"/>
      <c r="M22" s="50"/>
      <c r="S22" s="25"/>
      <c r="T22" s="25"/>
      <c r="U22" s="25"/>
      <c r="V22" s="25"/>
      <c r="W22" s="25"/>
    </row>
    <row r="23" spans="1:31" s="41" customFormat="1">
      <c r="B23" s="25"/>
      <c r="C23" s="25"/>
      <c r="D23" s="25"/>
      <c r="E23" s="25"/>
      <c r="F23" s="25"/>
      <c r="G23" s="25"/>
      <c r="H23" s="25"/>
      <c r="I23" s="25"/>
      <c r="J23" s="25"/>
      <c r="K23" s="25"/>
      <c r="L23" s="25"/>
      <c r="M23" s="50"/>
      <c r="S23" s="25"/>
      <c r="T23" s="25"/>
      <c r="U23" s="25"/>
      <c r="V23" s="25"/>
      <c r="W23" s="25"/>
    </row>
    <row r="24" spans="1:31" s="41" customFormat="1">
      <c r="A24" s="25"/>
      <c r="B24" s="25"/>
      <c r="C24" s="25"/>
      <c r="D24" s="25"/>
      <c r="E24" s="25"/>
      <c r="F24" s="25"/>
      <c r="G24" s="25"/>
      <c r="H24" s="25"/>
      <c r="I24" s="25"/>
      <c r="J24" s="25"/>
      <c r="K24" s="25"/>
      <c r="L24" s="25"/>
      <c r="M24" s="50"/>
      <c r="S24" s="25"/>
      <c r="T24" s="25"/>
      <c r="U24" s="25"/>
      <c r="V24" s="25"/>
      <c r="W24" s="25"/>
    </row>
    <row r="25" spans="1:31" s="41" customFormat="1">
      <c r="A25" s="25"/>
      <c r="B25" s="25"/>
      <c r="C25" s="25"/>
      <c r="D25" s="25"/>
      <c r="E25" s="25"/>
      <c r="F25" s="25"/>
      <c r="G25" s="25"/>
      <c r="H25" s="25"/>
      <c r="I25" s="25"/>
      <c r="J25" s="25"/>
      <c r="K25" s="25"/>
      <c r="L25" s="25"/>
      <c r="M25" s="50"/>
      <c r="S25" s="25"/>
      <c r="T25" s="25"/>
      <c r="U25" s="25"/>
      <c r="V25" s="25"/>
      <c r="W25" s="25"/>
    </row>
    <row r="26" spans="1:31" s="41" customFormat="1">
      <c r="A26" s="25"/>
      <c r="B26" s="25"/>
      <c r="C26" s="25"/>
      <c r="D26" s="25"/>
      <c r="E26" s="25"/>
      <c r="F26" s="25"/>
      <c r="G26" s="25"/>
      <c r="H26" s="25"/>
      <c r="I26" s="25"/>
      <c r="J26" s="25"/>
      <c r="K26" s="25"/>
      <c r="L26" s="25"/>
      <c r="M26" s="50"/>
      <c r="P26" s="25"/>
      <c r="Q26" s="25"/>
      <c r="S26" s="25"/>
      <c r="T26" s="25"/>
      <c r="U26" s="25"/>
      <c r="V26" s="25"/>
      <c r="W26" s="25"/>
      <c r="X26" s="25"/>
      <c r="Y26" s="25"/>
    </row>
    <row r="27" spans="1:31" s="41" customFormat="1">
      <c r="A27" s="25"/>
      <c r="B27" s="25"/>
      <c r="C27" s="25"/>
      <c r="D27" s="25"/>
      <c r="E27" s="25"/>
      <c r="F27" s="25"/>
      <c r="G27" s="25"/>
      <c r="H27" s="25"/>
      <c r="I27" s="25"/>
      <c r="J27" s="25"/>
      <c r="K27" s="25"/>
      <c r="L27" s="25"/>
      <c r="M27" s="50"/>
    </row>
    <row r="28" spans="1:31" s="41" customFormat="1">
      <c r="A28" s="25"/>
      <c r="B28" s="25"/>
      <c r="C28" s="25"/>
      <c r="D28" s="25"/>
      <c r="E28" s="25"/>
      <c r="F28" s="25"/>
      <c r="G28" s="25"/>
      <c r="H28" s="25"/>
      <c r="I28" s="25"/>
      <c r="J28" s="25"/>
      <c r="K28" s="25"/>
      <c r="L28" s="25"/>
      <c r="M28" s="50"/>
    </row>
    <row r="29" spans="1:31" s="41" customFormat="1">
      <c r="A29" s="25"/>
      <c r="B29" s="25"/>
      <c r="C29" s="25"/>
      <c r="D29" s="25"/>
      <c r="E29" s="25"/>
      <c r="F29" s="25"/>
      <c r="G29" s="25"/>
      <c r="H29" s="25"/>
      <c r="I29" s="25"/>
      <c r="J29" s="25"/>
      <c r="K29" s="25"/>
      <c r="L29" s="25"/>
      <c r="M29" s="50"/>
    </row>
    <row r="30" spans="1:31" s="41" customFormat="1">
      <c r="A30" s="25"/>
      <c r="B30" s="25"/>
      <c r="C30" s="25"/>
      <c r="D30" s="25"/>
      <c r="E30" s="25"/>
      <c r="F30" s="25"/>
      <c r="G30" s="25"/>
      <c r="H30" s="25"/>
      <c r="I30" s="25"/>
      <c r="J30" s="25"/>
      <c r="K30" s="25"/>
      <c r="L30" s="25"/>
      <c r="M30" s="50"/>
    </row>
    <row r="31" spans="1:31" s="41" customFormat="1">
      <c r="A31" s="25"/>
      <c r="B31" s="25"/>
      <c r="C31" s="25"/>
      <c r="D31" s="25"/>
      <c r="E31" s="25"/>
      <c r="F31" s="25"/>
      <c r="G31" s="25"/>
      <c r="H31" s="25"/>
      <c r="I31" s="25"/>
      <c r="J31" s="25"/>
      <c r="K31" s="25"/>
      <c r="L31" s="25"/>
      <c r="M31" s="50"/>
    </row>
    <row r="32" spans="1:31" s="41" customFormat="1">
      <c r="A32" s="25"/>
      <c r="B32" s="25"/>
      <c r="C32" s="25"/>
      <c r="D32" s="25"/>
      <c r="E32" s="25"/>
      <c r="F32" s="25"/>
      <c r="G32" s="25"/>
      <c r="H32" s="25"/>
      <c r="I32" s="25"/>
      <c r="J32" s="25"/>
      <c r="K32" s="25"/>
      <c r="L32" s="25"/>
      <c r="M32" s="50"/>
    </row>
    <row r="33" spans="1:13" s="41" customFormat="1">
      <c r="A33" s="25"/>
      <c r="B33" s="25"/>
      <c r="C33" s="25"/>
      <c r="D33" s="25"/>
      <c r="E33" s="25"/>
      <c r="F33" s="25"/>
      <c r="G33" s="25"/>
      <c r="H33" s="25"/>
      <c r="I33" s="25"/>
      <c r="J33" s="25"/>
      <c r="K33" s="25"/>
      <c r="L33" s="25"/>
      <c r="M33" s="50"/>
    </row>
    <row r="34" spans="1:13" s="41" customFormat="1">
      <c r="A34" s="25"/>
      <c r="B34" s="25"/>
      <c r="C34" s="25"/>
      <c r="D34" s="25"/>
      <c r="E34" s="25"/>
      <c r="F34" s="25"/>
      <c r="G34" s="25"/>
      <c r="H34" s="25"/>
      <c r="I34" s="25"/>
      <c r="J34" s="25"/>
      <c r="K34" s="25"/>
      <c r="L34" s="25"/>
      <c r="M34" s="50"/>
    </row>
    <row r="35" spans="1:13" s="41" customFormat="1">
      <c r="A35" s="25"/>
      <c r="B35" s="25"/>
      <c r="C35" s="25"/>
      <c r="D35" s="25"/>
      <c r="E35" s="25"/>
      <c r="F35" s="25"/>
      <c r="G35" s="25"/>
      <c r="H35" s="25"/>
      <c r="I35" s="25"/>
      <c r="J35" s="25"/>
      <c r="K35" s="25"/>
      <c r="L35" s="25"/>
      <c r="M35" s="50"/>
    </row>
    <row r="36" spans="1:13" s="41" customFormat="1">
      <c r="A36" s="25"/>
      <c r="B36" s="25"/>
      <c r="C36" s="25"/>
      <c r="D36" s="25"/>
      <c r="E36" s="25"/>
      <c r="F36" s="25"/>
      <c r="G36" s="25"/>
      <c r="H36" s="25"/>
      <c r="I36" s="25"/>
      <c r="J36" s="25"/>
      <c r="K36" s="25"/>
      <c r="L36" s="25"/>
      <c r="M36" s="50"/>
    </row>
    <row r="37" spans="1:13" s="41" customFormat="1">
      <c r="A37" s="25"/>
      <c r="B37" s="25"/>
      <c r="C37" s="25"/>
      <c r="D37" s="25"/>
      <c r="E37" s="25"/>
      <c r="F37" s="25"/>
      <c r="G37" s="25"/>
      <c r="H37" s="25"/>
      <c r="I37" s="25"/>
      <c r="J37" s="25"/>
      <c r="K37" s="25"/>
      <c r="L37" s="25"/>
      <c r="M37" s="50"/>
    </row>
    <row r="38" spans="1:13" s="41" customFormat="1">
      <c r="A38" s="25"/>
      <c r="B38" s="25"/>
      <c r="C38" s="25"/>
      <c r="D38" s="25"/>
      <c r="E38" s="25"/>
      <c r="F38" s="25"/>
      <c r="G38" s="25"/>
      <c r="H38" s="25"/>
      <c r="I38" s="25"/>
      <c r="J38" s="25"/>
      <c r="K38" s="25"/>
      <c r="L38" s="25"/>
      <c r="M38" s="50"/>
    </row>
    <row r="39" spans="1:13" s="41" customFormat="1">
      <c r="A39" s="25"/>
      <c r="B39" s="25"/>
      <c r="C39" s="25"/>
      <c r="D39" s="25"/>
      <c r="E39" s="25"/>
      <c r="F39" s="25"/>
      <c r="G39" s="25"/>
      <c r="H39" s="25"/>
      <c r="I39" s="25"/>
      <c r="J39" s="25"/>
      <c r="K39" s="25"/>
      <c r="L39" s="25"/>
      <c r="M39" s="50"/>
    </row>
    <row r="40" spans="1:13" s="41" customFormat="1">
      <c r="A40" s="25"/>
      <c r="B40" s="25"/>
      <c r="C40" s="25"/>
      <c r="D40" s="25"/>
      <c r="E40" s="25"/>
      <c r="F40" s="25"/>
      <c r="G40" s="25"/>
      <c r="H40" s="25"/>
      <c r="I40" s="25"/>
      <c r="J40" s="25"/>
      <c r="K40" s="25"/>
      <c r="L40" s="25"/>
      <c r="M40" s="50"/>
    </row>
    <row r="41" spans="1:13" s="41" customFormat="1">
      <c r="A41" s="25"/>
      <c r="B41" s="25"/>
      <c r="C41" s="25"/>
      <c r="D41" s="25"/>
      <c r="E41" s="25"/>
      <c r="F41" s="25"/>
      <c r="G41" s="25"/>
      <c r="H41" s="25"/>
      <c r="I41" s="25"/>
      <c r="J41" s="25"/>
      <c r="K41" s="25"/>
      <c r="L41" s="25"/>
      <c r="M41" s="50"/>
    </row>
  </sheetData>
  <mergeCells count="26">
    <mergeCell ref="B4:C4"/>
    <mergeCell ref="D4:M4"/>
    <mergeCell ref="B1:C2"/>
    <mergeCell ref="E1:I1"/>
    <mergeCell ref="J1:L1"/>
    <mergeCell ref="E2:I2"/>
    <mergeCell ref="J2:L2"/>
    <mergeCell ref="B5:C5"/>
    <mergeCell ref="D5:M5"/>
    <mergeCell ref="B6:C6"/>
    <mergeCell ref="D6:M6"/>
    <mergeCell ref="B7:C7"/>
    <mergeCell ref="D7:M7"/>
    <mergeCell ref="K12:K13"/>
    <mergeCell ref="L12:L13"/>
    <mergeCell ref="M12:M13"/>
    <mergeCell ref="B8:C8"/>
    <mergeCell ref="B9:C9"/>
    <mergeCell ref="D9:M9"/>
    <mergeCell ref="B12:B13"/>
    <mergeCell ref="C12:C13"/>
    <mergeCell ref="D12:D13"/>
    <mergeCell ref="E12:E13"/>
    <mergeCell ref="F12:G12"/>
    <mergeCell ref="H12:I12"/>
    <mergeCell ref="J12:J13"/>
  </mergeCells>
  <phoneticPr fontId="12"/>
  <hyperlinks>
    <hyperlink ref="A1" location="エンティティ一覧!A1" display="エンティティ一覧"/>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8" t="s">
        <v>140</v>
      </c>
    </row>
    <row r="2" spans="1:31" ht="19.5" thickBot="1">
      <c r="B2" s="633"/>
      <c r="C2" s="634"/>
      <c r="D2" s="26" t="s">
        <v>141</v>
      </c>
      <c r="E2" s="637"/>
      <c r="F2" s="637"/>
      <c r="G2" s="637"/>
      <c r="H2" s="637"/>
      <c r="I2" s="637"/>
      <c r="J2" s="638"/>
      <c r="K2" s="639"/>
      <c r="L2" s="640"/>
      <c r="M2" s="27"/>
      <c r="P2" s="25" t="str">
        <f>"ALTER TABLE ONLY milscm4."&amp;D$8</f>
        <v>ALTER TABLE ONLY milscm4.mart_2riyo_patient_himoduke</v>
      </c>
    </row>
    <row r="3" spans="1:31" ht="19.5" thickBot="1">
      <c r="B3" s="28"/>
      <c r="C3" s="28"/>
      <c r="D3" s="28"/>
      <c r="E3" s="28"/>
      <c r="F3" s="28"/>
      <c r="G3" s="28"/>
      <c r="H3" s="28"/>
      <c r="I3" s="28"/>
      <c r="J3" s="28"/>
      <c r="K3" s="28"/>
      <c r="L3" s="28"/>
      <c r="M3" s="29"/>
      <c r="N3" s="28"/>
      <c r="Q3" s="25" t="str">
        <f>"ADD CONSTRAINT "&amp;D$8&amp;"_pkey"</f>
        <v>ADD CONSTRAINT mart_2riyo_patient_himoduke_pkey</v>
      </c>
    </row>
    <row r="4" spans="1:31">
      <c r="B4" s="626" t="s">
        <v>142</v>
      </c>
      <c r="C4" s="627"/>
      <c r="D4" s="628" t="str">
        <f>VLOOKUP(D7,エンティティ一覧!A1:'エンティティ一覧'!AQ10131,13,FALSE)</f>
        <v>ENT_A1_11</v>
      </c>
      <c r="E4" s="673"/>
      <c r="F4" s="673"/>
      <c r="G4" s="673"/>
      <c r="H4" s="673"/>
      <c r="I4" s="673"/>
      <c r="J4" s="673"/>
      <c r="K4" s="673"/>
      <c r="L4" s="673"/>
      <c r="M4" s="674"/>
      <c r="R4" s="25" t="s">
        <v>1328</v>
      </c>
    </row>
    <row r="5" spans="1:31">
      <c r="B5" s="641" t="s">
        <v>275</v>
      </c>
      <c r="C5" s="642"/>
      <c r="D5" s="643" t="str">
        <f>VLOOKUP(D7,エンティティ一覧!A1:'エンティティ一覧'!AQ10131,2,FALSE)</f>
        <v>SA_A1</v>
      </c>
      <c r="E5" s="646"/>
      <c r="F5" s="646"/>
      <c r="G5" s="646"/>
      <c r="H5" s="646"/>
      <c r="I5" s="646"/>
      <c r="J5" s="646"/>
      <c r="K5" s="646"/>
      <c r="L5" s="646"/>
      <c r="M5" s="647"/>
      <c r="S5" s="25" t="s">
        <v>1326</v>
      </c>
    </row>
    <row r="6" spans="1:31">
      <c r="B6" s="641" t="s">
        <v>144</v>
      </c>
      <c r="C6" s="642"/>
      <c r="D6" s="643" t="str">
        <f>VLOOKUP(D7,エンティティ一覧!A1:'エンティティ一覧'!AQ10131,6,FALSE)</f>
        <v>データマート</v>
      </c>
      <c r="E6" s="646"/>
      <c r="F6" s="646"/>
      <c r="G6" s="646"/>
      <c r="H6" s="646"/>
      <c r="I6" s="646"/>
      <c r="J6" s="646"/>
      <c r="K6" s="646"/>
      <c r="L6" s="646"/>
      <c r="M6" s="647"/>
      <c r="T6" s="25" t="s">
        <v>3140</v>
      </c>
    </row>
    <row r="7" spans="1:31">
      <c r="B7" s="641" t="s">
        <v>145</v>
      </c>
      <c r="C7" s="642"/>
      <c r="D7" s="643" t="s">
        <v>2788</v>
      </c>
      <c r="E7" s="646"/>
      <c r="F7" s="646"/>
      <c r="G7" s="646"/>
      <c r="H7" s="646"/>
      <c r="I7" s="646"/>
      <c r="J7" s="646"/>
      <c r="K7" s="646"/>
      <c r="L7" s="646"/>
      <c r="M7" s="647"/>
      <c r="T7" s="25" t="s">
        <v>3139</v>
      </c>
    </row>
    <row r="8" spans="1:31">
      <c r="B8" s="641" t="s">
        <v>642</v>
      </c>
      <c r="C8" s="642"/>
      <c r="D8" s="643" t="s">
        <v>2794</v>
      </c>
      <c r="E8" s="646"/>
      <c r="F8" s="646"/>
      <c r="G8" s="646"/>
      <c r="H8" s="646"/>
      <c r="I8" s="646"/>
      <c r="J8" s="646"/>
      <c r="K8" s="646"/>
      <c r="L8" s="646"/>
      <c r="M8" s="647"/>
      <c r="S8" s="25" t="s">
        <v>1327</v>
      </c>
    </row>
    <row r="9" spans="1:31" ht="19.5" thickBot="1">
      <c r="B9" s="652" t="s">
        <v>149</v>
      </c>
      <c r="C9" s="653"/>
      <c r="D9" s="654" t="str">
        <f xml:space="preserve"> D7 &amp; "を定義する。"</f>
        <v>二次利用DB登録患者紐付けデータを定義する。</v>
      </c>
      <c r="E9" s="655"/>
      <c r="F9" s="655"/>
      <c r="G9" s="655"/>
      <c r="H9" s="655"/>
      <c r="I9" s="655"/>
      <c r="J9" s="655"/>
      <c r="K9" s="655"/>
      <c r="L9" s="655"/>
      <c r="M9" s="656"/>
      <c r="P9" s="25" t="str">
        <f>"ALTER TABLE milscm4."&amp;D$8&amp;" OWNER TO pgmisgrp1;"</f>
        <v>ALTER TABLE milscm4.mart_2riyo_patient_himoduke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milscm4.mart_2riyo_patient_himoduke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milscm4.mart_2riyo_patient_himoduke</v>
      </c>
    </row>
    <row r="13" spans="1:31" ht="16.5" customHeight="1">
      <c r="B13" s="670"/>
      <c r="C13" s="672"/>
      <c r="D13" s="672"/>
      <c r="E13" s="666"/>
      <c r="F13" s="307" t="s">
        <v>162</v>
      </c>
      <c r="G13" s="307" t="s">
        <v>163</v>
      </c>
      <c r="H13" s="307" t="s">
        <v>162</v>
      </c>
      <c r="I13" s="307" t="s">
        <v>164</v>
      </c>
      <c r="J13" s="666"/>
      <c r="K13" s="666"/>
      <c r="L13" s="666"/>
      <c r="M13" s="668"/>
      <c r="Q13" s="25" t="s">
        <v>1326</v>
      </c>
    </row>
    <row r="14" spans="1:31">
      <c r="B14" s="33">
        <f t="shared" ref="B14:B17" si="0">ROW()-13</f>
        <v>1</v>
      </c>
      <c r="C14" s="236" t="s">
        <v>1666</v>
      </c>
      <c r="D14" s="236" t="s">
        <v>196</v>
      </c>
      <c r="E14" s="229" t="s">
        <v>192</v>
      </c>
      <c r="F14" s="229" t="s">
        <v>1665</v>
      </c>
      <c r="G14" s="229">
        <v>9</v>
      </c>
      <c r="H14" s="245" t="str">
        <f t="shared" ref="H14:H15" si="1">IF(F14="フラグ","boolean",IF(F14="文字列","text",IF(F14="整数","integer",IF(F14="実数","numeric",""))))</f>
        <v>text</v>
      </c>
      <c r="I14" s="245">
        <f t="shared" ref="I14:I15" si="2">IF(H14="boolean",1,IF(H14="text",IF(G14&lt;=126,1+(G14*3),4+(G14*3)),IF(H14="integer",4,IF(H14="numeric",3+CEILING(G14/4*2,2),0))))</f>
        <v>28</v>
      </c>
      <c r="J14" s="237"/>
      <c r="K14" s="238"/>
      <c r="L14" s="239" t="s">
        <v>192</v>
      </c>
      <c r="M14" s="251"/>
      <c r="S14" s="25" t="str">
        <f>IF(B14&lt;&gt;1,","&amp;D14,D14)</f>
        <v>facility_id</v>
      </c>
      <c r="T14" s="25" t="str">
        <f>UPPER(H14)</f>
        <v>TEXT</v>
      </c>
      <c r="U14" s="25" t="str">
        <f>IF(K14&lt;&gt;"","default "&amp;IF(H14="text","'"&amp;K14&amp;"'",K14),"")</f>
        <v/>
      </c>
      <c r="V14" s="25" t="str">
        <f t="shared" ref="V14:V15" si="3">IF(L14="○","NOT NULL","")</f>
        <v>NOT NULL</v>
      </c>
      <c r="W14" s="25" t="str">
        <f t="shared" ref="W14:W15" si="4">"--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236" t="s">
        <v>1663</v>
      </c>
      <c r="D15" s="236" t="s">
        <v>1664</v>
      </c>
      <c r="E15" s="229" t="s">
        <v>192</v>
      </c>
      <c r="F15" s="229" t="s">
        <v>1665</v>
      </c>
      <c r="G15" s="229">
        <v>20</v>
      </c>
      <c r="H15" s="245" t="str">
        <f t="shared" si="1"/>
        <v>text</v>
      </c>
      <c r="I15" s="245">
        <f t="shared" si="2"/>
        <v>61</v>
      </c>
      <c r="J15" s="237"/>
      <c r="K15" s="238"/>
      <c r="L15" s="239" t="s">
        <v>192</v>
      </c>
      <c r="M15" s="251" t="s">
        <v>2795</v>
      </c>
      <c r="S15" s="25" t="str">
        <f t="shared" ref="S15" si="5">IF(B15&lt;&gt;1,","&amp;D15,D15)</f>
        <v>,himoduke_id</v>
      </c>
      <c r="T15" s="25" t="str">
        <f t="shared" ref="T15" si="6">UPPER(H15)</f>
        <v>TEXT</v>
      </c>
      <c r="U15" s="25" t="str">
        <f t="shared" ref="U15" si="7">IF(K15&lt;&gt;"","default "&amp;IF(H15="text","'"&amp;K15&amp;"'",K15),"")</f>
        <v/>
      </c>
      <c r="V15" s="25" t="str">
        <f t="shared" si="3"/>
        <v>NOT NULL</v>
      </c>
      <c r="W15" s="25" t="str">
        <f t="shared" si="4"/>
        <v>-- 紐付けID</v>
      </c>
      <c r="Y15" s="41"/>
      <c r="Z15" s="41"/>
      <c r="AA15" s="41"/>
      <c r="AB15" s="41"/>
      <c r="AD15" s="25" t="str">
        <f>IF(H15="text",""""&amp;D15&amp;""": ""object"", ","")</f>
        <v xml:space="preserve">"himoduke_id": "object", </v>
      </c>
      <c r="AE15" s="25" t="str">
        <f t="shared" ref="AE15" si="8">""""&amp;D15&amp;""", "</f>
        <v xml:space="preserve">"himoduke_id", </v>
      </c>
    </row>
    <row r="16" spans="1:31">
      <c r="B16" s="33">
        <f t="shared" si="0"/>
        <v>3</v>
      </c>
      <c r="C16" s="34" t="s">
        <v>1780</v>
      </c>
      <c r="D16" s="34" t="s">
        <v>286</v>
      </c>
      <c r="E16" s="36" t="s">
        <v>192</v>
      </c>
      <c r="F16" s="36" t="s">
        <v>1620</v>
      </c>
      <c r="G16" s="36">
        <v>3</v>
      </c>
      <c r="H16" s="245" t="str">
        <f t="shared" ref="H16" si="9">IF(F16="フラグ","boolean",IF(F16="文字列","text",IF(F16="整数","integer",IF(F16="実数","numeric",""))))</f>
        <v>text</v>
      </c>
      <c r="I16" s="245">
        <f t="shared" ref="I16:I17" si="10">IF(H16="boolean",1,IF(H16="text",IF(G16&lt;=126,1+(G16*3),4+(G16*3)),IF(H16="integer",4,IF(H16="numeric",3+CEILING(G16/4*2,2),0))))</f>
        <v>10</v>
      </c>
      <c r="J16" s="37"/>
      <c r="K16" s="204"/>
      <c r="L16" s="239" t="s">
        <v>192</v>
      </c>
      <c r="M16" s="39" t="s">
        <v>1841</v>
      </c>
      <c r="S16" s="25" t="str">
        <f t="shared" ref="S16:S17" si="11">IF(B16&lt;&gt;1,","&amp;D16,D16)</f>
        <v>,data_type</v>
      </c>
      <c r="T16" s="25" t="str">
        <f t="shared" ref="T16:T17" si="12">UPPER(H16)</f>
        <v>TEXT</v>
      </c>
      <c r="U16" s="25" t="str">
        <f t="shared" ref="U16:U17" si="13">IF(K16&lt;&gt;"","default "&amp;IF(H16="text","'"&amp;K16&amp;"'",K16),"")</f>
        <v/>
      </c>
      <c r="V16" s="25" t="str">
        <f t="shared" ref="V16:V17" si="14">IF(L16="○","NOT NULL","")</f>
        <v>NOT NULL</v>
      </c>
      <c r="W16" s="25" t="str">
        <f t="shared" ref="W16:W17" si="15">"-- "&amp;C16</f>
        <v>-- データ種別</v>
      </c>
      <c r="Y16" s="41"/>
      <c r="Z16" s="41"/>
      <c r="AA16" s="41"/>
      <c r="AB16" s="41"/>
      <c r="AD16" s="25" t="str">
        <f t="shared" ref="AD16:AD17" si="16">IF(H16="text",""""&amp;D16&amp;""": ""object"", ","")</f>
        <v xml:space="preserve">"data_type": "object", </v>
      </c>
      <c r="AE16" s="25" t="str">
        <f t="shared" ref="AE16:AE17" si="17">""""&amp;D16&amp;""", "</f>
        <v xml:space="preserve">"data_type", </v>
      </c>
    </row>
    <row r="17" spans="1:31" ht="19.5" thickBot="1">
      <c r="A17" s="41"/>
      <c r="B17" s="42">
        <f t="shared" si="0"/>
        <v>4</v>
      </c>
      <c r="C17" s="43" t="s">
        <v>1781</v>
      </c>
      <c r="D17" s="43" t="s">
        <v>2872</v>
      </c>
      <c r="E17" s="44" t="s">
        <v>192</v>
      </c>
      <c r="F17" s="44" t="s">
        <v>197</v>
      </c>
      <c r="G17" s="44">
        <v>20</v>
      </c>
      <c r="H17" s="248" t="str">
        <f>IF(F17="フラグ","boolean",IF(F17="文字列","text",IF(F17="整数","integer",IF(F17="実数","numeric",""))))</f>
        <v>text</v>
      </c>
      <c r="I17" s="248">
        <f t="shared" si="10"/>
        <v>61</v>
      </c>
      <c r="J17" s="46"/>
      <c r="K17" s="252"/>
      <c r="L17" s="253" t="s">
        <v>192</v>
      </c>
      <c r="M17" s="254"/>
      <c r="S17" s="25" t="str">
        <f t="shared" si="11"/>
        <v>,patient_id</v>
      </c>
      <c r="T17" s="25" t="str">
        <f t="shared" si="12"/>
        <v>TEXT</v>
      </c>
      <c r="U17" s="25" t="str">
        <f t="shared" si="13"/>
        <v/>
      </c>
      <c r="V17" s="25" t="str">
        <f t="shared" si="14"/>
        <v>NOT NULL</v>
      </c>
      <c r="W17" s="25" t="str">
        <f t="shared" si="15"/>
        <v>-- 患者ID</v>
      </c>
      <c r="Y17" s="41"/>
      <c r="Z17" s="41"/>
      <c r="AA17" s="41"/>
      <c r="AB17" s="41"/>
      <c r="AD17" s="25" t="str">
        <f t="shared" si="16"/>
        <v xml:space="preserve">"patient_id": "object", </v>
      </c>
      <c r="AE17" s="25" t="str">
        <f t="shared" si="17"/>
        <v xml:space="preserve">"patient_id",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6">
    <cfRule type="duplicateValues" dxfId="1301" priority="8"/>
  </conditionalFormatting>
  <conditionalFormatting sqref="D14">
    <cfRule type="duplicateValues" dxfId="1300" priority="2"/>
  </conditionalFormatting>
  <conditionalFormatting sqref="D15">
    <cfRule type="duplicateValues" dxfId="129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AB32"/>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4" ht="16.5" customHeight="1">
      <c r="A1" s="79" t="s">
        <v>730</v>
      </c>
      <c r="B1" s="631" t="s">
        <v>183</v>
      </c>
      <c r="C1" s="632"/>
      <c r="D1" s="23" t="s">
        <v>138</v>
      </c>
      <c r="E1" s="635"/>
      <c r="F1" s="635"/>
      <c r="G1" s="635"/>
      <c r="H1" s="635"/>
      <c r="I1" s="635"/>
      <c r="J1" s="636" t="s">
        <v>184</v>
      </c>
      <c r="K1" s="635"/>
      <c r="L1" s="627"/>
      <c r="M1" s="308" t="s">
        <v>185</v>
      </c>
    </row>
    <row r="2" spans="1:24" ht="19.5" thickBot="1">
      <c r="B2" s="633"/>
      <c r="C2" s="634"/>
      <c r="D2" s="26" t="s">
        <v>141</v>
      </c>
      <c r="E2" s="637"/>
      <c r="F2" s="637"/>
      <c r="G2" s="637"/>
      <c r="H2" s="637"/>
      <c r="I2" s="637"/>
      <c r="J2" s="638"/>
      <c r="K2" s="639"/>
      <c r="L2" s="640"/>
      <c r="M2" s="27"/>
      <c r="P2" s="25" t="str">
        <f>"ALTER TABLE ONLY milscm4."&amp;D$8</f>
        <v>ALTER TABLE ONLY milscm4.mart_error_patient_manage</v>
      </c>
    </row>
    <row r="3" spans="1:24" ht="19.5" thickBot="1">
      <c r="B3" s="28"/>
      <c r="C3" s="28"/>
      <c r="D3" s="28"/>
      <c r="E3" s="28"/>
      <c r="F3" s="28"/>
      <c r="G3" s="28"/>
      <c r="H3" s="28"/>
      <c r="I3" s="28"/>
      <c r="J3" s="28"/>
      <c r="K3" s="28"/>
      <c r="L3" s="28"/>
      <c r="M3" s="29"/>
      <c r="N3" s="28"/>
      <c r="Q3" s="25" t="str">
        <f>"ADD CONSTRAINT "&amp;D$8&amp;"_pkey"</f>
        <v>ADD CONSTRAINT mart_error_patient_manage_pkey</v>
      </c>
    </row>
    <row r="4" spans="1:24">
      <c r="B4" s="626" t="s">
        <v>142</v>
      </c>
      <c r="C4" s="627"/>
      <c r="D4" s="628" t="str">
        <f>VLOOKUP(D7,エンティティ一覧!A1:'エンティティ一覧'!AQ10131,13,FALSE)</f>
        <v>ENT_A1_12</v>
      </c>
      <c r="E4" s="673"/>
      <c r="F4" s="673"/>
      <c r="G4" s="673"/>
      <c r="H4" s="673"/>
      <c r="I4" s="673"/>
      <c r="J4" s="673"/>
      <c r="K4" s="673"/>
      <c r="L4" s="673"/>
      <c r="M4" s="674"/>
      <c r="R4" s="25" t="s">
        <v>1328</v>
      </c>
    </row>
    <row r="5" spans="1:24">
      <c r="B5" s="641" t="s">
        <v>143</v>
      </c>
      <c r="C5" s="642"/>
      <c r="D5" s="643" t="str">
        <f>VLOOKUP(D7,エンティティ一覧!A1:'エンティティ一覧'!AQ10131,2,FALSE)</f>
        <v>SA_A1</v>
      </c>
      <c r="E5" s="646"/>
      <c r="F5" s="646"/>
      <c r="G5" s="646"/>
      <c r="H5" s="646"/>
      <c r="I5" s="646"/>
      <c r="J5" s="646"/>
      <c r="K5" s="646"/>
      <c r="L5" s="646"/>
      <c r="M5" s="647"/>
      <c r="S5" s="25" t="s">
        <v>1326</v>
      </c>
    </row>
    <row r="6" spans="1:24">
      <c r="B6" s="641" t="s">
        <v>144</v>
      </c>
      <c r="C6" s="642"/>
      <c r="D6" s="643" t="str">
        <f>VLOOKUP(D7,エンティティ一覧!A1:'エンティティ一覧'!AQ10131,6,FALSE)</f>
        <v>データマート</v>
      </c>
      <c r="E6" s="646"/>
      <c r="F6" s="646"/>
      <c r="G6" s="646"/>
      <c r="H6" s="646"/>
      <c r="I6" s="646"/>
      <c r="J6" s="646"/>
      <c r="K6" s="646"/>
      <c r="L6" s="646"/>
      <c r="M6" s="647"/>
      <c r="T6" s="25" t="s">
        <v>2793</v>
      </c>
    </row>
    <row r="7" spans="1:24">
      <c r="B7" s="641" t="s">
        <v>145</v>
      </c>
      <c r="C7" s="642"/>
      <c r="D7" s="643" t="s">
        <v>3160</v>
      </c>
      <c r="E7" s="646"/>
      <c r="F7" s="646"/>
      <c r="G7" s="646"/>
      <c r="H7" s="646"/>
      <c r="I7" s="646"/>
      <c r="J7" s="646"/>
      <c r="K7" s="646"/>
      <c r="L7" s="646"/>
      <c r="M7" s="647"/>
    </row>
    <row r="8" spans="1:24">
      <c r="B8" s="641" t="s">
        <v>147</v>
      </c>
      <c r="C8" s="642"/>
      <c r="D8" s="643" t="s">
        <v>3161</v>
      </c>
      <c r="E8" s="646"/>
      <c r="F8" s="646"/>
      <c r="G8" s="646"/>
      <c r="H8" s="646"/>
      <c r="I8" s="646"/>
      <c r="J8" s="646"/>
      <c r="K8" s="646"/>
      <c r="L8" s="646"/>
      <c r="M8" s="647"/>
      <c r="S8" s="25" t="s">
        <v>1327</v>
      </c>
    </row>
    <row r="9" spans="1:24" ht="19.5" customHeight="1" thickBot="1">
      <c r="B9" s="652" t="s">
        <v>149</v>
      </c>
      <c r="C9" s="653"/>
      <c r="D9" s="654" t="s">
        <v>2792</v>
      </c>
      <c r="E9" s="655"/>
      <c r="F9" s="655"/>
      <c r="G9" s="655"/>
      <c r="H9" s="655"/>
      <c r="I9" s="655"/>
      <c r="J9" s="655"/>
      <c r="K9" s="655"/>
      <c r="L9" s="655"/>
      <c r="M9" s="656"/>
      <c r="P9" s="25" t="str">
        <f>"ALTER TABLE milscm4."&amp;D$8&amp;" OWNER TO pgmisgrp1;"</f>
        <v>ALTER TABLE milscm4.mart_error_patient_manage OWNER TO pgmisgrp1;</v>
      </c>
    </row>
    <row r="10" spans="1:24">
      <c r="B10" s="30"/>
      <c r="C10" s="30"/>
      <c r="D10" s="28"/>
      <c r="E10" s="28"/>
      <c r="F10" s="28"/>
      <c r="G10" s="28"/>
      <c r="H10" s="28"/>
      <c r="I10" s="28"/>
      <c r="J10" s="28"/>
      <c r="K10" s="28"/>
      <c r="L10" s="28"/>
      <c r="M10" s="29"/>
      <c r="N10" s="28"/>
      <c r="P10" s="25" t="str">
        <f>"GRANT ALL ON TABLE milscm4."&amp;D$8&amp;" TO pgappl11;"</f>
        <v>GRANT ALL ON TABLE milscm4.mart_error_patient_manage TO pgappl11;</v>
      </c>
    </row>
    <row r="11" spans="1:24" ht="19.5" thickBot="1">
      <c r="B11" s="31" t="s">
        <v>151</v>
      </c>
      <c r="C11" s="30"/>
      <c r="D11" s="28"/>
      <c r="E11" s="28"/>
      <c r="F11" s="28"/>
      <c r="G11" s="28"/>
      <c r="H11" s="28"/>
      <c r="I11" s="28"/>
      <c r="J11" s="28"/>
      <c r="K11" s="28"/>
      <c r="L11" s="28"/>
      <c r="M11" s="29"/>
      <c r="N11" s="28"/>
    </row>
    <row r="12" spans="1:24" ht="18.75" customHeight="1">
      <c r="B12" s="657" t="s">
        <v>152</v>
      </c>
      <c r="C12" s="659" t="s">
        <v>188</v>
      </c>
      <c r="D12" s="659" t="s">
        <v>189</v>
      </c>
      <c r="E12" s="648" t="s">
        <v>155</v>
      </c>
      <c r="F12" s="661" t="s">
        <v>156</v>
      </c>
      <c r="G12" s="662"/>
      <c r="H12" s="661" t="s">
        <v>157</v>
      </c>
      <c r="I12" s="662"/>
      <c r="J12" s="648" t="s">
        <v>158</v>
      </c>
      <c r="K12" s="648" t="s">
        <v>159</v>
      </c>
      <c r="L12" s="648" t="s">
        <v>160</v>
      </c>
      <c r="M12" s="650" t="s">
        <v>2</v>
      </c>
      <c r="P12" s="25" t="str">
        <f>"CREATE TABLE milscm4."&amp;D$8</f>
        <v>CREATE TABLE milscm4.mart_error_patient_manage</v>
      </c>
    </row>
    <row r="13" spans="1:24" ht="56.25">
      <c r="B13" s="658"/>
      <c r="C13" s="660"/>
      <c r="D13" s="660"/>
      <c r="E13" s="649"/>
      <c r="F13" s="32" t="s">
        <v>162</v>
      </c>
      <c r="G13" s="32" t="s">
        <v>163</v>
      </c>
      <c r="H13" s="32" t="s">
        <v>162</v>
      </c>
      <c r="I13" s="32" t="s">
        <v>164</v>
      </c>
      <c r="J13" s="649"/>
      <c r="K13" s="649"/>
      <c r="L13" s="649"/>
      <c r="M13" s="651"/>
      <c r="Q13" s="25" t="s">
        <v>1326</v>
      </c>
    </row>
    <row r="14" spans="1:24" s="41" customFormat="1">
      <c r="A14" s="25"/>
      <c r="B14" s="33">
        <f t="shared" ref="B14" si="0">ROW()-13</f>
        <v>1</v>
      </c>
      <c r="C14" s="34" t="s">
        <v>2765</v>
      </c>
      <c r="D14" s="34" t="s">
        <v>2764</v>
      </c>
      <c r="E14" s="36" t="s">
        <v>1273</v>
      </c>
      <c r="F14" s="36" t="s">
        <v>193</v>
      </c>
      <c r="G14" s="36">
        <v>10</v>
      </c>
      <c r="H14" s="36" t="str">
        <f t="shared" ref="H14:H16" si="1">IF(F14="フラグ","boolean",IF(F14="文字列","text",IF(F14="整数","integer",IF(F14="実数","numeric",""))))</f>
        <v>integer</v>
      </c>
      <c r="I14" s="36">
        <f t="shared" ref="I14:I16" si="2">IF(H14="boolean",1,IF(H14="text",IF(G14&lt;=126,1+(G14*3),4+(G14*3)),IF(H14="integer",4,IF(H14="numeric",3+CEILING(G14/4*2,2),0))))</f>
        <v>4</v>
      </c>
      <c r="J14" s="37"/>
      <c r="K14" s="37"/>
      <c r="L14" s="38" t="s">
        <v>192</v>
      </c>
      <c r="M14" s="39" t="s">
        <v>2766</v>
      </c>
      <c r="P14" s="25"/>
      <c r="Q14" s="25"/>
      <c r="R14" s="25"/>
      <c r="S14" s="25" t="str">
        <f>IF(B14&lt;&gt;1,","&amp;D14,D14)</f>
        <v>err_taisyo_mil_karute_id</v>
      </c>
      <c r="T14" s="25" t="str">
        <f>UPPER(H14)</f>
        <v>INTEGER</v>
      </c>
      <c r="U14" s="25" t="str">
        <f>IF(K14&lt;&gt;"","default "&amp;IF(H14="text","'"&amp;K14&amp;"'",K14),"")</f>
        <v/>
      </c>
      <c r="V14" s="25" t="str">
        <f>IF(L14="○","NOT NULL","")</f>
        <v>NOT NULL</v>
      </c>
      <c r="W14" s="25" t="str">
        <f>"-- "&amp;C14</f>
        <v>-- エラー対象千年カルテID</v>
      </c>
      <c r="X14" s="25"/>
    </row>
    <row r="15" spans="1:24" s="41" customFormat="1">
      <c r="A15" s="25"/>
      <c r="B15" s="33">
        <f>ROW()-13</f>
        <v>2</v>
      </c>
      <c r="C15" s="34" t="s">
        <v>195</v>
      </c>
      <c r="D15" s="34" t="s">
        <v>196</v>
      </c>
      <c r="E15" s="36" t="s">
        <v>1273</v>
      </c>
      <c r="F15" s="35" t="s">
        <v>197</v>
      </c>
      <c r="G15" s="36">
        <v>9</v>
      </c>
      <c r="H15" s="36" t="str">
        <f t="shared" si="1"/>
        <v>text</v>
      </c>
      <c r="I15" s="36">
        <f t="shared" si="2"/>
        <v>28</v>
      </c>
      <c r="J15" s="37"/>
      <c r="K15" s="40"/>
      <c r="L15" s="38" t="s">
        <v>192</v>
      </c>
      <c r="M15" s="39" t="s">
        <v>2766</v>
      </c>
      <c r="P15" s="25"/>
      <c r="Q15" s="25"/>
      <c r="R15" s="25"/>
      <c r="S15" s="25" t="str">
        <f t="shared" ref="S15:S16" si="3">IF(B15&lt;&gt;1,","&amp;D15,D15)</f>
        <v>,facility_id</v>
      </c>
      <c r="T15" s="25" t="str">
        <f t="shared" ref="T15:T16" si="4">UPPER(H15)</f>
        <v>TEXT</v>
      </c>
      <c r="U15" s="25" t="str">
        <f t="shared" ref="U15:U16" si="5">IF(K15&lt;&gt;"","default "&amp;IF(H15="text","'"&amp;K15&amp;"'",K15),"")</f>
        <v/>
      </c>
      <c r="V15" s="25" t="str">
        <f>IF(L15="○","NOT NULL","")</f>
        <v>NOT NULL</v>
      </c>
      <c r="W15" s="25" t="str">
        <f>"-- "&amp;C15</f>
        <v>-- 施設ID</v>
      </c>
      <c r="X15" s="25"/>
    </row>
    <row r="16" spans="1:24" s="41" customFormat="1" ht="38.25" thickBot="1">
      <c r="A16" s="25"/>
      <c r="B16" s="57">
        <f>ROW()-13</f>
        <v>3</v>
      </c>
      <c r="C16" s="58" t="s">
        <v>2762</v>
      </c>
      <c r="D16" s="58" t="s">
        <v>2763</v>
      </c>
      <c r="E16" s="45"/>
      <c r="F16" s="45" t="s">
        <v>197</v>
      </c>
      <c r="G16" s="45">
        <v>1</v>
      </c>
      <c r="H16" s="44" t="str">
        <f t="shared" si="1"/>
        <v>text</v>
      </c>
      <c r="I16" s="44">
        <f t="shared" si="2"/>
        <v>4</v>
      </c>
      <c r="J16" s="59"/>
      <c r="K16" s="60"/>
      <c r="L16" s="61" t="s">
        <v>1273</v>
      </c>
      <c r="M16" s="62" t="s">
        <v>2767</v>
      </c>
      <c r="P16" s="25"/>
      <c r="Q16" s="25"/>
      <c r="R16" s="25"/>
      <c r="S16" s="25" t="str">
        <f t="shared" si="3"/>
        <v>,status_flg</v>
      </c>
      <c r="T16" s="25" t="str">
        <f t="shared" si="4"/>
        <v>TEXT</v>
      </c>
      <c r="U16" s="25" t="str">
        <f t="shared" si="5"/>
        <v/>
      </c>
      <c r="V16" s="25" t="str">
        <f t="shared" ref="V16" si="6">IF(L16="○","NOT NULL","")</f>
        <v>NOT NULL</v>
      </c>
      <c r="W16" s="25" t="str">
        <f t="shared" ref="W16" si="7">"-- "&amp;C16</f>
        <v>-- 状態区分</v>
      </c>
      <c r="X16" s="25"/>
    </row>
    <row r="17" spans="1:28">
      <c r="P17" s="41"/>
      <c r="R17" s="25" t="s">
        <v>1327</v>
      </c>
      <c r="Y17" s="41"/>
      <c r="Z17" s="41"/>
      <c r="AA17" s="41"/>
      <c r="AB17" s="41"/>
    </row>
    <row r="18" spans="1:28">
      <c r="A18" s="41"/>
      <c r="P18" s="41"/>
      <c r="Y18" s="41"/>
      <c r="Z18" s="41"/>
      <c r="AA18" s="41"/>
      <c r="AB18" s="41"/>
    </row>
    <row r="19" spans="1:28">
      <c r="A19" s="41"/>
      <c r="P19" s="41"/>
      <c r="Y19" s="41"/>
      <c r="Z19" s="41"/>
      <c r="AA19" s="41"/>
      <c r="AB19" s="41"/>
    </row>
    <row r="20" spans="1:28">
      <c r="A20" s="41"/>
      <c r="P20" s="41"/>
      <c r="Y20" s="41"/>
      <c r="Z20" s="41"/>
      <c r="AA20" s="41"/>
      <c r="AB20" s="41"/>
    </row>
    <row r="21" spans="1:28">
      <c r="A21" s="41"/>
      <c r="P21" s="41"/>
      <c r="Y21" s="41"/>
      <c r="Z21" s="41"/>
      <c r="AA21" s="41"/>
      <c r="AB21" s="41"/>
    </row>
    <row r="22" spans="1:28">
      <c r="A22" s="41"/>
      <c r="P22" s="41"/>
      <c r="Y22" s="41"/>
      <c r="Z22" s="41"/>
      <c r="AA22" s="41"/>
      <c r="AB22" s="41"/>
    </row>
    <row r="23" spans="1:28">
      <c r="P23" s="41"/>
      <c r="Y23" s="41"/>
      <c r="Z23" s="41"/>
      <c r="AA23" s="41"/>
      <c r="AB23" s="41"/>
    </row>
    <row r="24" spans="1:28">
      <c r="P24" s="41"/>
      <c r="Y24" s="41"/>
      <c r="Z24" s="41"/>
      <c r="AA24" s="41"/>
      <c r="AB24" s="41"/>
    </row>
    <row r="25" spans="1:28">
      <c r="P25" s="41"/>
      <c r="Y25" s="41"/>
      <c r="Z25" s="41"/>
      <c r="AA25" s="41"/>
      <c r="AB25" s="41"/>
    </row>
    <row r="26" spans="1:28">
      <c r="P26" s="41"/>
      <c r="Y26" s="41"/>
      <c r="Z26" s="41"/>
      <c r="AA26" s="41"/>
      <c r="AB26" s="41"/>
    </row>
    <row r="27" spans="1:28">
      <c r="P27" s="41"/>
      <c r="Y27" s="41"/>
      <c r="Z27" s="41"/>
      <c r="AA27" s="41"/>
      <c r="AB27" s="41"/>
    </row>
    <row r="28" spans="1:28">
      <c r="P28" s="41"/>
      <c r="Y28" s="41"/>
      <c r="Z28" s="41"/>
      <c r="AA28" s="41"/>
      <c r="AB28" s="41"/>
    </row>
    <row r="29" spans="1:28">
      <c r="P29" s="41"/>
      <c r="Y29" s="41"/>
      <c r="Z29" s="41"/>
      <c r="AA29" s="41"/>
      <c r="AB29" s="41"/>
    </row>
    <row r="30" spans="1:28">
      <c r="P30" s="41"/>
      <c r="Y30" s="41"/>
      <c r="Z30" s="41"/>
      <c r="AA30" s="41"/>
      <c r="AB30" s="41"/>
    </row>
    <row r="31" spans="1:28">
      <c r="P31" s="41"/>
      <c r="Y31" s="41"/>
      <c r="Z31" s="41"/>
      <c r="AA31" s="41"/>
      <c r="AB31" s="41"/>
    </row>
    <row r="32" spans="1:28">
      <c r="P32" s="41"/>
      <c r="Y32" s="41"/>
      <c r="Z32" s="41"/>
      <c r="AA32" s="41"/>
      <c r="AB32"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E33"/>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31" ht="16.5" customHeight="1">
      <c r="A1" s="79" t="s">
        <v>730</v>
      </c>
      <c r="B1" s="631" t="s">
        <v>183</v>
      </c>
      <c r="C1" s="632"/>
      <c r="D1" s="23" t="s">
        <v>138</v>
      </c>
      <c r="E1" s="635"/>
      <c r="F1" s="635"/>
      <c r="G1" s="635"/>
      <c r="H1" s="635"/>
      <c r="I1" s="635"/>
      <c r="J1" s="636" t="s">
        <v>184</v>
      </c>
      <c r="K1" s="635"/>
      <c r="L1" s="627"/>
      <c r="M1" s="301" t="s">
        <v>185</v>
      </c>
    </row>
    <row r="2" spans="1:31" ht="19.5" thickBot="1">
      <c r="B2" s="633"/>
      <c r="C2" s="634"/>
      <c r="D2" s="26" t="s">
        <v>141</v>
      </c>
      <c r="E2" s="637"/>
      <c r="F2" s="637"/>
      <c r="G2" s="637"/>
      <c r="H2" s="637"/>
      <c r="I2" s="637"/>
      <c r="J2" s="638"/>
      <c r="K2" s="639"/>
      <c r="L2" s="640"/>
      <c r="M2" s="27"/>
      <c r="P2" s="25" t="str">
        <f>"ALTER TABLE ONLY milscm4."&amp;D$8</f>
        <v>ALTER TABLE ONLY milscm4.mart_error_patient</v>
      </c>
    </row>
    <row r="3" spans="1:31" ht="19.5" thickBot="1">
      <c r="B3" s="28"/>
      <c r="C3" s="28"/>
      <c r="D3" s="28"/>
      <c r="E3" s="28"/>
      <c r="F3" s="28"/>
      <c r="G3" s="28"/>
      <c r="H3" s="28"/>
      <c r="I3" s="28"/>
      <c r="J3" s="28"/>
      <c r="K3" s="28"/>
      <c r="L3" s="28"/>
      <c r="M3" s="29"/>
      <c r="N3" s="28"/>
      <c r="Q3" s="25" t="str">
        <f>"ADD CONSTRAINT "&amp;D$8&amp;"_pkey"</f>
        <v>ADD CONSTRAINT mart_error_patient_pkey</v>
      </c>
    </row>
    <row r="4" spans="1:31">
      <c r="B4" s="626" t="s">
        <v>142</v>
      </c>
      <c r="C4" s="627"/>
      <c r="D4" s="628" t="str">
        <f>VLOOKUP(D7,エンティティ一覧!A1:'エンティティ一覧'!AQ10131,13,FALSE)</f>
        <v>ENT_A1_13</v>
      </c>
      <c r="E4" s="673"/>
      <c r="F4" s="673"/>
      <c r="G4" s="673"/>
      <c r="H4" s="673"/>
      <c r="I4" s="673"/>
      <c r="J4" s="673"/>
      <c r="K4" s="673"/>
      <c r="L4" s="673"/>
      <c r="M4" s="674"/>
      <c r="R4" s="25" t="s">
        <v>1328</v>
      </c>
    </row>
    <row r="5" spans="1:31">
      <c r="B5" s="641" t="s">
        <v>143</v>
      </c>
      <c r="C5" s="642"/>
      <c r="D5" s="643" t="str">
        <f>VLOOKUP(D7,エンティティ一覧!A1:'エンティティ一覧'!AQ10131,2,FALSE)</f>
        <v>SA_A1</v>
      </c>
      <c r="E5" s="646"/>
      <c r="F5" s="646"/>
      <c r="G5" s="646"/>
      <c r="H5" s="646"/>
      <c r="I5" s="646"/>
      <c r="J5" s="646"/>
      <c r="K5" s="646"/>
      <c r="L5" s="646"/>
      <c r="M5" s="647"/>
      <c r="S5" s="25" t="s">
        <v>1326</v>
      </c>
    </row>
    <row r="6" spans="1:31">
      <c r="B6" s="641" t="s">
        <v>144</v>
      </c>
      <c r="C6" s="642"/>
      <c r="D6" s="643" t="str">
        <f>VLOOKUP(D7,エンティティ一覧!A1:'エンティティ一覧'!AQ10131,6,FALSE)</f>
        <v>データマート</v>
      </c>
      <c r="E6" s="646"/>
      <c r="F6" s="646"/>
      <c r="G6" s="646"/>
      <c r="H6" s="646"/>
      <c r="I6" s="646"/>
      <c r="J6" s="646"/>
      <c r="K6" s="646"/>
      <c r="L6" s="646"/>
      <c r="M6" s="647"/>
      <c r="T6" s="25" t="s">
        <v>3140</v>
      </c>
    </row>
    <row r="7" spans="1:31">
      <c r="B7" s="641" t="s">
        <v>145</v>
      </c>
      <c r="C7" s="642"/>
      <c r="D7" s="643" t="s">
        <v>2760</v>
      </c>
      <c r="E7" s="646"/>
      <c r="F7" s="646"/>
      <c r="G7" s="646"/>
      <c r="H7" s="646"/>
      <c r="I7" s="646"/>
      <c r="J7" s="646"/>
      <c r="K7" s="646"/>
      <c r="L7" s="646"/>
      <c r="M7" s="647"/>
      <c r="T7" s="25" t="s">
        <v>3139</v>
      </c>
    </row>
    <row r="8" spans="1:31">
      <c r="B8" s="641" t="s">
        <v>147</v>
      </c>
      <c r="C8" s="642"/>
      <c r="D8" s="643" t="s">
        <v>2759</v>
      </c>
      <c r="E8" s="646"/>
      <c r="F8" s="646"/>
      <c r="G8" s="646"/>
      <c r="H8" s="646"/>
      <c r="I8" s="646"/>
      <c r="J8" s="646"/>
      <c r="K8" s="646"/>
      <c r="L8" s="646"/>
      <c r="M8" s="647"/>
      <c r="S8" s="25" t="s">
        <v>1327</v>
      </c>
    </row>
    <row r="9" spans="1:31" ht="19.5" customHeight="1" thickBot="1">
      <c r="B9" s="652" t="s">
        <v>149</v>
      </c>
      <c r="C9" s="653"/>
      <c r="D9" s="654" t="s">
        <v>2761</v>
      </c>
      <c r="E9" s="655"/>
      <c r="F9" s="655"/>
      <c r="G9" s="655"/>
      <c r="H9" s="655"/>
      <c r="I9" s="655"/>
      <c r="J9" s="655"/>
      <c r="K9" s="655"/>
      <c r="L9" s="655"/>
      <c r="M9" s="656"/>
      <c r="P9" s="25" t="str">
        <f>"ALTER TABLE milscm4."&amp;D$8&amp;" OWNER TO pgmisgrp1;"</f>
        <v>ALTER TABLE milscm4.mart_error_patient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milscm4.mart_error_patient TO pgappl11;</v>
      </c>
    </row>
    <row r="11" spans="1:31" ht="19.5" thickBot="1">
      <c r="B11" s="31" t="s">
        <v>151</v>
      </c>
      <c r="C11" s="30"/>
      <c r="D11" s="28"/>
      <c r="E11" s="28"/>
      <c r="F11" s="28"/>
      <c r="G11" s="28"/>
      <c r="H11" s="28"/>
      <c r="I11" s="28"/>
      <c r="J11" s="28"/>
      <c r="K11" s="28"/>
      <c r="L11" s="28"/>
      <c r="M11" s="29"/>
      <c r="N11" s="28"/>
    </row>
    <row r="12" spans="1:31" ht="18.75" customHeight="1">
      <c r="B12" s="657" t="s">
        <v>152</v>
      </c>
      <c r="C12" s="659" t="s">
        <v>188</v>
      </c>
      <c r="D12" s="659" t="s">
        <v>189</v>
      </c>
      <c r="E12" s="648" t="s">
        <v>155</v>
      </c>
      <c r="F12" s="661" t="s">
        <v>156</v>
      </c>
      <c r="G12" s="662"/>
      <c r="H12" s="661" t="s">
        <v>157</v>
      </c>
      <c r="I12" s="662"/>
      <c r="J12" s="648" t="s">
        <v>158</v>
      </c>
      <c r="K12" s="648" t="s">
        <v>159</v>
      </c>
      <c r="L12" s="648" t="s">
        <v>160</v>
      </c>
      <c r="M12" s="650" t="s">
        <v>2</v>
      </c>
      <c r="P12" s="25" t="str">
        <f>"CREATE TABLE milscm4."&amp;D$8</f>
        <v>CREATE TABLE milscm4.mart_error_patient</v>
      </c>
    </row>
    <row r="13" spans="1:31" ht="56.25">
      <c r="B13" s="658"/>
      <c r="C13" s="660"/>
      <c r="D13" s="660"/>
      <c r="E13" s="649"/>
      <c r="F13" s="32" t="s">
        <v>162</v>
      </c>
      <c r="G13" s="32" t="s">
        <v>163</v>
      </c>
      <c r="H13" s="32" t="s">
        <v>162</v>
      </c>
      <c r="I13" s="32" t="s">
        <v>164</v>
      </c>
      <c r="J13" s="649"/>
      <c r="K13" s="649"/>
      <c r="L13" s="649"/>
      <c r="M13" s="651"/>
      <c r="Q13" s="25" t="s">
        <v>1326</v>
      </c>
    </row>
    <row r="14" spans="1:31">
      <c r="B14" s="33">
        <f t="shared" ref="B14:B17" si="0">ROW()-13</f>
        <v>1</v>
      </c>
      <c r="C14" s="236" t="s">
        <v>1666</v>
      </c>
      <c r="D14" s="236" t="s">
        <v>196</v>
      </c>
      <c r="E14" s="229" t="s">
        <v>192</v>
      </c>
      <c r="F14" s="229" t="s">
        <v>1665</v>
      </c>
      <c r="G14" s="229">
        <v>9</v>
      </c>
      <c r="H14" s="245" t="str">
        <f t="shared" ref="H14:H16" si="1">IF(F14="フラグ","boolean",IF(F14="文字列","text",IF(F14="整数","integer",IF(F14="実数","numeric",""))))</f>
        <v>text</v>
      </c>
      <c r="I14" s="245">
        <f t="shared" ref="I14:I17" si="2">IF(H14="boolean",1,IF(H14="text",IF(G14&lt;=126,1+(G14*3),4+(G14*3)),IF(H14="integer",4,IF(H14="numeric",3+CEILING(G14/4*2,2),0))))</f>
        <v>28</v>
      </c>
      <c r="J14" s="237"/>
      <c r="K14" s="238"/>
      <c r="L14" s="239" t="s">
        <v>192</v>
      </c>
      <c r="M14" s="251"/>
      <c r="S14" s="25" t="str">
        <f>IF(B14&lt;&gt;1,","&amp;D14,D14)</f>
        <v>facility_id</v>
      </c>
      <c r="T14" s="25" t="str">
        <f>UPPER(H14)</f>
        <v>TEXT</v>
      </c>
      <c r="U14" s="25" t="str">
        <f>IF(K14&lt;&gt;"","default "&amp;IF(H14="text","'"&amp;K14&amp;"'",K14),"")</f>
        <v/>
      </c>
      <c r="V14" s="25" t="str">
        <f t="shared" ref="V14:V17" si="3">IF(L14="○","NOT NULL","")</f>
        <v>NOT NULL</v>
      </c>
      <c r="W14" s="25" t="str">
        <f t="shared" ref="W14:W17" si="4">"--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236" t="s">
        <v>1663</v>
      </c>
      <c r="D15" s="236" t="s">
        <v>1664</v>
      </c>
      <c r="E15" s="229" t="s">
        <v>192</v>
      </c>
      <c r="F15" s="229" t="s">
        <v>1665</v>
      </c>
      <c r="G15" s="229">
        <v>20</v>
      </c>
      <c r="H15" s="245" t="str">
        <f t="shared" si="1"/>
        <v>text</v>
      </c>
      <c r="I15" s="245">
        <f t="shared" si="2"/>
        <v>61</v>
      </c>
      <c r="J15" s="237"/>
      <c r="K15" s="238"/>
      <c r="L15" s="239" t="s">
        <v>192</v>
      </c>
      <c r="M15" s="251" t="s">
        <v>2795</v>
      </c>
      <c r="S15" s="25" t="str">
        <f t="shared" ref="S15:S17" si="5">IF(B15&lt;&gt;1,","&amp;D15,D15)</f>
        <v>,himoduke_id</v>
      </c>
      <c r="T15" s="25" t="str">
        <f t="shared" ref="T15:T17" si="6">UPPER(H15)</f>
        <v>TEXT</v>
      </c>
      <c r="U15" s="25" t="str">
        <f t="shared" ref="U15:U17" si="7">IF(K15&lt;&gt;"","default "&amp;IF(H15="text","'"&amp;K15&amp;"'",K15),"")</f>
        <v/>
      </c>
      <c r="V15" s="25" t="str">
        <f t="shared" si="3"/>
        <v>NOT NULL</v>
      </c>
      <c r="W15" s="25" t="str">
        <f t="shared" si="4"/>
        <v>-- 紐付けID</v>
      </c>
      <c r="Y15" s="41"/>
      <c r="Z15" s="41"/>
      <c r="AA15" s="41"/>
      <c r="AB15" s="41"/>
      <c r="AD15" s="25" t="str">
        <f>IF(H15="text",""""&amp;D15&amp;""": ""object"", ","")</f>
        <v xml:space="preserve">"himoduke_id": "object", </v>
      </c>
      <c r="AE15" s="25" t="str">
        <f t="shared" ref="AE15:AE17" si="8">""""&amp;D15&amp;""", "</f>
        <v xml:space="preserve">"himoduke_id", </v>
      </c>
    </row>
    <row r="16" spans="1:31">
      <c r="B16" s="33">
        <f t="shared" si="0"/>
        <v>3</v>
      </c>
      <c r="C16" s="34" t="s">
        <v>1780</v>
      </c>
      <c r="D16" s="34" t="s">
        <v>3159</v>
      </c>
      <c r="E16" s="36" t="s">
        <v>192</v>
      </c>
      <c r="F16" s="36" t="s">
        <v>1620</v>
      </c>
      <c r="G16" s="36">
        <v>3</v>
      </c>
      <c r="H16" s="245" t="str">
        <f t="shared" si="1"/>
        <v>text</v>
      </c>
      <c r="I16" s="245">
        <f t="shared" si="2"/>
        <v>10</v>
      </c>
      <c r="J16" s="37"/>
      <c r="K16" s="204"/>
      <c r="L16" s="239" t="s">
        <v>192</v>
      </c>
      <c r="M16" s="39" t="s">
        <v>1841</v>
      </c>
      <c r="S16" s="25" t="str">
        <f t="shared" si="5"/>
        <v>,data_type</v>
      </c>
      <c r="T16" s="25" t="str">
        <f t="shared" si="6"/>
        <v>TEXT</v>
      </c>
      <c r="U16" s="25" t="str">
        <f t="shared" si="7"/>
        <v/>
      </c>
      <c r="V16" s="25" t="str">
        <f t="shared" si="3"/>
        <v>NOT NULL</v>
      </c>
      <c r="W16" s="25" t="str">
        <f t="shared" si="4"/>
        <v>-- データ種別</v>
      </c>
      <c r="Y16" s="41"/>
      <c r="Z16" s="41"/>
      <c r="AA16" s="41"/>
      <c r="AB16" s="41"/>
      <c r="AD16" s="25" t="str">
        <f t="shared" ref="AD16:AD17" si="9">IF(H16="text",""""&amp;D16&amp;""": ""object"", ","")</f>
        <v xml:space="preserve">"data_type": "object", </v>
      </c>
      <c r="AE16" s="25" t="str">
        <f t="shared" si="8"/>
        <v xml:space="preserve">"data_type", </v>
      </c>
    </row>
    <row r="17" spans="1:31" ht="19.5" thickBot="1">
      <c r="A17" s="41"/>
      <c r="B17" s="42">
        <f t="shared" si="0"/>
        <v>4</v>
      </c>
      <c r="C17" s="43" t="s">
        <v>1781</v>
      </c>
      <c r="D17" s="43" t="s">
        <v>2872</v>
      </c>
      <c r="E17" s="44" t="s">
        <v>192</v>
      </c>
      <c r="F17" s="44" t="s">
        <v>197</v>
      </c>
      <c r="G17" s="44">
        <v>20</v>
      </c>
      <c r="H17" s="248" t="str">
        <f>IF(F17="フラグ","boolean",IF(F17="文字列","text",IF(F17="整数","integer",IF(F17="実数","numeric",""))))</f>
        <v>text</v>
      </c>
      <c r="I17" s="248">
        <f t="shared" si="2"/>
        <v>61</v>
      </c>
      <c r="J17" s="46"/>
      <c r="K17" s="252"/>
      <c r="L17" s="253" t="s">
        <v>192</v>
      </c>
      <c r="M17" s="254"/>
      <c r="S17" s="25" t="str">
        <f t="shared" si="5"/>
        <v>,patient_id</v>
      </c>
      <c r="T17" s="25" t="str">
        <f t="shared" si="6"/>
        <v>TEXT</v>
      </c>
      <c r="U17" s="25" t="str">
        <f t="shared" si="7"/>
        <v/>
      </c>
      <c r="V17" s="25" t="str">
        <f t="shared" si="3"/>
        <v>NOT NULL</v>
      </c>
      <c r="W17" s="25" t="str">
        <f t="shared" si="4"/>
        <v>-- 患者ID</v>
      </c>
      <c r="Y17" s="41"/>
      <c r="Z17" s="41"/>
      <c r="AA17" s="41"/>
      <c r="AB17" s="41"/>
      <c r="AD17" s="25" t="str">
        <f t="shared" si="9"/>
        <v xml:space="preserve">"patient_id": "object", </v>
      </c>
      <c r="AE17" s="25" t="str">
        <f t="shared" si="8"/>
        <v xml:space="preserve">"patient_id", </v>
      </c>
    </row>
    <row r="18" spans="1:31">
      <c r="P18" s="41"/>
      <c r="R18" s="25" t="s">
        <v>1327</v>
      </c>
      <c r="Y18" s="41"/>
      <c r="Z18" s="41"/>
      <c r="AA18" s="41"/>
      <c r="AB18" s="41"/>
    </row>
    <row r="19" spans="1:31">
      <c r="A19" s="41"/>
      <c r="P19" s="41"/>
      <c r="Y19" s="41"/>
      <c r="Z19" s="41"/>
      <c r="AA19" s="41"/>
      <c r="AB19" s="41"/>
    </row>
    <row r="20" spans="1:31">
      <c r="A20" s="41"/>
      <c r="P20" s="41"/>
      <c r="Y20" s="41"/>
      <c r="Z20" s="41"/>
      <c r="AA20" s="41"/>
      <c r="AB20" s="41"/>
    </row>
    <row r="21" spans="1:31">
      <c r="A21" s="41"/>
      <c r="P21" s="41"/>
      <c r="Y21" s="41"/>
      <c r="Z21" s="41"/>
      <c r="AA21" s="41"/>
      <c r="AB21" s="41"/>
    </row>
    <row r="22" spans="1:31">
      <c r="A22" s="41"/>
      <c r="P22" s="41"/>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c r="AB25" s="41"/>
    </row>
    <row r="26" spans="1:31">
      <c r="P26" s="41"/>
      <c r="Y26" s="41"/>
      <c r="Z26" s="41"/>
      <c r="AA26" s="41"/>
      <c r="AB26" s="41"/>
    </row>
    <row r="27" spans="1:31">
      <c r="P27" s="41"/>
      <c r="Y27" s="41"/>
      <c r="Z27" s="41"/>
      <c r="AA27" s="41"/>
      <c r="AB27" s="41"/>
    </row>
    <row r="28" spans="1:31">
      <c r="P28" s="41"/>
      <c r="Y28" s="41"/>
      <c r="Z28" s="41"/>
      <c r="AA28" s="41"/>
      <c r="AB28" s="41"/>
    </row>
    <row r="29" spans="1:31">
      <c r="P29" s="41"/>
      <c r="Y29" s="41"/>
      <c r="Z29" s="41"/>
      <c r="AA29" s="41"/>
      <c r="AB29" s="41"/>
    </row>
    <row r="30" spans="1:31">
      <c r="P30" s="41"/>
      <c r="Y30" s="41"/>
      <c r="Z30" s="41"/>
      <c r="AA30" s="41"/>
      <c r="AB30" s="41"/>
    </row>
    <row r="31" spans="1:31">
      <c r="P31" s="41"/>
      <c r="Y31" s="41"/>
      <c r="Z31" s="41"/>
      <c r="AA31" s="41"/>
      <c r="AB31" s="41"/>
    </row>
    <row r="32" spans="1:31">
      <c r="P32" s="41"/>
      <c r="Y32" s="41"/>
      <c r="Z32" s="41"/>
      <c r="AA32" s="41"/>
      <c r="AB32" s="41"/>
    </row>
    <row r="33" spans="16:28">
      <c r="P33" s="41"/>
      <c r="Y33" s="41"/>
      <c r="Z33" s="41"/>
      <c r="AA33" s="41"/>
      <c r="AB33"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6">
    <cfRule type="duplicateValues" dxfId="1298" priority="3"/>
  </conditionalFormatting>
  <conditionalFormatting sqref="D14">
    <cfRule type="duplicateValues" dxfId="1297" priority="2"/>
  </conditionalFormatting>
  <conditionalFormatting sqref="D15">
    <cfRule type="duplicateValues" dxfId="1296"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8"/>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31" ht="16.5" customHeight="1">
      <c r="A1" s="79" t="s">
        <v>730</v>
      </c>
      <c r="B1" s="631" t="s">
        <v>183</v>
      </c>
      <c r="C1" s="632"/>
      <c r="D1" s="23" t="s">
        <v>138</v>
      </c>
      <c r="E1" s="635"/>
      <c r="F1" s="635"/>
      <c r="G1" s="635"/>
      <c r="H1" s="635"/>
      <c r="I1" s="635"/>
      <c r="J1" s="636" t="s">
        <v>184</v>
      </c>
      <c r="K1" s="635"/>
      <c r="L1" s="627"/>
      <c r="M1" s="24" t="s">
        <v>185</v>
      </c>
    </row>
    <row r="2" spans="1:31" ht="19.5" thickBot="1">
      <c r="B2" s="633"/>
      <c r="C2" s="634"/>
      <c r="D2" s="26" t="s">
        <v>141</v>
      </c>
      <c r="E2" s="637"/>
      <c r="F2" s="637"/>
      <c r="G2" s="637"/>
      <c r="H2" s="637"/>
      <c r="I2" s="637"/>
      <c r="J2" s="638"/>
      <c r="K2" s="639"/>
      <c r="L2" s="640"/>
      <c r="M2" s="27"/>
      <c r="P2" s="25" t="str">
        <f>"ALTER TABLE ONLY milscm4."&amp;D$8</f>
        <v>ALTER TABLE ONLY milscm4.mart_patient_basic</v>
      </c>
    </row>
    <row r="3" spans="1:31" ht="19.5" thickBot="1">
      <c r="B3" s="28"/>
      <c r="C3" s="28"/>
      <c r="D3" s="28"/>
      <c r="E3" s="28"/>
      <c r="F3" s="28"/>
      <c r="G3" s="28"/>
      <c r="H3" s="28"/>
      <c r="I3" s="28"/>
      <c r="J3" s="28"/>
      <c r="K3" s="28"/>
      <c r="L3" s="28"/>
      <c r="M3" s="29"/>
      <c r="N3" s="28"/>
      <c r="Q3" s="25" t="str">
        <f>"ADD CONSTRAINT "&amp;D$8&amp;"_pkey"</f>
        <v>ADD CONSTRAINT mart_patient_basic_pkey</v>
      </c>
    </row>
    <row r="4" spans="1:31">
      <c r="B4" s="626" t="s">
        <v>186</v>
      </c>
      <c r="C4" s="627"/>
      <c r="D4" s="628" t="str">
        <f>VLOOKUP(D7,エンティティ一覧!A1:'エンティティ一覧'!AQ10131,13,FALSE)</f>
        <v>ENT_A1_14</v>
      </c>
      <c r="E4" s="673"/>
      <c r="F4" s="673"/>
      <c r="G4" s="673"/>
      <c r="H4" s="673"/>
      <c r="I4" s="673"/>
      <c r="J4" s="673"/>
      <c r="K4" s="673"/>
      <c r="L4" s="673"/>
      <c r="M4" s="674"/>
      <c r="R4" s="25" t="s">
        <v>1328</v>
      </c>
    </row>
    <row r="5" spans="1:31">
      <c r="B5" s="641" t="s">
        <v>143</v>
      </c>
      <c r="C5" s="642"/>
      <c r="D5" s="643" t="str">
        <f>VLOOKUP(D7,エンティティ一覧!A1:'エンティティ一覧'!AQ10131,2,FALSE)</f>
        <v>SA_A1</v>
      </c>
      <c r="E5" s="646"/>
      <c r="F5" s="646"/>
      <c r="G5" s="646"/>
      <c r="H5" s="646"/>
      <c r="I5" s="646"/>
      <c r="J5" s="646"/>
      <c r="K5" s="646"/>
      <c r="L5" s="646"/>
      <c r="M5" s="647"/>
      <c r="S5" s="25" t="s">
        <v>1329</v>
      </c>
    </row>
    <row r="6" spans="1:31">
      <c r="B6" s="641" t="s">
        <v>144</v>
      </c>
      <c r="C6" s="642"/>
      <c r="D6" s="643" t="str">
        <f>VLOOKUP(D7,エンティティ一覧!A1:'エンティティ一覧'!AQ10131,6,FALSE)</f>
        <v>データマート</v>
      </c>
      <c r="E6" s="646"/>
      <c r="F6" s="646"/>
      <c r="G6" s="646"/>
      <c r="H6" s="646"/>
      <c r="I6" s="646"/>
      <c r="J6" s="646"/>
      <c r="K6" s="646"/>
      <c r="L6" s="646"/>
      <c r="M6" s="647"/>
      <c r="T6" s="25" t="s">
        <v>196</v>
      </c>
    </row>
    <row r="7" spans="1:31">
      <c r="B7" s="641" t="s">
        <v>145</v>
      </c>
      <c r="C7" s="642"/>
      <c r="D7" s="643" t="s">
        <v>3191</v>
      </c>
      <c r="E7" s="646"/>
      <c r="F7" s="646"/>
      <c r="G7" s="646"/>
      <c r="H7" s="646"/>
      <c r="I7" s="646"/>
      <c r="J7" s="646"/>
      <c r="K7" s="646"/>
      <c r="L7" s="646"/>
      <c r="M7" s="647"/>
      <c r="T7" s="25" t="s">
        <v>3192</v>
      </c>
    </row>
    <row r="8" spans="1:31">
      <c r="B8" s="641" t="s">
        <v>147</v>
      </c>
      <c r="C8" s="642"/>
      <c r="D8" s="643" t="s">
        <v>3193</v>
      </c>
      <c r="E8" s="646"/>
      <c r="F8" s="646"/>
      <c r="G8" s="646"/>
      <c r="H8" s="646"/>
      <c r="I8" s="646"/>
      <c r="J8" s="646"/>
      <c r="K8" s="646"/>
      <c r="L8" s="646"/>
      <c r="M8" s="647"/>
      <c r="S8" s="25" t="s">
        <v>1327</v>
      </c>
    </row>
    <row r="9" spans="1:31" ht="19.5" customHeight="1" thickBot="1">
      <c r="B9" s="652" t="s">
        <v>149</v>
      </c>
      <c r="C9" s="653"/>
      <c r="D9" s="654" t="s">
        <v>3214</v>
      </c>
      <c r="E9" s="655"/>
      <c r="F9" s="655"/>
      <c r="G9" s="655"/>
      <c r="H9" s="655"/>
      <c r="I9" s="655"/>
      <c r="J9" s="655"/>
      <c r="K9" s="655"/>
      <c r="L9" s="655"/>
      <c r="M9" s="656"/>
      <c r="P9" s="25" t="str">
        <f>"ALTER TABLE milscm4."&amp;D$8&amp;" OWNER TO pgmisgrp1;"</f>
        <v>ALTER TABLE milscm4.mart_patient_basic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milscm4.mart_patient_basic TO pgappl11;</v>
      </c>
    </row>
    <row r="11" spans="1:31" ht="19.5" thickBot="1">
      <c r="B11" s="31" t="s">
        <v>151</v>
      </c>
      <c r="C11" s="30"/>
      <c r="D11" s="28"/>
      <c r="E11" s="28"/>
      <c r="F11" s="28"/>
      <c r="G11" s="28"/>
      <c r="H11" s="28"/>
      <c r="I11" s="28"/>
      <c r="J11" s="28"/>
      <c r="K11" s="28"/>
      <c r="L11" s="28"/>
      <c r="M11" s="29"/>
      <c r="N11" s="28"/>
    </row>
    <row r="12" spans="1:31" ht="18.75" customHeight="1">
      <c r="B12" s="657" t="s">
        <v>152</v>
      </c>
      <c r="C12" s="659" t="s">
        <v>188</v>
      </c>
      <c r="D12" s="659" t="s">
        <v>189</v>
      </c>
      <c r="E12" s="648" t="s">
        <v>155</v>
      </c>
      <c r="F12" s="661" t="s">
        <v>156</v>
      </c>
      <c r="G12" s="662"/>
      <c r="H12" s="661" t="s">
        <v>157</v>
      </c>
      <c r="I12" s="662"/>
      <c r="J12" s="648" t="s">
        <v>158</v>
      </c>
      <c r="K12" s="648" t="s">
        <v>159</v>
      </c>
      <c r="L12" s="648" t="s">
        <v>160</v>
      </c>
      <c r="M12" s="650" t="s">
        <v>2</v>
      </c>
      <c r="P12" s="25" t="str">
        <f>"CREATE TABLE milscm4."&amp;D$8</f>
        <v>CREATE TABLE milscm4.mart_patient_basic</v>
      </c>
    </row>
    <row r="13" spans="1:31" ht="56.25">
      <c r="B13" s="658"/>
      <c r="C13" s="660"/>
      <c r="D13" s="660"/>
      <c r="E13" s="649"/>
      <c r="F13" s="32" t="s">
        <v>162</v>
      </c>
      <c r="G13" s="32" t="s">
        <v>163</v>
      </c>
      <c r="H13" s="32" t="s">
        <v>162</v>
      </c>
      <c r="I13" s="32" t="s">
        <v>164</v>
      </c>
      <c r="J13" s="649"/>
      <c r="K13" s="649"/>
      <c r="L13" s="649"/>
      <c r="M13" s="651"/>
      <c r="Q13" s="25" t="s">
        <v>1326</v>
      </c>
    </row>
    <row r="14" spans="1:31">
      <c r="B14" s="33">
        <f t="shared" ref="B14:B22" si="0">ROW()-13</f>
        <v>1</v>
      </c>
      <c r="C14" s="236" t="s">
        <v>1666</v>
      </c>
      <c r="D14" s="236" t="s">
        <v>196</v>
      </c>
      <c r="E14" s="229" t="s">
        <v>192</v>
      </c>
      <c r="F14" s="229" t="s">
        <v>1665</v>
      </c>
      <c r="G14" s="229">
        <v>9</v>
      </c>
      <c r="H14" s="245" t="str">
        <f t="shared" ref="H14:H16" si="1">IF(F14="フラグ","boolean",IF(F14="文字列","text",IF(F14="整数","integer",IF(F14="実数","numeric",""))))</f>
        <v>text</v>
      </c>
      <c r="I14" s="245">
        <f t="shared" ref="I14:I16" si="2">IF(H14="boolean",1,IF(H14="text",IF(G14&lt;=126,1+(G14*3),4+(G14*3)),IF(H14="integer",4,IF(H14="numeric",3+CEILING(G14/4*2,2),0))))</f>
        <v>28</v>
      </c>
      <c r="J14" s="237"/>
      <c r="K14" s="238"/>
      <c r="L14" s="239" t="s">
        <v>192</v>
      </c>
      <c r="M14" s="251"/>
      <c r="S14" s="25" t="str">
        <f>IF(B14&lt;&gt;1,","&amp;D14,D14)</f>
        <v>facility_id</v>
      </c>
      <c r="T14" s="25" t="str">
        <f>UPPER(H14)</f>
        <v>TEXT</v>
      </c>
      <c r="U14" s="25" t="str">
        <f>IF(K14&lt;&gt;"","default "&amp;IF(H14="text","'"&amp;K14&amp;"'",K14),"")</f>
        <v/>
      </c>
      <c r="V14" s="25" t="str">
        <f t="shared" ref="V14:V16" si="3">IF(L14="○","NOT NULL","")</f>
        <v>NOT NULL</v>
      </c>
      <c r="W14" s="25" t="str">
        <f t="shared" ref="W14:W16" si="4">"--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236" t="s">
        <v>1663</v>
      </c>
      <c r="D15" s="236" t="s">
        <v>1664</v>
      </c>
      <c r="E15" s="229" t="s">
        <v>192</v>
      </c>
      <c r="F15" s="229" t="s">
        <v>1665</v>
      </c>
      <c r="G15" s="229">
        <v>20</v>
      </c>
      <c r="H15" s="245" t="str">
        <f t="shared" si="1"/>
        <v>text</v>
      </c>
      <c r="I15" s="245">
        <f t="shared" si="2"/>
        <v>61</v>
      </c>
      <c r="J15" s="237"/>
      <c r="K15" s="238"/>
      <c r="L15" s="239" t="s">
        <v>192</v>
      </c>
      <c r="M15" s="251" t="s">
        <v>2795</v>
      </c>
      <c r="S15" s="25" t="str">
        <f t="shared" ref="S15:S16" si="5">IF(B15&lt;&gt;1,","&amp;D15,D15)</f>
        <v>,himoduke_id</v>
      </c>
      <c r="T15" s="25" t="str">
        <f t="shared" ref="T15:T16" si="6">UPPER(H15)</f>
        <v>TEXT</v>
      </c>
      <c r="U15" s="25" t="str">
        <f t="shared" ref="U15:U16" si="7">IF(K15&lt;&gt;"","default "&amp;IF(H15="text","'"&amp;K15&amp;"'",K15),"")</f>
        <v/>
      </c>
      <c r="V15" s="25" t="str">
        <f t="shared" si="3"/>
        <v>NOT NULL</v>
      </c>
      <c r="W15" s="25" t="str">
        <f t="shared" si="4"/>
        <v>-- 紐付けID</v>
      </c>
      <c r="Y15" s="41"/>
      <c r="Z15" s="41"/>
      <c r="AA15" s="41"/>
      <c r="AB15" s="41"/>
      <c r="AD15" s="25" t="str">
        <f>IF(H15="text",""""&amp;D15&amp;""": ""object"", ","")</f>
        <v xml:space="preserve">"himoduke_id": "object", </v>
      </c>
      <c r="AE15" s="25" t="str">
        <f t="shared" ref="AE15:AE16" si="8">""""&amp;D15&amp;""", "</f>
        <v xml:space="preserve">"himoduke_id", </v>
      </c>
    </row>
    <row r="16" spans="1:31">
      <c r="B16" s="33">
        <f t="shared" si="0"/>
        <v>3</v>
      </c>
      <c r="C16" s="34" t="s">
        <v>1780</v>
      </c>
      <c r="D16" s="34" t="s">
        <v>286</v>
      </c>
      <c r="E16" s="36" t="s">
        <v>192</v>
      </c>
      <c r="F16" s="36" t="s">
        <v>1620</v>
      </c>
      <c r="G16" s="36">
        <v>3</v>
      </c>
      <c r="H16" s="245" t="str">
        <f t="shared" si="1"/>
        <v>text</v>
      </c>
      <c r="I16" s="245">
        <f t="shared" si="2"/>
        <v>10</v>
      </c>
      <c r="J16" s="37"/>
      <c r="K16" s="204"/>
      <c r="L16" s="239" t="s">
        <v>192</v>
      </c>
      <c r="M16" s="39" t="s">
        <v>1841</v>
      </c>
      <c r="S16" s="25" t="str">
        <f t="shared" si="5"/>
        <v>,data_type</v>
      </c>
      <c r="T16" s="25" t="str">
        <f t="shared" si="6"/>
        <v>TEXT</v>
      </c>
      <c r="U16" s="25" t="str">
        <f t="shared" si="7"/>
        <v/>
      </c>
      <c r="V16" s="25" t="str">
        <f t="shared" si="3"/>
        <v>NOT NULL</v>
      </c>
      <c r="W16" s="25" t="str">
        <f t="shared" si="4"/>
        <v>-- データ種別</v>
      </c>
      <c r="Y16" s="41"/>
      <c r="Z16" s="41"/>
      <c r="AA16" s="41"/>
      <c r="AB16" s="41"/>
      <c r="AD16" s="25" t="str">
        <f t="shared" ref="AD16" si="9">IF(H16="text",""""&amp;D16&amp;""": ""object"", ","")</f>
        <v xml:space="preserve">"data_type": "object", </v>
      </c>
      <c r="AE16" s="25" t="str">
        <f t="shared" si="8"/>
        <v xml:space="preserve">"data_type", </v>
      </c>
    </row>
    <row r="17" spans="1:31">
      <c r="B17" s="33">
        <f t="shared" si="0"/>
        <v>4</v>
      </c>
      <c r="C17" s="236" t="s">
        <v>3194</v>
      </c>
      <c r="D17" s="34" t="s">
        <v>3196</v>
      </c>
      <c r="E17" s="229"/>
      <c r="F17" s="229" t="s">
        <v>1665</v>
      </c>
      <c r="G17" s="229">
        <v>6</v>
      </c>
      <c r="H17" s="245" t="str">
        <f t="shared" ref="H17:H18" si="10">IF(F17="フラグ","boolean",IF(F17="文字列","text",IF(F17="整数","integer",IF(F17="実数","numeric",""))))</f>
        <v>text</v>
      </c>
      <c r="I17" s="245">
        <f t="shared" ref="I17:I18" si="11">IF(H17="boolean",1,IF(H17="text",IF(G17&lt;=126,1+(G17*3),4+(G17*3)),IF(H17="integer",4,IF(H17="numeric",3+CEILING(G17/4*2,2),0))))</f>
        <v>19</v>
      </c>
      <c r="J17" s="237"/>
      <c r="K17" s="238"/>
      <c r="L17" s="239"/>
      <c r="M17" s="251" t="s">
        <v>3203</v>
      </c>
      <c r="S17" s="25" t="str">
        <f t="shared" ref="S17:S18" si="12">IF(B17&lt;&gt;1,","&amp;D17,D17)</f>
        <v>,shinryo_ym_min</v>
      </c>
      <c r="T17" s="25" t="str">
        <f t="shared" ref="T17:T18" si="13">UPPER(H17)</f>
        <v>TEXT</v>
      </c>
      <c r="U17" s="25" t="str">
        <f t="shared" ref="U17:U18" si="14">IF(K17&lt;&gt;"","default "&amp;IF(H17="text","'"&amp;K17&amp;"'",K17),"")</f>
        <v/>
      </c>
      <c r="V17" s="25" t="str">
        <f t="shared" ref="V17:V18" si="15">IF(L17="○","NOT NULL","")</f>
        <v/>
      </c>
      <c r="W17" s="25" t="str">
        <f t="shared" ref="W17:W18" si="16">"-- "&amp;C17</f>
        <v>-- 診療年月_最小</v>
      </c>
      <c r="Y17" s="41"/>
      <c r="Z17" s="41"/>
      <c r="AA17" s="41"/>
      <c r="AB17" s="41"/>
      <c r="AD17" s="25" t="str">
        <f t="shared" ref="AD17:AD22" si="17">IF(H17="text",""""&amp;D17&amp;""": ""object"", ","")</f>
        <v xml:space="preserve">"shinryo_ym_min": "object", </v>
      </c>
      <c r="AE17" s="25" t="str">
        <f t="shared" ref="AE17:AE22" si="18">""""&amp;D17&amp;""", "</f>
        <v xml:space="preserve">"shinryo_ym_min", </v>
      </c>
    </row>
    <row r="18" spans="1:31">
      <c r="B18" s="33">
        <f t="shared" si="0"/>
        <v>5</v>
      </c>
      <c r="C18" s="236" t="s">
        <v>3195</v>
      </c>
      <c r="D18" s="34" t="s">
        <v>3197</v>
      </c>
      <c r="E18" s="36"/>
      <c r="F18" s="36" t="s">
        <v>1620</v>
      </c>
      <c r="G18" s="36">
        <v>6</v>
      </c>
      <c r="H18" s="245" t="str">
        <f t="shared" si="10"/>
        <v>text</v>
      </c>
      <c r="I18" s="245">
        <f t="shared" si="11"/>
        <v>19</v>
      </c>
      <c r="J18" s="37"/>
      <c r="K18" s="204"/>
      <c r="L18" s="239"/>
      <c r="M18" s="251" t="s">
        <v>3203</v>
      </c>
      <c r="S18" s="25" t="str">
        <f t="shared" si="12"/>
        <v>,shinryo_ym_max</v>
      </c>
      <c r="T18" s="25" t="str">
        <f t="shared" si="13"/>
        <v>TEXT</v>
      </c>
      <c r="U18" s="25" t="str">
        <f t="shared" si="14"/>
        <v/>
      </c>
      <c r="V18" s="25" t="str">
        <f t="shared" si="15"/>
        <v/>
      </c>
      <c r="W18" s="25" t="str">
        <f t="shared" si="16"/>
        <v>-- 診療年月_最大</v>
      </c>
      <c r="Y18" s="41"/>
      <c r="Z18" s="41"/>
      <c r="AA18" s="41"/>
      <c r="AB18" s="41"/>
      <c r="AD18" s="25" t="str">
        <f t="shared" si="17"/>
        <v xml:space="preserve">"shinryo_ym_max": "object", </v>
      </c>
      <c r="AE18" s="25" t="str">
        <f t="shared" si="18"/>
        <v xml:space="preserve">"shinryo_ym_max", </v>
      </c>
    </row>
    <row r="19" spans="1:31" s="41" customFormat="1">
      <c r="A19" s="25"/>
      <c r="B19" s="33">
        <f t="shared" si="0"/>
        <v>6</v>
      </c>
      <c r="C19" s="52" t="s">
        <v>198</v>
      </c>
      <c r="D19" s="52" t="s">
        <v>199</v>
      </c>
      <c r="E19" s="35"/>
      <c r="F19" s="35" t="s">
        <v>197</v>
      </c>
      <c r="G19" s="35">
        <v>1</v>
      </c>
      <c r="H19" s="36" t="str">
        <f t="shared" ref="H19:H22" si="19">IF(F19="フラグ","boolean",IF(F19="文字列","text",IF(F19="整数","integer",IF(F19="実数","numeric",""))))</f>
        <v>text</v>
      </c>
      <c r="I19" s="36">
        <f t="shared" ref="I19:I22" si="20">IF(H19="boolean",1,IF(H19="text",IF(G19&lt;=126,1+(G19*3),4+(G19*3)),IF(H19="integer",4,IF(H19="numeric",3+CEILING(G19/4*2,2),0))))</f>
        <v>4</v>
      </c>
      <c r="J19" s="53"/>
      <c r="K19" s="54"/>
      <c r="L19" s="239" t="s">
        <v>192</v>
      </c>
      <c r="M19" s="56" t="s">
        <v>3204</v>
      </c>
      <c r="P19" s="25"/>
      <c r="Q19" s="25"/>
      <c r="R19" s="25"/>
      <c r="S19" s="25" t="str">
        <f t="shared" ref="S19:S22" si="21">IF(B19&lt;&gt;1,","&amp;D19,D19)</f>
        <v>,sex_kubun</v>
      </c>
      <c r="T19" s="25" t="str">
        <f t="shared" ref="T19:T22" si="22">UPPER(H19)</f>
        <v>TEXT</v>
      </c>
      <c r="U19" s="25" t="str">
        <f t="shared" ref="U19:U22" si="23">IF(K19&lt;&gt;"","default "&amp;IF(H19="text","'"&amp;K19&amp;"'",K19),"")</f>
        <v/>
      </c>
      <c r="V19" s="25" t="str">
        <f>IF(L19="○","NOT NULL","")</f>
        <v>NOT NULL</v>
      </c>
      <c r="W19" s="25" t="str">
        <f>"-- "&amp;C19</f>
        <v>-- 男女区分</v>
      </c>
      <c r="X19" s="25"/>
      <c r="AD19" s="25" t="str">
        <f t="shared" si="17"/>
        <v xml:space="preserve">"sex_kubun": "object", </v>
      </c>
      <c r="AE19" s="25" t="str">
        <f t="shared" si="18"/>
        <v xml:space="preserve">"sex_kubun", </v>
      </c>
    </row>
    <row r="20" spans="1:31" s="41" customFormat="1" ht="56.25">
      <c r="A20" s="25"/>
      <c r="B20" s="33">
        <f t="shared" si="0"/>
        <v>7</v>
      </c>
      <c r="C20" s="52" t="s">
        <v>201</v>
      </c>
      <c r="D20" s="52" t="s">
        <v>202</v>
      </c>
      <c r="E20" s="35"/>
      <c r="F20" s="35" t="s">
        <v>197</v>
      </c>
      <c r="G20" s="35">
        <v>8</v>
      </c>
      <c r="H20" s="36" t="str">
        <f t="shared" si="19"/>
        <v>text</v>
      </c>
      <c r="I20" s="36">
        <f t="shared" si="20"/>
        <v>25</v>
      </c>
      <c r="J20" s="53"/>
      <c r="K20" s="54"/>
      <c r="L20" s="239" t="s">
        <v>192</v>
      </c>
      <c r="M20" s="56" t="s">
        <v>3215</v>
      </c>
      <c r="P20" s="25"/>
      <c r="Q20" s="25"/>
      <c r="R20" s="25"/>
      <c r="S20" s="25" t="str">
        <f t="shared" si="21"/>
        <v>,birthday</v>
      </c>
      <c r="T20" s="25" t="str">
        <f t="shared" si="22"/>
        <v>TEXT</v>
      </c>
      <c r="U20" s="25" t="str">
        <f t="shared" si="23"/>
        <v/>
      </c>
      <c r="V20" s="25" t="str">
        <f t="shared" ref="V20" si="24">IF(L20="○","NOT NULL","")</f>
        <v>NOT NULL</v>
      </c>
      <c r="W20" s="25" t="str">
        <f t="shared" ref="W20" si="25">"-- "&amp;C20</f>
        <v>-- 生年月日</v>
      </c>
      <c r="X20" s="25"/>
      <c r="AD20" s="25" t="str">
        <f t="shared" si="17"/>
        <v xml:space="preserve">"birthday": "object", </v>
      </c>
      <c r="AE20" s="25" t="str">
        <f t="shared" si="18"/>
        <v xml:space="preserve">"birthday", </v>
      </c>
    </row>
    <row r="21" spans="1:31" s="41" customFormat="1" ht="75">
      <c r="A21" s="25"/>
      <c r="B21" s="33">
        <f t="shared" si="0"/>
        <v>8</v>
      </c>
      <c r="C21" s="52" t="s">
        <v>2365</v>
      </c>
      <c r="D21" s="52" t="s">
        <v>3208</v>
      </c>
      <c r="E21" s="35"/>
      <c r="F21" s="35" t="s">
        <v>3080</v>
      </c>
      <c r="G21" s="35">
        <v>5</v>
      </c>
      <c r="H21" s="36" t="str">
        <f t="shared" si="19"/>
        <v>text</v>
      </c>
      <c r="I21" s="36">
        <f t="shared" si="20"/>
        <v>16</v>
      </c>
      <c r="J21" s="53"/>
      <c r="K21" s="54"/>
      <c r="L21" s="55"/>
      <c r="M21" s="56" t="s">
        <v>3212</v>
      </c>
      <c r="P21" s="25"/>
      <c r="Q21" s="25"/>
      <c r="R21" s="25"/>
      <c r="S21" s="25" t="str">
        <f t="shared" si="21"/>
        <v>,death_flag</v>
      </c>
      <c r="T21" s="25" t="str">
        <f t="shared" si="22"/>
        <v>TEXT</v>
      </c>
      <c r="U21" s="25" t="str">
        <f t="shared" si="23"/>
        <v/>
      </c>
      <c r="V21" s="25" t="str">
        <f>IF(L21="○","NOT NULL","")</f>
        <v/>
      </c>
      <c r="W21" s="25" t="str">
        <f>"-- "&amp;C21</f>
        <v>-- 死亡フラグ</v>
      </c>
      <c r="X21" s="25"/>
      <c r="AD21" s="25" t="str">
        <f t="shared" si="17"/>
        <v xml:space="preserve">"death_flag": "object", </v>
      </c>
      <c r="AE21" s="25" t="str">
        <f t="shared" si="18"/>
        <v xml:space="preserve">"death_flag", </v>
      </c>
    </row>
    <row r="22" spans="1:31" s="41" customFormat="1" ht="75.75" thickBot="1">
      <c r="A22" s="25"/>
      <c r="B22" s="42">
        <f t="shared" si="0"/>
        <v>9</v>
      </c>
      <c r="C22" s="58" t="s">
        <v>1934</v>
      </c>
      <c r="D22" s="58" t="s">
        <v>2981</v>
      </c>
      <c r="E22" s="45"/>
      <c r="F22" s="45" t="s">
        <v>3080</v>
      </c>
      <c r="G22" s="45">
        <v>12</v>
      </c>
      <c r="H22" s="44" t="str">
        <f t="shared" si="19"/>
        <v>text</v>
      </c>
      <c r="I22" s="44">
        <f t="shared" si="20"/>
        <v>37</v>
      </c>
      <c r="J22" s="59"/>
      <c r="K22" s="60"/>
      <c r="L22" s="61"/>
      <c r="M22" s="62" t="s">
        <v>3213</v>
      </c>
      <c r="P22" s="25"/>
      <c r="Q22" s="25"/>
      <c r="R22" s="25"/>
      <c r="S22" s="25" t="str">
        <f t="shared" si="21"/>
        <v>,death_date</v>
      </c>
      <c r="T22" s="25" t="str">
        <f t="shared" si="22"/>
        <v>TEXT</v>
      </c>
      <c r="U22" s="25" t="str">
        <f t="shared" si="23"/>
        <v/>
      </c>
      <c r="V22" s="25" t="str">
        <f t="shared" ref="V22" si="26">IF(L22="○","NOT NULL","")</f>
        <v/>
      </c>
      <c r="W22" s="25" t="str">
        <f t="shared" ref="W22" si="27">"-- "&amp;C22</f>
        <v>-- 死亡日時</v>
      </c>
      <c r="X22" s="25"/>
      <c r="AD22" s="25" t="str">
        <f t="shared" si="17"/>
        <v xml:space="preserve">"death_date": "object", </v>
      </c>
      <c r="AE22" s="25" t="str">
        <f t="shared" si="18"/>
        <v xml:space="preserve">"death_date", </v>
      </c>
    </row>
    <row r="23" spans="1:31">
      <c r="P23" s="41"/>
      <c r="R23" s="25" t="s">
        <v>1327</v>
      </c>
      <c r="Y23" s="41"/>
      <c r="Z23" s="41"/>
      <c r="AA23" s="41"/>
      <c r="AB23" s="41"/>
    </row>
    <row r="24" spans="1:31">
      <c r="A24" s="41"/>
      <c r="P24" s="41"/>
      <c r="Y24" s="41"/>
      <c r="Z24" s="41"/>
      <c r="AA24" s="41"/>
      <c r="AB24" s="41"/>
    </row>
    <row r="25" spans="1:31">
      <c r="A25" s="41"/>
      <c r="P25" s="41"/>
      <c r="Y25" s="41"/>
      <c r="Z25" s="41"/>
      <c r="AA25" s="41"/>
      <c r="AB25" s="41"/>
    </row>
    <row r="26" spans="1:31">
      <c r="A26" s="41"/>
      <c r="P26" s="41"/>
      <c r="Y26" s="41"/>
      <c r="Z26" s="41"/>
      <c r="AA26" s="41"/>
      <c r="AB26" s="41"/>
    </row>
    <row r="27" spans="1:31">
      <c r="A27" s="41"/>
      <c r="P27" s="41"/>
      <c r="Y27" s="41"/>
      <c r="Z27" s="41"/>
      <c r="AA27" s="41"/>
      <c r="AB27" s="41"/>
    </row>
    <row r="28" spans="1:31">
      <c r="A28" s="41"/>
      <c r="P28" s="41"/>
      <c r="Y28" s="41"/>
      <c r="Z28" s="41"/>
      <c r="AA28" s="41"/>
      <c r="AB28" s="41"/>
    </row>
    <row r="29" spans="1:31">
      <c r="P29" s="41"/>
      <c r="Y29" s="41"/>
      <c r="Z29" s="41"/>
      <c r="AA29" s="41"/>
      <c r="AB29" s="41"/>
    </row>
    <row r="30" spans="1:31">
      <c r="P30" s="41"/>
      <c r="Y30" s="41"/>
      <c r="Z30" s="41"/>
      <c r="AA30" s="41"/>
      <c r="AB30" s="41"/>
    </row>
    <row r="31" spans="1:31">
      <c r="P31" s="41"/>
      <c r="Y31" s="41"/>
      <c r="Z31" s="41"/>
      <c r="AA31" s="41"/>
      <c r="AB31" s="41"/>
    </row>
    <row r="32" spans="1:31">
      <c r="P32" s="41"/>
      <c r="Y32" s="41"/>
      <c r="Z32" s="41"/>
      <c r="AA32" s="41"/>
      <c r="AB32" s="41"/>
    </row>
    <row r="33" spans="16:28">
      <c r="P33" s="41"/>
      <c r="Y33" s="41"/>
      <c r="Z33" s="41"/>
      <c r="AA33" s="41"/>
      <c r="AB33" s="41"/>
    </row>
    <row r="34" spans="16:28">
      <c r="P34" s="41"/>
      <c r="Y34" s="41"/>
      <c r="Z34" s="41"/>
      <c r="AA34" s="41"/>
      <c r="AB34" s="41"/>
    </row>
    <row r="35" spans="16:28">
      <c r="P35" s="41"/>
      <c r="Y35" s="41"/>
      <c r="Z35" s="41"/>
      <c r="AA35" s="41"/>
      <c r="AB35" s="41"/>
    </row>
    <row r="36" spans="16:28">
      <c r="P36" s="41"/>
      <c r="Y36" s="41"/>
      <c r="Z36" s="41"/>
      <c r="AA36" s="41"/>
      <c r="AB36" s="41"/>
    </row>
    <row r="37" spans="16:28">
      <c r="P37" s="41"/>
      <c r="Y37" s="41"/>
      <c r="Z37" s="41"/>
      <c r="AA37" s="41"/>
      <c r="AB37" s="41"/>
    </row>
    <row r="38" spans="16:28">
      <c r="P38" s="41"/>
      <c r="Y38" s="41"/>
      <c r="Z38" s="41"/>
      <c r="AA38" s="41"/>
      <c r="AB3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6">
    <cfRule type="duplicateValues" dxfId="1295" priority="5"/>
  </conditionalFormatting>
  <conditionalFormatting sqref="D14">
    <cfRule type="duplicateValues" dxfId="1294" priority="4"/>
  </conditionalFormatting>
  <conditionalFormatting sqref="D15">
    <cfRule type="duplicateValues" dxfId="1293" priority="3"/>
  </conditionalFormatting>
  <conditionalFormatting sqref="D18">
    <cfRule type="duplicateValues" dxfId="1292" priority="2"/>
  </conditionalFormatting>
  <conditionalFormatting sqref="D17">
    <cfRule type="duplicateValues" dxfId="1291"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7" tint="0.59999389629810485"/>
  </sheetPr>
  <dimension ref="A1:AB26"/>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9" width="2.625" style="25"/>
    <col min="20" max="20" width="10" style="25" bestFit="1" customWidth="1"/>
    <col min="21" max="16384" width="2.625" style="25"/>
  </cols>
  <sheetData>
    <row r="1" spans="1:23">
      <c r="A1" s="79" t="s">
        <v>730</v>
      </c>
      <c r="B1" s="631" t="s">
        <v>137</v>
      </c>
      <c r="C1" s="632"/>
      <c r="D1" s="23" t="s">
        <v>138</v>
      </c>
      <c r="E1" s="635"/>
      <c r="F1" s="635"/>
      <c r="G1" s="635"/>
      <c r="H1" s="635"/>
      <c r="I1" s="635"/>
      <c r="J1" s="636" t="s">
        <v>398</v>
      </c>
      <c r="K1" s="635"/>
      <c r="L1" s="627"/>
      <c r="M1" s="24" t="s">
        <v>399</v>
      </c>
    </row>
    <row r="2" spans="1:23" ht="19.5" thickBot="1">
      <c r="B2" s="633"/>
      <c r="C2" s="634"/>
      <c r="D2" s="26" t="s">
        <v>141</v>
      </c>
      <c r="E2" s="637"/>
      <c r="F2" s="637"/>
      <c r="G2" s="637"/>
      <c r="H2" s="637"/>
      <c r="I2" s="637"/>
      <c r="J2" s="638"/>
      <c r="K2" s="639"/>
      <c r="L2" s="640"/>
      <c r="M2" s="27"/>
      <c r="P2" s="25" t="str">
        <f>"ALTER TABLE ONLY milscm4."&amp;D$8</f>
        <v>ALTER TABLE ONLY milscm4.sample_icd10_s_kanja_cnt</v>
      </c>
    </row>
    <row r="3" spans="1:23" ht="19.5" thickBot="1">
      <c r="B3" s="28"/>
      <c r="C3" s="28"/>
      <c r="D3" s="28"/>
      <c r="E3" s="28"/>
      <c r="F3" s="28"/>
      <c r="G3" s="28"/>
      <c r="H3" s="28"/>
      <c r="I3" s="28"/>
      <c r="J3" s="28"/>
      <c r="K3" s="28"/>
      <c r="L3" s="28"/>
      <c r="M3" s="29"/>
      <c r="Q3" s="25" t="str">
        <f>"ADD CONSTRAINT "&amp;D$8&amp;"_pkey"</f>
        <v>ADD CONSTRAINT sample_icd10_s_kanja_cnt_pkey</v>
      </c>
    </row>
    <row r="4" spans="1:23">
      <c r="B4" s="626" t="s">
        <v>400</v>
      </c>
      <c r="C4" s="627"/>
      <c r="D4" s="628" t="str">
        <f>VLOOKUP(D7,エンティティ一覧!A1:'エンティティ一覧'!AQ10131,13,FALSE)</f>
        <v>ENT_A2_01</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401</v>
      </c>
      <c r="E7" s="644"/>
      <c r="F7" s="644"/>
      <c r="G7" s="644"/>
      <c r="H7" s="644"/>
      <c r="I7" s="644"/>
      <c r="J7" s="644"/>
      <c r="K7" s="644"/>
      <c r="L7" s="644"/>
      <c r="M7" s="645"/>
      <c r="T7" s="25" t="s">
        <v>1330</v>
      </c>
    </row>
    <row r="8" spans="1:23">
      <c r="B8" s="641" t="s">
        <v>147</v>
      </c>
      <c r="C8" s="642"/>
      <c r="D8" s="643" t="s">
        <v>402</v>
      </c>
      <c r="E8" s="644"/>
      <c r="F8" s="644"/>
      <c r="G8" s="644"/>
      <c r="H8" s="644"/>
      <c r="I8" s="644"/>
      <c r="J8" s="644"/>
      <c r="K8" s="644"/>
      <c r="L8" s="644"/>
      <c r="M8" s="645"/>
      <c r="S8" s="25" t="s">
        <v>1327</v>
      </c>
    </row>
    <row r="9" spans="1:23" ht="19.5" customHeight="1" thickBot="1">
      <c r="B9" s="652" t="s">
        <v>149</v>
      </c>
      <c r="C9" s="653"/>
      <c r="D9" s="654" t="s">
        <v>2861</v>
      </c>
      <c r="E9" s="663"/>
      <c r="F9" s="663"/>
      <c r="G9" s="663"/>
      <c r="H9" s="663"/>
      <c r="I9" s="663"/>
      <c r="J9" s="663"/>
      <c r="K9" s="663"/>
      <c r="L9" s="663"/>
      <c r="M9" s="664"/>
      <c r="P9" s="25" t="str">
        <f>"ALTER TABLE milscm4."&amp;D$8&amp;" OWNER TO pgmisgrp1;"</f>
        <v>ALTER TABLE milscm4.sample_icd10_s_kanja_cnt OWNER TO pgmisgrp1;</v>
      </c>
    </row>
    <row r="10" spans="1:23">
      <c r="B10" s="30"/>
      <c r="C10" s="30"/>
      <c r="D10" s="28"/>
      <c r="E10" s="28"/>
      <c r="F10" s="28"/>
      <c r="G10" s="28"/>
      <c r="H10" s="28"/>
      <c r="I10" s="28"/>
      <c r="J10" s="28"/>
      <c r="K10" s="28"/>
      <c r="L10" s="28"/>
      <c r="M10" s="29"/>
      <c r="P10" s="25" t="str">
        <f>"GRANT ALL ON TABLE milscm4."&amp;D$8&amp;" TO pgappl11;"</f>
        <v>GRANT ALL ON TABLE milscm4.sample_icd10_s_kanja_cnt TO pgappl11;</v>
      </c>
    </row>
    <row r="11" spans="1:23" ht="19.5" thickBot="1">
      <c r="B11" s="31" t="s">
        <v>151</v>
      </c>
      <c r="C11" s="30"/>
      <c r="D11" s="28"/>
      <c r="E11" s="28"/>
      <c r="F11" s="28"/>
      <c r="G11" s="28"/>
      <c r="H11" s="28"/>
      <c r="I11" s="28"/>
      <c r="J11" s="28"/>
      <c r="K11" s="28"/>
      <c r="L11" s="28"/>
      <c r="M11" s="29"/>
    </row>
    <row r="12" spans="1:23">
      <c r="B12" s="657" t="s">
        <v>152</v>
      </c>
      <c r="C12" s="659" t="s">
        <v>257</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milscm4.sample_icd10_s_kanja_cnt</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8" si="0">ROW()-13</f>
        <v>1</v>
      </c>
      <c r="C14" s="34" t="s">
        <v>195</v>
      </c>
      <c r="D14" s="34" t="s">
        <v>196</v>
      </c>
      <c r="E14" s="35" t="s">
        <v>676</v>
      </c>
      <c r="F14" s="35" t="s">
        <v>197</v>
      </c>
      <c r="G14" s="36">
        <v>9</v>
      </c>
      <c r="H14" s="36" t="str">
        <f t="shared" ref="H14:H25" si="1">IF(F14="フラグ","boolean",IF(F14="文字列","text",IF(F14="整数","integer",IF(F14="実数","numeric",""))))</f>
        <v>text</v>
      </c>
      <c r="I14" s="36">
        <f t="shared" ref="I14:I25" si="2">IF(H14="boolean",1,IF(H14="text",IF(G14&lt;=126,1+(G14*3),4+(G14*3)),IF(H14="integer",4,IF(H14="numeric",3+CEILING(G14/4*2,2),0))))</f>
        <v>28</v>
      </c>
      <c r="J14" s="37"/>
      <c r="K14" s="40"/>
      <c r="L14" s="38" t="s">
        <v>192</v>
      </c>
      <c r="M14" s="39" t="s">
        <v>677</v>
      </c>
      <c r="S14" s="25" t="str">
        <f>IF(B14&lt;&gt;1,","&amp;D14,D14)</f>
        <v>facility_id</v>
      </c>
      <c r="T14" s="25" t="str">
        <f>UPPER(H14)</f>
        <v>TEXT</v>
      </c>
      <c r="U14" s="25" t="str">
        <f>IF(K14&lt;&gt;"","default "&amp;IF(H14="text","'"&amp;K14&amp;"'",K14),"")</f>
        <v/>
      </c>
      <c r="V14" s="25" t="str">
        <f t="shared" ref="V14:V25" si="3">IF(L14="○","NOT NULL","")</f>
        <v>NOT NULL</v>
      </c>
      <c r="W14" s="25" t="str">
        <f t="shared" ref="W14:W25" si="4">"-- "&amp;C14</f>
        <v>-- 施設ID</v>
      </c>
    </row>
    <row r="15" spans="1:23">
      <c r="B15" s="33">
        <f t="shared" si="0"/>
        <v>2</v>
      </c>
      <c r="C15" s="34" t="s">
        <v>678</v>
      </c>
      <c r="D15" s="34" t="s">
        <v>679</v>
      </c>
      <c r="E15" s="35"/>
      <c r="F15" s="36" t="s">
        <v>197</v>
      </c>
      <c r="G15" s="36">
        <v>40</v>
      </c>
      <c r="H15" s="36" t="str">
        <f t="shared" si="1"/>
        <v>text</v>
      </c>
      <c r="I15" s="36">
        <f t="shared" si="2"/>
        <v>121</v>
      </c>
      <c r="J15" s="37"/>
      <c r="K15" s="37"/>
      <c r="L15" s="38" t="s">
        <v>192</v>
      </c>
      <c r="M15" s="39" t="s">
        <v>680</v>
      </c>
      <c r="S15" s="25" t="str">
        <f t="shared" ref="S15:S25" si="5">IF(B15&lt;&gt;1,","&amp;D15,D15)</f>
        <v>,facility_name</v>
      </c>
      <c r="T15" s="25" t="str">
        <f t="shared" ref="T15:T25" si="6">UPPER(H15)</f>
        <v>TEXT</v>
      </c>
      <c r="U15" s="25" t="str">
        <f t="shared" ref="U15:U25" si="7">IF(K15&lt;&gt;"","default "&amp;IF(H15="text","'"&amp;K15&amp;"'",K15),"")</f>
        <v/>
      </c>
      <c r="V15" s="25" t="str">
        <f t="shared" si="3"/>
        <v>NOT NULL</v>
      </c>
      <c r="W15" s="25" t="str">
        <f t="shared" si="4"/>
        <v>-- 施設名</v>
      </c>
    </row>
    <row r="16" spans="1:23">
      <c r="B16" s="33">
        <f t="shared" si="0"/>
        <v>3</v>
      </c>
      <c r="C16" s="34" t="s">
        <v>403</v>
      </c>
      <c r="D16" s="34" t="s">
        <v>404</v>
      </c>
      <c r="E16" s="35"/>
      <c r="F16" s="35" t="s">
        <v>167</v>
      </c>
      <c r="G16" s="35">
        <v>7</v>
      </c>
      <c r="H16" s="36" t="str">
        <f t="shared" si="1"/>
        <v>text</v>
      </c>
      <c r="I16" s="36">
        <f t="shared" si="2"/>
        <v>22</v>
      </c>
      <c r="J16" s="37"/>
      <c r="K16" s="37"/>
      <c r="L16" s="38" t="s">
        <v>192</v>
      </c>
      <c r="M16" s="39" t="s">
        <v>405</v>
      </c>
      <c r="S16" s="25" t="str">
        <f t="shared" si="5"/>
        <v>,icd10_l_cd</v>
      </c>
      <c r="T16" s="25" t="str">
        <f t="shared" si="6"/>
        <v>TEXT</v>
      </c>
      <c r="U16" s="25" t="str">
        <f t="shared" si="7"/>
        <v/>
      </c>
      <c r="V16" s="25" t="str">
        <f t="shared" si="3"/>
        <v>NOT NULL</v>
      </c>
      <c r="W16" s="25" t="str">
        <f t="shared" si="4"/>
        <v>-- ICD10大分類コード</v>
      </c>
    </row>
    <row r="17" spans="1:28">
      <c r="B17" s="33">
        <f t="shared" si="0"/>
        <v>4</v>
      </c>
      <c r="C17" s="34" t="s">
        <v>406</v>
      </c>
      <c r="D17" s="34" t="s">
        <v>407</v>
      </c>
      <c r="E17" s="35"/>
      <c r="F17" s="36" t="s">
        <v>167</v>
      </c>
      <c r="G17" s="35">
        <v>256</v>
      </c>
      <c r="H17" s="36" t="str">
        <f t="shared" si="1"/>
        <v>text</v>
      </c>
      <c r="I17" s="36">
        <f t="shared" si="2"/>
        <v>772</v>
      </c>
      <c r="J17" s="37"/>
      <c r="K17" s="40"/>
      <c r="L17" s="38" t="s">
        <v>192</v>
      </c>
      <c r="M17" s="39" t="s">
        <v>405</v>
      </c>
      <c r="S17" s="25" t="str">
        <f t="shared" si="5"/>
        <v>,icd10_l_name</v>
      </c>
      <c r="T17" s="25" t="str">
        <f t="shared" si="6"/>
        <v>TEXT</v>
      </c>
      <c r="U17" s="25" t="str">
        <f t="shared" si="7"/>
        <v/>
      </c>
      <c r="V17" s="25" t="str">
        <f t="shared" si="3"/>
        <v>NOT NULL</v>
      </c>
      <c r="W17" s="25" t="str">
        <f t="shared" si="4"/>
        <v>-- ICD10大分類名</v>
      </c>
    </row>
    <row r="18" spans="1:28">
      <c r="B18" s="33">
        <f t="shared" si="0"/>
        <v>5</v>
      </c>
      <c r="C18" s="34" t="s">
        <v>408</v>
      </c>
      <c r="D18" s="34" t="s">
        <v>409</v>
      </c>
      <c r="E18" s="35"/>
      <c r="F18" s="36" t="s">
        <v>167</v>
      </c>
      <c r="G18" s="35">
        <v>7</v>
      </c>
      <c r="H18" s="36" t="str">
        <f t="shared" si="1"/>
        <v>text</v>
      </c>
      <c r="I18" s="36">
        <f t="shared" si="2"/>
        <v>22</v>
      </c>
      <c r="J18" s="37"/>
      <c r="K18" s="37"/>
      <c r="L18" s="38" t="s">
        <v>192</v>
      </c>
      <c r="M18" s="39" t="s">
        <v>405</v>
      </c>
      <c r="S18" s="25" t="str">
        <f t="shared" si="5"/>
        <v>,icd10_m_cd</v>
      </c>
      <c r="T18" s="25" t="str">
        <f t="shared" si="6"/>
        <v>TEXT</v>
      </c>
      <c r="U18" s="25" t="str">
        <f t="shared" si="7"/>
        <v/>
      </c>
      <c r="V18" s="25" t="str">
        <f t="shared" si="3"/>
        <v>NOT NULL</v>
      </c>
      <c r="W18" s="25" t="str">
        <f t="shared" si="4"/>
        <v>-- ICD10中分類コード</v>
      </c>
    </row>
    <row r="19" spans="1:28" s="41" customFormat="1">
      <c r="B19" s="33">
        <f>ROW()-13</f>
        <v>6</v>
      </c>
      <c r="C19" s="34" t="s">
        <v>410</v>
      </c>
      <c r="D19" s="34" t="s">
        <v>411</v>
      </c>
      <c r="E19" s="35"/>
      <c r="F19" s="36" t="s">
        <v>167</v>
      </c>
      <c r="G19" s="35">
        <v>256</v>
      </c>
      <c r="H19" s="36" t="str">
        <f t="shared" si="1"/>
        <v>text</v>
      </c>
      <c r="I19" s="36">
        <f t="shared" si="2"/>
        <v>772</v>
      </c>
      <c r="J19" s="37"/>
      <c r="K19" s="40"/>
      <c r="L19" s="38" t="s">
        <v>192</v>
      </c>
      <c r="M19" s="39" t="s">
        <v>405</v>
      </c>
      <c r="S19" s="25" t="str">
        <f t="shared" si="5"/>
        <v>,icd10_m_name</v>
      </c>
      <c r="T19" s="25" t="str">
        <f t="shared" si="6"/>
        <v>TEXT</v>
      </c>
      <c r="U19" s="25" t="str">
        <f t="shared" si="7"/>
        <v/>
      </c>
      <c r="V19" s="25" t="str">
        <f t="shared" si="3"/>
        <v>NOT NULL</v>
      </c>
      <c r="W19" s="25" t="str">
        <f t="shared" si="4"/>
        <v>-- ICD10中分類名</v>
      </c>
      <c r="AB19" s="25"/>
    </row>
    <row r="20" spans="1:28" s="41" customFormat="1">
      <c r="B20" s="33">
        <f>ROW()-13</f>
        <v>7</v>
      </c>
      <c r="C20" s="34" t="s">
        <v>412</v>
      </c>
      <c r="D20" s="34" t="s">
        <v>413</v>
      </c>
      <c r="E20" s="35" t="s">
        <v>192</v>
      </c>
      <c r="F20" s="36" t="s">
        <v>167</v>
      </c>
      <c r="G20" s="35">
        <v>3</v>
      </c>
      <c r="H20" s="36" t="str">
        <f t="shared" si="1"/>
        <v>text</v>
      </c>
      <c r="I20" s="36">
        <f t="shared" si="2"/>
        <v>10</v>
      </c>
      <c r="J20" s="37"/>
      <c r="K20" s="37"/>
      <c r="L20" s="38" t="s">
        <v>192</v>
      </c>
      <c r="M20" s="39" t="s">
        <v>405</v>
      </c>
      <c r="S20" s="25" t="str">
        <f t="shared" si="5"/>
        <v>,icd10_s_cd</v>
      </c>
      <c r="T20" s="25" t="str">
        <f t="shared" si="6"/>
        <v>TEXT</v>
      </c>
      <c r="U20" s="25" t="str">
        <f t="shared" si="7"/>
        <v/>
      </c>
      <c r="V20" s="25" t="str">
        <f t="shared" si="3"/>
        <v>NOT NULL</v>
      </c>
      <c r="W20" s="25" t="str">
        <f t="shared" si="4"/>
        <v>-- ICD10小分類コード</v>
      </c>
      <c r="AB20" s="25"/>
    </row>
    <row r="21" spans="1:28" s="41" customFormat="1">
      <c r="B21" s="33">
        <f t="shared" ref="B21:B24" si="8">ROW()-13</f>
        <v>8</v>
      </c>
      <c r="C21" s="34" t="s">
        <v>414</v>
      </c>
      <c r="D21" s="34" t="s">
        <v>415</v>
      </c>
      <c r="E21" s="35"/>
      <c r="F21" s="35" t="s">
        <v>167</v>
      </c>
      <c r="G21" s="35">
        <v>256</v>
      </c>
      <c r="H21" s="36" t="str">
        <f t="shared" si="1"/>
        <v>text</v>
      </c>
      <c r="I21" s="36">
        <f t="shared" si="2"/>
        <v>772</v>
      </c>
      <c r="J21" s="37"/>
      <c r="K21" s="40"/>
      <c r="L21" s="38" t="s">
        <v>192</v>
      </c>
      <c r="M21" s="39" t="s">
        <v>405</v>
      </c>
      <c r="S21" s="25" t="str">
        <f t="shared" si="5"/>
        <v>,icd10_s_name</v>
      </c>
      <c r="T21" s="25" t="str">
        <f t="shared" si="6"/>
        <v>TEXT</v>
      </c>
      <c r="U21" s="25" t="str">
        <f t="shared" si="7"/>
        <v/>
      </c>
      <c r="V21" s="25" t="str">
        <f t="shared" si="3"/>
        <v>NOT NULL</v>
      </c>
      <c r="W21" s="25" t="str">
        <f t="shared" si="4"/>
        <v>-- ICD10小分類名</v>
      </c>
      <c r="AB21" s="25"/>
    </row>
    <row r="22" spans="1:28" s="41" customFormat="1">
      <c r="B22" s="33">
        <f t="shared" si="8"/>
        <v>9</v>
      </c>
      <c r="C22" s="34" t="s">
        <v>2857</v>
      </c>
      <c r="D22" s="34" t="s">
        <v>416</v>
      </c>
      <c r="E22" s="35"/>
      <c r="F22" s="35" t="s">
        <v>180</v>
      </c>
      <c r="G22" s="35">
        <v>10</v>
      </c>
      <c r="H22" s="36" t="str">
        <f t="shared" si="1"/>
        <v>integer</v>
      </c>
      <c r="I22" s="36">
        <f t="shared" si="2"/>
        <v>4</v>
      </c>
      <c r="J22" s="37"/>
      <c r="K22" s="40"/>
      <c r="L22" s="38" t="s">
        <v>192</v>
      </c>
      <c r="M22" s="39" t="s">
        <v>181</v>
      </c>
      <c r="S22" s="25" t="str">
        <f t="shared" si="5"/>
        <v>,all_kanja_cnt</v>
      </c>
      <c r="T22" s="25" t="str">
        <f t="shared" si="6"/>
        <v>INTEGER</v>
      </c>
      <c r="U22" s="25" t="str">
        <f t="shared" si="7"/>
        <v/>
      </c>
      <c r="V22" s="25" t="str">
        <f t="shared" si="3"/>
        <v>NOT NULL</v>
      </c>
      <c r="W22" s="25" t="str">
        <f t="shared" si="4"/>
        <v>-- 全期間患者数</v>
      </c>
      <c r="AB22" s="25"/>
    </row>
    <row r="23" spans="1:28" s="41" customFormat="1">
      <c r="B23" s="33">
        <f t="shared" si="8"/>
        <v>10</v>
      </c>
      <c r="C23" s="34" t="s">
        <v>2858</v>
      </c>
      <c r="D23" s="34" t="s">
        <v>417</v>
      </c>
      <c r="E23" s="35"/>
      <c r="F23" s="35" t="s">
        <v>180</v>
      </c>
      <c r="G23" s="35">
        <v>10</v>
      </c>
      <c r="H23" s="36" t="str">
        <f t="shared" si="1"/>
        <v>integer</v>
      </c>
      <c r="I23" s="36">
        <f t="shared" si="2"/>
        <v>4</v>
      </c>
      <c r="J23" s="37"/>
      <c r="K23" s="40"/>
      <c r="L23" s="38" t="s">
        <v>192</v>
      </c>
      <c r="M23" s="39" t="s">
        <v>181</v>
      </c>
      <c r="S23" s="25" t="str">
        <f t="shared" si="5"/>
        <v>,all_kanja_cnt_dif</v>
      </c>
      <c r="T23" s="25" t="str">
        <f t="shared" si="6"/>
        <v>INTEGER</v>
      </c>
      <c r="U23" s="25" t="str">
        <f t="shared" si="7"/>
        <v/>
      </c>
      <c r="V23" s="25" t="str">
        <f t="shared" si="3"/>
        <v>NOT NULL</v>
      </c>
      <c r="W23" s="25" t="str">
        <f t="shared" si="4"/>
        <v>-- 全期間患者数_確定含む</v>
      </c>
      <c r="AB23" s="25"/>
    </row>
    <row r="24" spans="1:28" s="41" customFormat="1">
      <c r="A24" s="25"/>
      <c r="B24" s="33">
        <f t="shared" si="8"/>
        <v>11</v>
      </c>
      <c r="C24" s="34" t="s">
        <v>2859</v>
      </c>
      <c r="D24" s="34" t="s">
        <v>1332</v>
      </c>
      <c r="E24" s="36"/>
      <c r="F24" s="36" t="s">
        <v>180</v>
      </c>
      <c r="G24" s="35">
        <v>10</v>
      </c>
      <c r="H24" s="36" t="str">
        <f t="shared" si="1"/>
        <v>integer</v>
      </c>
      <c r="I24" s="36">
        <f t="shared" si="2"/>
        <v>4</v>
      </c>
      <c r="J24" s="37"/>
      <c r="K24" s="37"/>
      <c r="L24" s="38" t="s">
        <v>192</v>
      </c>
      <c r="M24" s="39" t="s">
        <v>181</v>
      </c>
      <c r="S24" s="25" t="str">
        <f t="shared" si="5"/>
        <v>,y1_kanja_cnt</v>
      </c>
      <c r="T24" s="25" t="str">
        <f t="shared" si="6"/>
        <v>INTEGER</v>
      </c>
      <c r="U24" s="25" t="str">
        <f t="shared" si="7"/>
        <v/>
      </c>
      <c r="V24" s="25" t="str">
        <f t="shared" si="3"/>
        <v>NOT NULL</v>
      </c>
      <c r="W24" s="25" t="str">
        <f t="shared" si="4"/>
        <v>-- 直近1年患者数</v>
      </c>
      <c r="AB24" s="25"/>
    </row>
    <row r="25" spans="1:28" s="41" customFormat="1" ht="19.5" thickBot="1">
      <c r="A25" s="25"/>
      <c r="B25" s="42">
        <f>ROW()-13</f>
        <v>12</v>
      </c>
      <c r="C25" s="43" t="s">
        <v>2860</v>
      </c>
      <c r="D25" s="43" t="s">
        <v>1333</v>
      </c>
      <c r="E25" s="44"/>
      <c r="F25" s="45" t="s">
        <v>180</v>
      </c>
      <c r="G25" s="44">
        <v>10</v>
      </c>
      <c r="H25" s="44" t="str">
        <f t="shared" si="1"/>
        <v>integer</v>
      </c>
      <c r="I25" s="44">
        <f t="shared" si="2"/>
        <v>4</v>
      </c>
      <c r="J25" s="46"/>
      <c r="K25" s="47"/>
      <c r="L25" s="48" t="s">
        <v>192</v>
      </c>
      <c r="M25" s="49" t="s">
        <v>418</v>
      </c>
      <c r="S25" s="25" t="str">
        <f t="shared" si="5"/>
        <v>,y1_kanja_cnt_dif</v>
      </c>
      <c r="T25" s="25" t="str">
        <f t="shared" si="6"/>
        <v>INTEGER</v>
      </c>
      <c r="U25" s="25" t="str">
        <f t="shared" si="7"/>
        <v/>
      </c>
      <c r="V25" s="25" t="str">
        <f t="shared" si="3"/>
        <v>NOT NULL</v>
      </c>
      <c r="W25" s="25" t="str">
        <f t="shared" si="4"/>
        <v>-- 直近1年患者数_確定含む</v>
      </c>
      <c r="AB25" s="25"/>
    </row>
    <row r="26" spans="1:28">
      <c r="R26"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59999389629810485"/>
  </sheetPr>
  <dimension ref="A1:AB28"/>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419</v>
      </c>
      <c r="K1" s="635"/>
      <c r="L1" s="627"/>
      <c r="M1" s="24" t="s">
        <v>399</v>
      </c>
    </row>
    <row r="2" spans="1:23" ht="19.5" thickBot="1">
      <c r="B2" s="633"/>
      <c r="C2" s="634"/>
      <c r="D2" s="26" t="s">
        <v>141</v>
      </c>
      <c r="E2" s="637"/>
      <c r="F2" s="637"/>
      <c r="G2" s="637"/>
      <c r="H2" s="637"/>
      <c r="I2" s="637"/>
      <c r="J2" s="638"/>
      <c r="K2" s="639"/>
      <c r="L2" s="640"/>
      <c r="M2" s="27"/>
      <c r="P2" s="25" t="str">
        <f>"ALTER TABLE ONLY milscm4."&amp;D$8</f>
        <v>ALTER TABLE ONLY milscm4.sample_icd10_ss_kanja_cnt</v>
      </c>
    </row>
    <row r="3" spans="1:23" ht="19.5" thickBot="1">
      <c r="B3" s="28"/>
      <c r="C3" s="28"/>
      <c r="D3" s="28"/>
      <c r="E3" s="28"/>
      <c r="F3" s="28"/>
      <c r="G3" s="28"/>
      <c r="H3" s="28"/>
      <c r="I3" s="28"/>
      <c r="J3" s="28"/>
      <c r="K3" s="28"/>
      <c r="L3" s="28"/>
      <c r="M3" s="29"/>
      <c r="Q3" s="25" t="str">
        <f>"ADD CONSTRAINT "&amp;D$8&amp;"_pkey"</f>
        <v>ADD CONSTRAINT sample_icd10_ss_kanja_cnt_pkey</v>
      </c>
    </row>
    <row r="4" spans="1:23">
      <c r="B4" s="626" t="s">
        <v>255</v>
      </c>
      <c r="C4" s="627"/>
      <c r="D4" s="628" t="str">
        <f>VLOOKUP(D7,エンティティ一覧!A1:'エンティティ一覧'!AQ10131,13,FALSE)</f>
        <v>ENT_A2_02</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420</v>
      </c>
      <c r="E7" s="644"/>
      <c r="F7" s="644"/>
      <c r="G7" s="644"/>
      <c r="H7" s="644"/>
      <c r="I7" s="644"/>
      <c r="J7" s="644"/>
      <c r="K7" s="644"/>
      <c r="L7" s="644"/>
      <c r="M7" s="645"/>
      <c r="T7" s="25" t="s">
        <v>1336</v>
      </c>
    </row>
    <row r="8" spans="1:23">
      <c r="B8" s="641" t="s">
        <v>147</v>
      </c>
      <c r="C8" s="642"/>
      <c r="D8" s="643" t="s">
        <v>421</v>
      </c>
      <c r="E8" s="644"/>
      <c r="F8" s="644"/>
      <c r="G8" s="644"/>
      <c r="H8" s="644"/>
      <c r="I8" s="644"/>
      <c r="J8" s="644"/>
      <c r="K8" s="644"/>
      <c r="L8" s="644"/>
      <c r="M8" s="645"/>
      <c r="S8" s="25" t="s">
        <v>1327</v>
      </c>
    </row>
    <row r="9" spans="1:23" ht="19.5" customHeight="1" thickBot="1">
      <c r="B9" s="652" t="s">
        <v>149</v>
      </c>
      <c r="C9" s="653"/>
      <c r="D9" s="654" t="s">
        <v>2862</v>
      </c>
      <c r="E9" s="663"/>
      <c r="F9" s="663"/>
      <c r="G9" s="663"/>
      <c r="H9" s="663"/>
      <c r="I9" s="663"/>
      <c r="J9" s="663"/>
      <c r="K9" s="663"/>
      <c r="L9" s="663"/>
      <c r="M9" s="664"/>
      <c r="P9" s="25" t="str">
        <f>"ALTER TABLE milscm4."&amp;D$8&amp;" OWNER TO pgmisgrp1;"</f>
        <v>ALTER TABLE milscm4.sample_icd10_ss_kanja_cnt OWNER TO pgmisgrp1;</v>
      </c>
    </row>
    <row r="10" spans="1:23">
      <c r="B10" s="30"/>
      <c r="C10" s="30"/>
      <c r="D10" s="28"/>
      <c r="E10" s="28"/>
      <c r="F10" s="28"/>
      <c r="G10" s="28"/>
      <c r="H10" s="28"/>
      <c r="I10" s="28"/>
      <c r="J10" s="28"/>
      <c r="K10" s="28"/>
      <c r="L10" s="28"/>
      <c r="M10" s="29"/>
      <c r="P10" s="25" t="str">
        <f>"GRANT ALL ON TABLE milscm4."&amp;D$8&amp;" TO pgappl11;"</f>
        <v>GRANT ALL ON TABLE milscm4.sample_icd10_ss_kanja_cnt TO pgappl11;</v>
      </c>
    </row>
    <row r="11" spans="1:23" ht="19.5" thickBot="1">
      <c r="B11" s="31" t="s">
        <v>151</v>
      </c>
      <c r="C11" s="30"/>
      <c r="D11" s="28"/>
      <c r="E11" s="28"/>
      <c r="F11" s="28"/>
      <c r="G11" s="28"/>
      <c r="H11" s="28"/>
      <c r="I11" s="28"/>
      <c r="J11" s="28"/>
      <c r="K11" s="28"/>
      <c r="L11" s="28"/>
      <c r="M11" s="29"/>
    </row>
    <row r="12" spans="1:23">
      <c r="B12" s="657" t="s">
        <v>152</v>
      </c>
      <c r="C12" s="659" t="s">
        <v>257</v>
      </c>
      <c r="D12" s="659" t="s">
        <v>422</v>
      </c>
      <c r="E12" s="648" t="s">
        <v>155</v>
      </c>
      <c r="F12" s="661" t="s">
        <v>156</v>
      </c>
      <c r="G12" s="662"/>
      <c r="H12" s="661" t="s">
        <v>157</v>
      </c>
      <c r="I12" s="662"/>
      <c r="J12" s="648" t="s">
        <v>158</v>
      </c>
      <c r="K12" s="648" t="s">
        <v>159</v>
      </c>
      <c r="L12" s="648" t="s">
        <v>160</v>
      </c>
      <c r="M12" s="650" t="s">
        <v>423</v>
      </c>
      <c r="P12" s="25" t="str">
        <f>"CREATE TABLE milscm4."&amp;D$8</f>
        <v>CREATE TABLE milscm4.sample_icd10_ss_kanja_cnt</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5" t="s">
        <v>681</v>
      </c>
      <c r="F14" s="35" t="s">
        <v>197</v>
      </c>
      <c r="G14" s="36">
        <v>9</v>
      </c>
      <c r="H14" s="36" t="str">
        <f t="shared" ref="H14:H27" si="1">IF(F14="フラグ","boolean",IF(F14="文字列","text",IF(F14="整数","integer",IF(F14="実数","numeric",""))))</f>
        <v>text</v>
      </c>
      <c r="I14" s="36">
        <f t="shared" ref="I14:I27" si="2">IF(H14="boolean",1,IF(H14="text",IF(G14&lt;=126,1+(G14*3),4+(G14*3)),IF(H14="integer",4,IF(H14="numeric",3+CEILING(G14/4*2,2),0))))</f>
        <v>28</v>
      </c>
      <c r="J14" s="37"/>
      <c r="K14" s="40"/>
      <c r="L14" s="38" t="s">
        <v>192</v>
      </c>
      <c r="M14" s="39" t="s">
        <v>677</v>
      </c>
      <c r="S14" s="25" t="str">
        <f>IF(B14&lt;&gt;1,","&amp;D14,D14)</f>
        <v>facility_id</v>
      </c>
      <c r="T14" s="25" t="str">
        <f>UPPER(H14)</f>
        <v>TEXT</v>
      </c>
      <c r="U14" s="25" t="str">
        <f>IF(K14&lt;&gt;"","default "&amp;IF(H14="text","'"&amp;K14&amp;"'",K14),"")</f>
        <v/>
      </c>
      <c r="V14" s="25" t="str">
        <f t="shared" ref="V14:V24" si="3">IF(L14="○","NOT NULL","")</f>
        <v>NOT NULL</v>
      </c>
      <c r="W14" s="25" t="str">
        <f t="shared" ref="W14:W24" si="4">"-- "&amp;C14</f>
        <v>-- 施設ID</v>
      </c>
    </row>
    <row r="15" spans="1:23">
      <c r="B15" s="33">
        <f t="shared" si="0"/>
        <v>2</v>
      </c>
      <c r="C15" s="34" t="s">
        <v>678</v>
      </c>
      <c r="D15" s="34" t="s">
        <v>682</v>
      </c>
      <c r="E15" s="35"/>
      <c r="F15" s="36" t="s">
        <v>197</v>
      </c>
      <c r="G15" s="36">
        <v>40</v>
      </c>
      <c r="H15" s="36" t="str">
        <f t="shared" si="1"/>
        <v>text</v>
      </c>
      <c r="I15" s="36">
        <f t="shared" si="2"/>
        <v>121</v>
      </c>
      <c r="J15" s="37"/>
      <c r="K15" s="37"/>
      <c r="L15" s="38" t="s">
        <v>192</v>
      </c>
      <c r="M15" s="39" t="s">
        <v>680</v>
      </c>
      <c r="S15" s="25" t="str">
        <f t="shared" ref="S15:S24" si="5">IF(B15&lt;&gt;1,","&amp;D15,D15)</f>
        <v>,facility_name</v>
      </c>
      <c r="T15" s="25" t="str">
        <f t="shared" ref="T15:T24" si="6">UPPER(H15)</f>
        <v>TEXT</v>
      </c>
      <c r="U15" s="25" t="str">
        <f t="shared" ref="U15:U24" si="7">IF(K15&lt;&gt;"","default "&amp;IF(H15="text","'"&amp;K15&amp;"'",K15),"")</f>
        <v/>
      </c>
      <c r="V15" s="25" t="str">
        <f t="shared" si="3"/>
        <v>NOT NULL</v>
      </c>
      <c r="W15" s="25" t="str">
        <f t="shared" si="4"/>
        <v>-- 施設名</v>
      </c>
    </row>
    <row r="16" spans="1:23">
      <c r="B16" s="33">
        <f t="shared" ref="B16:B18" si="8">ROW()-13</f>
        <v>3</v>
      </c>
      <c r="C16" s="34" t="s">
        <v>403</v>
      </c>
      <c r="D16" s="34" t="s">
        <v>404</v>
      </c>
      <c r="E16" s="35"/>
      <c r="F16" s="35" t="s">
        <v>167</v>
      </c>
      <c r="G16" s="35">
        <v>7</v>
      </c>
      <c r="H16" s="36" t="str">
        <f t="shared" si="1"/>
        <v>text</v>
      </c>
      <c r="I16" s="36">
        <f t="shared" si="2"/>
        <v>22</v>
      </c>
      <c r="J16" s="37"/>
      <c r="K16" s="37"/>
      <c r="L16" s="38" t="s">
        <v>192</v>
      </c>
      <c r="M16" s="39" t="s">
        <v>424</v>
      </c>
      <c r="S16" s="25" t="str">
        <f t="shared" si="5"/>
        <v>,icd10_l_cd</v>
      </c>
      <c r="T16" s="25" t="str">
        <f t="shared" si="6"/>
        <v>TEXT</v>
      </c>
      <c r="U16" s="25" t="str">
        <f t="shared" si="7"/>
        <v/>
      </c>
      <c r="V16" s="25" t="str">
        <f t="shared" si="3"/>
        <v>NOT NULL</v>
      </c>
      <c r="W16" s="25" t="str">
        <f t="shared" si="4"/>
        <v>-- ICD10大分類コード</v>
      </c>
    </row>
    <row r="17" spans="1:28">
      <c r="B17" s="33">
        <f t="shared" si="8"/>
        <v>4</v>
      </c>
      <c r="C17" s="34" t="s">
        <v>406</v>
      </c>
      <c r="D17" s="34" t="s">
        <v>407</v>
      </c>
      <c r="E17" s="35"/>
      <c r="F17" s="36" t="s">
        <v>167</v>
      </c>
      <c r="G17" s="35">
        <v>256</v>
      </c>
      <c r="H17" s="36" t="str">
        <f t="shared" si="1"/>
        <v>text</v>
      </c>
      <c r="I17" s="36">
        <f t="shared" si="2"/>
        <v>772</v>
      </c>
      <c r="J17" s="37"/>
      <c r="K17" s="40"/>
      <c r="L17" s="38" t="s">
        <v>192</v>
      </c>
      <c r="M17" s="39" t="s">
        <v>424</v>
      </c>
      <c r="S17" s="25" t="str">
        <f t="shared" si="5"/>
        <v>,icd10_l_name</v>
      </c>
      <c r="T17" s="25" t="str">
        <f t="shared" si="6"/>
        <v>TEXT</v>
      </c>
      <c r="U17" s="25" t="str">
        <f t="shared" si="7"/>
        <v/>
      </c>
      <c r="V17" s="25" t="str">
        <f t="shared" si="3"/>
        <v>NOT NULL</v>
      </c>
      <c r="W17" s="25" t="str">
        <f t="shared" si="4"/>
        <v>-- ICD10大分類名</v>
      </c>
    </row>
    <row r="18" spans="1:28">
      <c r="B18" s="33">
        <f t="shared" si="8"/>
        <v>5</v>
      </c>
      <c r="C18" s="34" t="s">
        <v>408</v>
      </c>
      <c r="D18" s="34" t="s">
        <v>409</v>
      </c>
      <c r="E18" s="35"/>
      <c r="F18" s="36" t="s">
        <v>167</v>
      </c>
      <c r="G18" s="35">
        <v>7</v>
      </c>
      <c r="H18" s="36" t="str">
        <f t="shared" si="1"/>
        <v>text</v>
      </c>
      <c r="I18" s="36">
        <f t="shared" si="2"/>
        <v>22</v>
      </c>
      <c r="J18" s="37"/>
      <c r="K18" s="37"/>
      <c r="L18" s="38" t="s">
        <v>192</v>
      </c>
      <c r="M18" s="39" t="s">
        <v>424</v>
      </c>
      <c r="S18" s="25" t="str">
        <f t="shared" si="5"/>
        <v>,icd10_m_cd</v>
      </c>
      <c r="T18" s="25" t="str">
        <f t="shared" si="6"/>
        <v>TEXT</v>
      </c>
      <c r="U18" s="25" t="str">
        <f t="shared" si="7"/>
        <v/>
      </c>
      <c r="V18" s="25" t="str">
        <f t="shared" si="3"/>
        <v>NOT NULL</v>
      </c>
      <c r="W18" s="25" t="str">
        <f t="shared" si="4"/>
        <v>-- ICD10中分類コード</v>
      </c>
    </row>
    <row r="19" spans="1:28" s="41" customFormat="1">
      <c r="B19" s="33">
        <f>ROW()-13</f>
        <v>6</v>
      </c>
      <c r="C19" s="34" t="s">
        <v>410</v>
      </c>
      <c r="D19" s="34" t="s">
        <v>411</v>
      </c>
      <c r="E19" s="35"/>
      <c r="F19" s="36" t="s">
        <v>167</v>
      </c>
      <c r="G19" s="35">
        <v>256</v>
      </c>
      <c r="H19" s="36" t="str">
        <f t="shared" si="1"/>
        <v>text</v>
      </c>
      <c r="I19" s="36">
        <f t="shared" si="2"/>
        <v>772</v>
      </c>
      <c r="J19" s="37"/>
      <c r="K19" s="40"/>
      <c r="L19" s="38" t="s">
        <v>192</v>
      </c>
      <c r="M19" s="39" t="s">
        <v>424</v>
      </c>
      <c r="S19" s="25" t="str">
        <f t="shared" si="5"/>
        <v>,icd10_m_name</v>
      </c>
      <c r="T19" s="25" t="str">
        <f t="shared" si="6"/>
        <v>TEXT</v>
      </c>
      <c r="U19" s="25" t="str">
        <f t="shared" si="7"/>
        <v/>
      </c>
      <c r="V19" s="25" t="str">
        <f t="shared" si="3"/>
        <v>NOT NULL</v>
      </c>
      <c r="W19" s="25" t="str">
        <f t="shared" si="4"/>
        <v>-- ICD10中分類名</v>
      </c>
      <c r="AB19" s="25"/>
    </row>
    <row r="20" spans="1:28" s="41" customFormat="1">
      <c r="B20" s="33">
        <f t="shared" ref="B20:B26" si="9">ROW()-13</f>
        <v>7</v>
      </c>
      <c r="C20" s="34" t="s">
        <v>412</v>
      </c>
      <c r="D20" s="34" t="s">
        <v>413</v>
      </c>
      <c r="E20" s="35"/>
      <c r="F20" s="36" t="s">
        <v>167</v>
      </c>
      <c r="G20" s="35">
        <v>3</v>
      </c>
      <c r="H20" s="36" t="str">
        <f t="shared" si="1"/>
        <v>text</v>
      </c>
      <c r="I20" s="36">
        <f t="shared" si="2"/>
        <v>10</v>
      </c>
      <c r="J20" s="37"/>
      <c r="K20" s="37"/>
      <c r="L20" s="38" t="s">
        <v>192</v>
      </c>
      <c r="M20" s="39" t="s">
        <v>424</v>
      </c>
      <c r="S20" s="25" t="str">
        <f t="shared" si="5"/>
        <v>,icd10_s_cd</v>
      </c>
      <c r="T20" s="25" t="str">
        <f t="shared" si="6"/>
        <v>TEXT</v>
      </c>
      <c r="U20" s="25" t="str">
        <f t="shared" si="7"/>
        <v/>
      </c>
      <c r="V20" s="25" t="str">
        <f t="shared" si="3"/>
        <v>NOT NULL</v>
      </c>
      <c r="W20" s="25" t="str">
        <f t="shared" si="4"/>
        <v>-- ICD10小分類コード</v>
      </c>
      <c r="AB20" s="25"/>
    </row>
    <row r="21" spans="1:28" s="41" customFormat="1">
      <c r="B21" s="33">
        <f t="shared" si="9"/>
        <v>8</v>
      </c>
      <c r="C21" s="34" t="s">
        <v>414</v>
      </c>
      <c r="D21" s="34" t="s">
        <v>415</v>
      </c>
      <c r="E21" s="35"/>
      <c r="F21" s="35" t="s">
        <v>167</v>
      </c>
      <c r="G21" s="35">
        <v>256</v>
      </c>
      <c r="H21" s="36" t="str">
        <f t="shared" si="1"/>
        <v>text</v>
      </c>
      <c r="I21" s="36">
        <f t="shared" si="2"/>
        <v>772</v>
      </c>
      <c r="J21" s="37"/>
      <c r="K21" s="40"/>
      <c r="L21" s="38" t="s">
        <v>192</v>
      </c>
      <c r="M21" s="39" t="s">
        <v>424</v>
      </c>
      <c r="S21" s="25" t="str">
        <f t="shared" si="5"/>
        <v>,icd10_s_name</v>
      </c>
      <c r="T21" s="25" t="str">
        <f t="shared" si="6"/>
        <v>TEXT</v>
      </c>
      <c r="U21" s="25" t="str">
        <f t="shared" si="7"/>
        <v/>
      </c>
      <c r="V21" s="25" t="str">
        <f t="shared" si="3"/>
        <v>NOT NULL</v>
      </c>
      <c r="W21" s="25" t="str">
        <f t="shared" si="4"/>
        <v>-- ICD10小分類名</v>
      </c>
      <c r="AB21" s="25"/>
    </row>
    <row r="22" spans="1:28" s="41" customFormat="1">
      <c r="B22" s="33">
        <f t="shared" si="9"/>
        <v>9</v>
      </c>
      <c r="C22" s="34" t="s">
        <v>425</v>
      </c>
      <c r="D22" s="34" t="s">
        <v>1335</v>
      </c>
      <c r="E22" s="35" t="s">
        <v>192</v>
      </c>
      <c r="F22" s="36" t="s">
        <v>167</v>
      </c>
      <c r="G22" s="35">
        <v>4</v>
      </c>
      <c r="H22" s="36" t="str">
        <f t="shared" si="1"/>
        <v>text</v>
      </c>
      <c r="I22" s="36">
        <f t="shared" si="2"/>
        <v>13</v>
      </c>
      <c r="J22" s="37"/>
      <c r="K22" s="37"/>
      <c r="L22" s="38" t="s">
        <v>192</v>
      </c>
      <c r="M22" s="39" t="s">
        <v>424</v>
      </c>
      <c r="S22" s="25" t="str">
        <f t="shared" si="5"/>
        <v>,icd10_ss_cd</v>
      </c>
      <c r="T22" s="25" t="str">
        <f t="shared" si="6"/>
        <v>TEXT</v>
      </c>
      <c r="U22" s="25" t="str">
        <f t="shared" si="7"/>
        <v/>
      </c>
      <c r="V22" s="25" t="str">
        <f t="shared" si="3"/>
        <v>NOT NULL</v>
      </c>
      <c r="W22" s="25" t="str">
        <f t="shared" si="4"/>
        <v>-- ICD10細分類コード</v>
      </c>
      <c r="AB22" s="25"/>
    </row>
    <row r="23" spans="1:28" s="41" customFormat="1">
      <c r="B23" s="33">
        <f t="shared" si="9"/>
        <v>10</v>
      </c>
      <c r="C23" s="34" t="s">
        <v>427</v>
      </c>
      <c r="D23" s="34" t="s">
        <v>428</v>
      </c>
      <c r="E23" s="35"/>
      <c r="F23" s="35" t="s">
        <v>167</v>
      </c>
      <c r="G23" s="35">
        <v>256</v>
      </c>
      <c r="H23" s="36" t="str">
        <f t="shared" si="1"/>
        <v>text</v>
      </c>
      <c r="I23" s="36">
        <f t="shared" si="2"/>
        <v>772</v>
      </c>
      <c r="J23" s="37"/>
      <c r="K23" s="40"/>
      <c r="L23" s="38" t="s">
        <v>192</v>
      </c>
      <c r="M23" s="39" t="s">
        <v>424</v>
      </c>
      <c r="S23" s="25" t="str">
        <f t="shared" si="5"/>
        <v>,icd10_ss_name</v>
      </c>
      <c r="T23" s="25" t="str">
        <f t="shared" si="6"/>
        <v>TEXT</v>
      </c>
      <c r="U23" s="25" t="str">
        <f t="shared" si="7"/>
        <v/>
      </c>
      <c r="V23" s="25" t="str">
        <f t="shared" si="3"/>
        <v>NOT NULL</v>
      </c>
      <c r="W23" s="25" t="str">
        <f t="shared" si="4"/>
        <v>-- ICD10細分類名</v>
      </c>
      <c r="AB23" s="25"/>
    </row>
    <row r="24" spans="1:28" s="41" customFormat="1">
      <c r="A24" s="25"/>
      <c r="B24" s="33">
        <f t="shared" si="9"/>
        <v>11</v>
      </c>
      <c r="C24" s="34" t="s">
        <v>2857</v>
      </c>
      <c r="D24" s="34" t="s">
        <v>416</v>
      </c>
      <c r="E24" s="35"/>
      <c r="F24" s="35" t="s">
        <v>180</v>
      </c>
      <c r="G24" s="35">
        <v>10</v>
      </c>
      <c r="H24" s="36" t="str">
        <f t="shared" si="1"/>
        <v>integer</v>
      </c>
      <c r="I24" s="36">
        <f t="shared" si="2"/>
        <v>4</v>
      </c>
      <c r="J24" s="37"/>
      <c r="K24" s="40"/>
      <c r="L24" s="38" t="s">
        <v>192</v>
      </c>
      <c r="M24" s="39" t="s">
        <v>181</v>
      </c>
      <c r="S24" s="25" t="str">
        <f t="shared" si="5"/>
        <v>,all_kanja_cnt</v>
      </c>
      <c r="T24" s="25" t="str">
        <f t="shared" si="6"/>
        <v>INTEGER</v>
      </c>
      <c r="U24" s="25" t="str">
        <f t="shared" si="7"/>
        <v/>
      </c>
      <c r="V24" s="25" t="str">
        <f t="shared" si="3"/>
        <v>NOT NULL</v>
      </c>
      <c r="W24" s="25" t="str">
        <f t="shared" si="4"/>
        <v>-- 全期間患者数</v>
      </c>
      <c r="AB24" s="25"/>
    </row>
    <row r="25" spans="1:28" s="41" customFormat="1">
      <c r="A25" s="25"/>
      <c r="B25" s="33">
        <f t="shared" si="9"/>
        <v>12</v>
      </c>
      <c r="C25" s="34" t="s">
        <v>2858</v>
      </c>
      <c r="D25" s="34" t="s">
        <v>417</v>
      </c>
      <c r="E25" s="35"/>
      <c r="F25" s="35" t="s">
        <v>180</v>
      </c>
      <c r="G25" s="35">
        <v>10</v>
      </c>
      <c r="H25" s="36" t="str">
        <f t="shared" si="1"/>
        <v>integer</v>
      </c>
      <c r="I25" s="36">
        <f t="shared" si="2"/>
        <v>4</v>
      </c>
      <c r="J25" s="37"/>
      <c r="K25" s="40"/>
      <c r="L25" s="38" t="s">
        <v>192</v>
      </c>
      <c r="M25" s="39" t="s">
        <v>181</v>
      </c>
      <c r="S25" s="25" t="str">
        <f t="shared" ref="S25:S27" si="10">IF(B25&lt;&gt;1,","&amp;D25,D25)</f>
        <v>,all_kanja_cnt_dif</v>
      </c>
      <c r="T25" s="25" t="str">
        <f t="shared" ref="T25:T27" si="11">UPPER(H25)</f>
        <v>INTEGER</v>
      </c>
      <c r="U25" s="25" t="str">
        <f t="shared" ref="U25:U27" si="12">IF(K25&lt;&gt;"","default "&amp;IF(H25="text","'"&amp;K25&amp;"'",K25),"")</f>
        <v/>
      </c>
      <c r="V25" s="25" t="str">
        <f t="shared" ref="V25:V27" si="13">IF(L25="○","NOT NULL","")</f>
        <v>NOT NULL</v>
      </c>
      <c r="W25" s="25" t="str">
        <f t="shared" ref="W25:W27" si="14">"-- "&amp;C25</f>
        <v>-- 全期間患者数_確定含む</v>
      </c>
      <c r="AB25" s="25"/>
    </row>
    <row r="26" spans="1:28" s="41" customFormat="1">
      <c r="A26" s="25"/>
      <c r="B26" s="33">
        <f t="shared" si="9"/>
        <v>13</v>
      </c>
      <c r="C26" s="34" t="s">
        <v>2859</v>
      </c>
      <c r="D26" s="34" t="s">
        <v>1334</v>
      </c>
      <c r="E26" s="36"/>
      <c r="F26" s="36" t="s">
        <v>180</v>
      </c>
      <c r="G26" s="35">
        <v>10</v>
      </c>
      <c r="H26" s="36" t="str">
        <f t="shared" si="1"/>
        <v>integer</v>
      </c>
      <c r="I26" s="36">
        <f t="shared" si="2"/>
        <v>4</v>
      </c>
      <c r="J26" s="37"/>
      <c r="K26" s="37"/>
      <c r="L26" s="38" t="s">
        <v>192</v>
      </c>
      <c r="M26" s="39" t="s">
        <v>181</v>
      </c>
      <c r="S26" s="25" t="str">
        <f t="shared" si="10"/>
        <v>,y1_kanja_cnt</v>
      </c>
      <c r="T26" s="25" t="str">
        <f t="shared" si="11"/>
        <v>INTEGER</v>
      </c>
      <c r="U26" s="25" t="str">
        <f t="shared" si="12"/>
        <v/>
      </c>
      <c r="V26" s="25" t="str">
        <f t="shared" si="13"/>
        <v>NOT NULL</v>
      </c>
      <c r="W26" s="25" t="str">
        <f t="shared" si="14"/>
        <v>-- 直近1年患者数</v>
      </c>
      <c r="Z26" s="25"/>
      <c r="AA26" s="25"/>
      <c r="AB26" s="25"/>
    </row>
    <row r="27" spans="1:28" s="41" customFormat="1" ht="19.5" thickBot="1">
      <c r="A27" s="25"/>
      <c r="B27" s="42">
        <f>ROW()-13</f>
        <v>14</v>
      </c>
      <c r="C27" s="43" t="s">
        <v>2860</v>
      </c>
      <c r="D27" s="43" t="s">
        <v>1333</v>
      </c>
      <c r="E27" s="44"/>
      <c r="F27" s="45" t="s">
        <v>180</v>
      </c>
      <c r="G27" s="44">
        <v>10</v>
      </c>
      <c r="H27" s="44" t="str">
        <f t="shared" si="1"/>
        <v>integer</v>
      </c>
      <c r="I27" s="44">
        <f t="shared" si="2"/>
        <v>4</v>
      </c>
      <c r="J27" s="46"/>
      <c r="K27" s="47"/>
      <c r="L27" s="48" t="s">
        <v>192</v>
      </c>
      <c r="M27" s="49" t="s">
        <v>418</v>
      </c>
      <c r="S27" s="25" t="str">
        <f t="shared" si="10"/>
        <v>,y1_kanja_cnt_dif</v>
      </c>
      <c r="T27" s="25" t="str">
        <f t="shared" si="11"/>
        <v>INTEGER</v>
      </c>
      <c r="U27" s="25" t="str">
        <f t="shared" si="12"/>
        <v/>
      </c>
      <c r="V27" s="25" t="str">
        <f t="shared" si="13"/>
        <v>NOT NULL</v>
      </c>
      <c r="W27" s="25" t="str">
        <f t="shared" si="14"/>
        <v>-- 直近1年患者数_確定含む</v>
      </c>
      <c r="Z27" s="25"/>
      <c r="AA27" s="25"/>
      <c r="AB27" s="25"/>
    </row>
    <row r="28" spans="1:28">
      <c r="R28"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7" tint="0.59999389629810485"/>
  </sheetPr>
  <dimension ref="A1:AB30"/>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419</v>
      </c>
      <c r="K1" s="635"/>
      <c r="L1" s="627"/>
      <c r="M1" s="24" t="s">
        <v>399</v>
      </c>
    </row>
    <row r="2" spans="1:23" ht="19.5" thickBot="1">
      <c r="B2" s="633"/>
      <c r="C2" s="634"/>
      <c r="D2" s="26" t="s">
        <v>141</v>
      </c>
      <c r="E2" s="637"/>
      <c r="F2" s="637"/>
      <c r="G2" s="637"/>
      <c r="H2" s="637"/>
      <c r="I2" s="637"/>
      <c r="J2" s="638"/>
      <c r="K2" s="639"/>
      <c r="L2" s="640"/>
      <c r="M2" s="27"/>
      <c r="P2" s="25" t="str">
        <f>"ALTER TABLE ONLY milscm4."&amp;D$8</f>
        <v>ALTER TABLE ONLY milscm4.sample_recipt_shippei_kanja_cnt</v>
      </c>
    </row>
    <row r="3" spans="1:23" ht="19.5" thickBot="1">
      <c r="B3" s="28"/>
      <c r="C3" s="28"/>
      <c r="D3" s="28"/>
      <c r="E3" s="28"/>
      <c r="F3" s="28"/>
      <c r="G3" s="28"/>
      <c r="H3" s="28"/>
      <c r="I3" s="28"/>
      <c r="J3" s="28"/>
      <c r="K3" s="28"/>
      <c r="L3" s="28"/>
      <c r="M3" s="29"/>
      <c r="Q3" s="25" t="str">
        <f>"ADD CONSTRAINT "&amp;D$8&amp;"_pkey"</f>
        <v>ADD CONSTRAINT sample_recipt_shippei_kanja_cnt_pkey</v>
      </c>
    </row>
    <row r="4" spans="1:23">
      <c r="B4" s="626" t="s">
        <v>429</v>
      </c>
      <c r="C4" s="627"/>
      <c r="D4" s="628" t="str">
        <f>VLOOKUP(D7,エンティティ一覧!A1:'エンティティ一覧'!AQ10131,13,FALSE)</f>
        <v>ENT_A2_03</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430</v>
      </c>
      <c r="E7" s="644"/>
      <c r="F7" s="644"/>
      <c r="G7" s="644"/>
      <c r="H7" s="644"/>
      <c r="I7" s="644"/>
      <c r="J7" s="644"/>
      <c r="K7" s="644"/>
      <c r="L7" s="644"/>
      <c r="M7" s="645"/>
      <c r="T7" s="25" t="s">
        <v>1338</v>
      </c>
    </row>
    <row r="8" spans="1:23">
      <c r="B8" s="641" t="s">
        <v>147</v>
      </c>
      <c r="C8" s="642"/>
      <c r="D8" s="643" t="s">
        <v>431</v>
      </c>
      <c r="E8" s="644"/>
      <c r="F8" s="644"/>
      <c r="G8" s="644"/>
      <c r="H8" s="644"/>
      <c r="I8" s="644"/>
      <c r="J8" s="644"/>
      <c r="K8" s="644"/>
      <c r="L8" s="644"/>
      <c r="M8" s="645"/>
      <c r="S8" s="25" t="s">
        <v>1327</v>
      </c>
    </row>
    <row r="9" spans="1:23" ht="19.5" customHeight="1" thickBot="1">
      <c r="B9" s="652" t="s">
        <v>149</v>
      </c>
      <c r="C9" s="653"/>
      <c r="D9" s="654" t="s">
        <v>2862</v>
      </c>
      <c r="E9" s="663"/>
      <c r="F9" s="663"/>
      <c r="G9" s="663"/>
      <c r="H9" s="663"/>
      <c r="I9" s="663"/>
      <c r="J9" s="663"/>
      <c r="K9" s="663"/>
      <c r="L9" s="663"/>
      <c r="M9" s="664"/>
      <c r="P9" s="25" t="str">
        <f>"ALTER TABLE milscm4."&amp;D$8&amp;" OWNER TO pgmisgrp1;"</f>
        <v>ALTER TABLE milscm4.sample_recipt_shippei_kanja_cnt OWNER TO pgmisgrp1;</v>
      </c>
    </row>
    <row r="10" spans="1:23">
      <c r="B10" s="30"/>
      <c r="C10" s="30"/>
      <c r="D10" s="28"/>
      <c r="E10" s="28"/>
      <c r="F10" s="28"/>
      <c r="G10" s="28"/>
      <c r="H10" s="28"/>
      <c r="I10" s="28"/>
      <c r="J10" s="28"/>
      <c r="K10" s="28"/>
      <c r="L10" s="28"/>
      <c r="M10" s="29"/>
      <c r="P10" s="25" t="str">
        <f>"GRANT ALL ON TABLE milscm4."&amp;D$8&amp;" TO pgappl11;"</f>
        <v>GRANT ALL ON TABLE milscm4.sample_recipt_shippei_kanja_cnt TO pgappl11;</v>
      </c>
    </row>
    <row r="11" spans="1:23" ht="19.5" thickBot="1">
      <c r="B11" s="31" t="s">
        <v>151</v>
      </c>
      <c r="C11" s="30"/>
      <c r="D11" s="28"/>
      <c r="E11" s="28"/>
      <c r="F11" s="28"/>
      <c r="G11" s="28"/>
      <c r="H11" s="28"/>
      <c r="I11" s="28"/>
      <c r="J11" s="28"/>
      <c r="K11" s="28"/>
      <c r="L11" s="28"/>
      <c r="M11" s="29"/>
    </row>
    <row r="12" spans="1:23">
      <c r="B12" s="657" t="s">
        <v>152</v>
      </c>
      <c r="C12" s="659" t="s">
        <v>257</v>
      </c>
      <c r="D12" s="659" t="s">
        <v>422</v>
      </c>
      <c r="E12" s="648" t="s">
        <v>155</v>
      </c>
      <c r="F12" s="661" t="s">
        <v>156</v>
      </c>
      <c r="G12" s="662"/>
      <c r="H12" s="661" t="s">
        <v>157</v>
      </c>
      <c r="I12" s="662"/>
      <c r="J12" s="648" t="s">
        <v>158</v>
      </c>
      <c r="K12" s="648" t="s">
        <v>159</v>
      </c>
      <c r="L12" s="648" t="s">
        <v>160</v>
      </c>
      <c r="M12" s="650" t="s">
        <v>423</v>
      </c>
      <c r="P12" s="25" t="str">
        <f>"CREATE TABLE milscm4."&amp;D$8</f>
        <v>CREATE TABLE milscm4.sample_recipt_shippei_kanja_cnt</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5" t="s">
        <v>681</v>
      </c>
      <c r="F14" s="35" t="s">
        <v>197</v>
      </c>
      <c r="G14" s="36">
        <v>9</v>
      </c>
      <c r="H14" s="36" t="str">
        <f t="shared" ref="H14:H29" si="1">IF(F14="フラグ","boolean",IF(F14="文字列","text",IF(F14="整数","integer",IF(F14="実数","numeric",""))))</f>
        <v>text</v>
      </c>
      <c r="I14" s="36">
        <f t="shared" ref="I14:I29" si="2">IF(H14="boolean",1,IF(H14="text",IF(G14&lt;=126,1+(G14*3),4+(G14*3)),IF(H14="integer",4,IF(H14="numeric",3+CEILING(G14/4*2,2),0))))</f>
        <v>28</v>
      </c>
      <c r="J14" s="37"/>
      <c r="K14" s="40"/>
      <c r="L14" s="38" t="s">
        <v>192</v>
      </c>
      <c r="M14" s="39" t="s">
        <v>677</v>
      </c>
      <c r="S14" s="25" t="str">
        <f>IF(B14&lt;&gt;1,","&amp;D14,D14)</f>
        <v>facility_id</v>
      </c>
      <c r="T14" s="25" t="str">
        <f>UPPER(H14)</f>
        <v>TEXT</v>
      </c>
      <c r="U14" s="25" t="str">
        <f>IF(K14&lt;&gt;"","default "&amp;IF(H14="text","'"&amp;K14&amp;"'",K14),"")</f>
        <v/>
      </c>
      <c r="V14" s="25" t="str">
        <f t="shared" ref="V14:V24" si="3">IF(L14="○","NOT NULL","")</f>
        <v>NOT NULL</v>
      </c>
      <c r="W14" s="25" t="str">
        <f t="shared" ref="W14:W24" si="4">"-- "&amp;C14</f>
        <v>-- 施設ID</v>
      </c>
    </row>
    <row r="15" spans="1:23">
      <c r="B15" s="33">
        <f t="shared" si="0"/>
        <v>2</v>
      </c>
      <c r="C15" s="34" t="s">
        <v>678</v>
      </c>
      <c r="D15" s="34" t="s">
        <v>682</v>
      </c>
      <c r="E15" s="35"/>
      <c r="F15" s="36" t="s">
        <v>197</v>
      </c>
      <c r="G15" s="36">
        <v>40</v>
      </c>
      <c r="H15" s="36" t="str">
        <f t="shared" si="1"/>
        <v>text</v>
      </c>
      <c r="I15" s="36">
        <f t="shared" si="2"/>
        <v>121</v>
      </c>
      <c r="J15" s="37"/>
      <c r="K15" s="37"/>
      <c r="L15" s="38" t="s">
        <v>192</v>
      </c>
      <c r="M15" s="39" t="s">
        <v>680</v>
      </c>
      <c r="S15" s="25" t="str">
        <f t="shared" ref="S15:S27" si="5">IF(B15&lt;&gt;1,","&amp;D15,D15)</f>
        <v>,facility_name</v>
      </c>
      <c r="T15" s="25" t="str">
        <f t="shared" ref="T15:T27" si="6">UPPER(H15)</f>
        <v>TEXT</v>
      </c>
      <c r="U15" s="25" t="str">
        <f t="shared" ref="U15:U27" si="7">IF(K15&lt;&gt;"","default "&amp;IF(H15="text","'"&amp;K15&amp;"'",K15),"")</f>
        <v/>
      </c>
      <c r="V15" s="25" t="str">
        <f t="shared" si="3"/>
        <v>NOT NULL</v>
      </c>
      <c r="W15" s="25" t="str">
        <f t="shared" si="4"/>
        <v>-- 施設名</v>
      </c>
    </row>
    <row r="16" spans="1:23">
      <c r="B16" s="33">
        <f t="shared" ref="B16:B18" si="8">ROW()-13</f>
        <v>3</v>
      </c>
      <c r="C16" s="34" t="s">
        <v>1613</v>
      </c>
      <c r="D16" s="34" t="s">
        <v>404</v>
      </c>
      <c r="E16" s="35"/>
      <c r="F16" s="35" t="s">
        <v>167</v>
      </c>
      <c r="G16" s="35">
        <v>7</v>
      </c>
      <c r="H16" s="36" t="str">
        <f t="shared" si="1"/>
        <v>text</v>
      </c>
      <c r="I16" s="36">
        <f t="shared" si="2"/>
        <v>22</v>
      </c>
      <c r="J16" s="37"/>
      <c r="K16" s="37"/>
      <c r="L16" s="38" t="s">
        <v>192</v>
      </c>
      <c r="M16" s="39" t="s">
        <v>424</v>
      </c>
      <c r="S16" s="25" t="str">
        <f t="shared" si="5"/>
        <v>,icd10_l_cd</v>
      </c>
      <c r="T16" s="25" t="str">
        <f t="shared" si="6"/>
        <v>TEXT</v>
      </c>
      <c r="U16" s="25" t="str">
        <f t="shared" si="7"/>
        <v/>
      </c>
      <c r="V16" s="25" t="str">
        <f t="shared" si="3"/>
        <v>NOT NULL</v>
      </c>
      <c r="W16" s="25" t="str">
        <f t="shared" si="4"/>
        <v>-- ICD10大分類コード</v>
      </c>
    </row>
    <row r="17" spans="1:28">
      <c r="B17" s="33">
        <f t="shared" si="8"/>
        <v>4</v>
      </c>
      <c r="C17" s="34" t="s">
        <v>406</v>
      </c>
      <c r="D17" s="34" t="s">
        <v>407</v>
      </c>
      <c r="E17" s="35"/>
      <c r="F17" s="36" t="s">
        <v>167</v>
      </c>
      <c r="G17" s="35">
        <v>256</v>
      </c>
      <c r="H17" s="36" t="str">
        <f t="shared" si="1"/>
        <v>text</v>
      </c>
      <c r="I17" s="36">
        <f t="shared" si="2"/>
        <v>772</v>
      </c>
      <c r="J17" s="37"/>
      <c r="K17" s="40"/>
      <c r="L17" s="38" t="s">
        <v>192</v>
      </c>
      <c r="M17" s="39" t="s">
        <v>424</v>
      </c>
      <c r="S17" s="25" t="str">
        <f t="shared" si="5"/>
        <v>,icd10_l_name</v>
      </c>
      <c r="T17" s="25" t="str">
        <f t="shared" si="6"/>
        <v>TEXT</v>
      </c>
      <c r="U17" s="25" t="str">
        <f t="shared" si="7"/>
        <v/>
      </c>
      <c r="V17" s="25" t="str">
        <f t="shared" si="3"/>
        <v>NOT NULL</v>
      </c>
      <c r="W17" s="25" t="str">
        <f t="shared" si="4"/>
        <v>-- ICD10大分類名</v>
      </c>
    </row>
    <row r="18" spans="1:28">
      <c r="B18" s="33">
        <f t="shared" si="8"/>
        <v>5</v>
      </c>
      <c r="C18" s="34" t="s">
        <v>408</v>
      </c>
      <c r="D18" s="34" t="s">
        <v>409</v>
      </c>
      <c r="E18" s="35"/>
      <c r="F18" s="36" t="s">
        <v>167</v>
      </c>
      <c r="G18" s="35">
        <v>7</v>
      </c>
      <c r="H18" s="36" t="str">
        <f t="shared" si="1"/>
        <v>text</v>
      </c>
      <c r="I18" s="36">
        <f t="shared" si="2"/>
        <v>22</v>
      </c>
      <c r="J18" s="37"/>
      <c r="K18" s="37"/>
      <c r="L18" s="38" t="s">
        <v>192</v>
      </c>
      <c r="M18" s="39" t="s">
        <v>424</v>
      </c>
      <c r="S18" s="25" t="str">
        <f t="shared" si="5"/>
        <v>,icd10_m_cd</v>
      </c>
      <c r="T18" s="25" t="str">
        <f t="shared" si="6"/>
        <v>TEXT</v>
      </c>
      <c r="U18" s="25" t="str">
        <f t="shared" si="7"/>
        <v/>
      </c>
      <c r="V18" s="25" t="str">
        <f t="shared" si="3"/>
        <v>NOT NULL</v>
      </c>
      <c r="W18" s="25" t="str">
        <f t="shared" si="4"/>
        <v>-- ICD10中分類コード</v>
      </c>
    </row>
    <row r="19" spans="1:28" s="41" customFormat="1">
      <c r="B19" s="33">
        <f>ROW()-13</f>
        <v>6</v>
      </c>
      <c r="C19" s="34" t="s">
        <v>410</v>
      </c>
      <c r="D19" s="34" t="s">
        <v>411</v>
      </c>
      <c r="E19" s="35"/>
      <c r="F19" s="36" t="s">
        <v>167</v>
      </c>
      <c r="G19" s="35">
        <v>256</v>
      </c>
      <c r="H19" s="36" t="str">
        <f t="shared" si="1"/>
        <v>text</v>
      </c>
      <c r="I19" s="36">
        <f t="shared" si="2"/>
        <v>772</v>
      </c>
      <c r="J19" s="37"/>
      <c r="K19" s="40"/>
      <c r="L19" s="38" t="s">
        <v>192</v>
      </c>
      <c r="M19" s="39" t="s">
        <v>424</v>
      </c>
      <c r="S19" s="25" t="str">
        <f t="shared" si="5"/>
        <v>,icd10_m_name</v>
      </c>
      <c r="T19" s="25" t="str">
        <f t="shared" si="6"/>
        <v>TEXT</v>
      </c>
      <c r="U19" s="25" t="str">
        <f t="shared" si="7"/>
        <v/>
      </c>
      <c r="V19" s="25" t="str">
        <f t="shared" si="3"/>
        <v>NOT NULL</v>
      </c>
      <c r="W19" s="25" t="str">
        <f t="shared" si="4"/>
        <v>-- ICD10中分類名</v>
      </c>
      <c r="AB19" s="25"/>
    </row>
    <row r="20" spans="1:28" s="41" customFormat="1">
      <c r="B20" s="33">
        <f t="shared" ref="B20:B28" si="9">ROW()-13</f>
        <v>7</v>
      </c>
      <c r="C20" s="34" t="s">
        <v>412</v>
      </c>
      <c r="D20" s="34" t="s">
        <v>413</v>
      </c>
      <c r="E20" s="35"/>
      <c r="F20" s="36" t="s">
        <v>167</v>
      </c>
      <c r="G20" s="35">
        <v>3</v>
      </c>
      <c r="H20" s="36" t="str">
        <f t="shared" si="1"/>
        <v>text</v>
      </c>
      <c r="I20" s="36">
        <f t="shared" si="2"/>
        <v>10</v>
      </c>
      <c r="J20" s="37"/>
      <c r="K20" s="37"/>
      <c r="L20" s="38" t="s">
        <v>192</v>
      </c>
      <c r="M20" s="39" t="s">
        <v>424</v>
      </c>
      <c r="S20" s="25" t="str">
        <f t="shared" si="5"/>
        <v>,icd10_s_cd</v>
      </c>
      <c r="T20" s="25" t="str">
        <f t="shared" si="6"/>
        <v>TEXT</v>
      </c>
      <c r="U20" s="25" t="str">
        <f t="shared" si="7"/>
        <v/>
      </c>
      <c r="V20" s="25" t="str">
        <f t="shared" si="3"/>
        <v>NOT NULL</v>
      </c>
      <c r="W20" s="25" t="str">
        <f t="shared" si="4"/>
        <v>-- ICD10小分類コード</v>
      </c>
      <c r="AB20" s="25"/>
    </row>
    <row r="21" spans="1:28" s="41" customFormat="1">
      <c r="B21" s="33">
        <f t="shared" si="9"/>
        <v>8</v>
      </c>
      <c r="C21" s="34" t="s">
        <v>414</v>
      </c>
      <c r="D21" s="34" t="s">
        <v>415</v>
      </c>
      <c r="E21" s="35"/>
      <c r="F21" s="35" t="s">
        <v>167</v>
      </c>
      <c r="G21" s="35">
        <v>256</v>
      </c>
      <c r="H21" s="36" t="str">
        <f t="shared" si="1"/>
        <v>text</v>
      </c>
      <c r="I21" s="36">
        <f t="shared" si="2"/>
        <v>772</v>
      </c>
      <c r="J21" s="37"/>
      <c r="K21" s="40"/>
      <c r="L21" s="38" t="s">
        <v>192</v>
      </c>
      <c r="M21" s="39" t="s">
        <v>424</v>
      </c>
      <c r="S21" s="25" t="str">
        <f t="shared" si="5"/>
        <v>,icd10_s_name</v>
      </c>
      <c r="T21" s="25" t="str">
        <f t="shared" si="6"/>
        <v>TEXT</v>
      </c>
      <c r="U21" s="25" t="str">
        <f t="shared" si="7"/>
        <v/>
      </c>
      <c r="V21" s="25" t="str">
        <f t="shared" si="3"/>
        <v>NOT NULL</v>
      </c>
      <c r="W21" s="25" t="str">
        <f t="shared" si="4"/>
        <v>-- ICD10小分類名</v>
      </c>
      <c r="AB21" s="25"/>
    </row>
    <row r="22" spans="1:28" s="41" customFormat="1">
      <c r="B22" s="33">
        <f t="shared" si="9"/>
        <v>9</v>
      </c>
      <c r="C22" s="34" t="s">
        <v>425</v>
      </c>
      <c r="D22" s="34" t="s">
        <v>426</v>
      </c>
      <c r="E22" s="35"/>
      <c r="F22" s="36" t="s">
        <v>167</v>
      </c>
      <c r="G22" s="35">
        <v>4</v>
      </c>
      <c r="H22" s="36" t="str">
        <f t="shared" si="1"/>
        <v>text</v>
      </c>
      <c r="I22" s="36">
        <f t="shared" si="2"/>
        <v>13</v>
      </c>
      <c r="J22" s="37"/>
      <c r="K22" s="37"/>
      <c r="L22" s="38" t="s">
        <v>192</v>
      </c>
      <c r="M22" s="39" t="s">
        <v>424</v>
      </c>
      <c r="S22" s="25" t="str">
        <f t="shared" si="5"/>
        <v>,icd10_ss_cd</v>
      </c>
      <c r="T22" s="25" t="str">
        <f t="shared" si="6"/>
        <v>TEXT</v>
      </c>
      <c r="U22" s="25" t="str">
        <f t="shared" si="7"/>
        <v/>
      </c>
      <c r="V22" s="25" t="str">
        <f t="shared" si="3"/>
        <v>NOT NULL</v>
      </c>
      <c r="W22" s="25" t="str">
        <f t="shared" si="4"/>
        <v>-- ICD10細分類コード</v>
      </c>
      <c r="AB22" s="25"/>
    </row>
    <row r="23" spans="1:28" s="41" customFormat="1">
      <c r="B23" s="33">
        <f t="shared" si="9"/>
        <v>10</v>
      </c>
      <c r="C23" s="34" t="s">
        <v>427</v>
      </c>
      <c r="D23" s="34" t="s">
        <v>428</v>
      </c>
      <c r="E23" s="35"/>
      <c r="F23" s="35" t="s">
        <v>167</v>
      </c>
      <c r="G23" s="35">
        <v>256</v>
      </c>
      <c r="H23" s="36" t="str">
        <f t="shared" si="1"/>
        <v>text</v>
      </c>
      <c r="I23" s="36">
        <f t="shared" si="2"/>
        <v>772</v>
      </c>
      <c r="J23" s="37"/>
      <c r="K23" s="40"/>
      <c r="L23" s="38" t="s">
        <v>192</v>
      </c>
      <c r="M23" s="39" t="s">
        <v>424</v>
      </c>
      <c r="S23" s="25" t="str">
        <f t="shared" si="5"/>
        <v>,icd10_ss_name</v>
      </c>
      <c r="T23" s="25" t="str">
        <f t="shared" si="6"/>
        <v>TEXT</v>
      </c>
      <c r="U23" s="25" t="str">
        <f t="shared" si="7"/>
        <v/>
      </c>
      <c r="V23" s="25" t="str">
        <f t="shared" si="3"/>
        <v>NOT NULL</v>
      </c>
      <c r="W23" s="25" t="str">
        <f t="shared" si="4"/>
        <v>-- ICD10細分類名</v>
      </c>
      <c r="AB23" s="25"/>
    </row>
    <row r="24" spans="1:28" s="41" customFormat="1">
      <c r="A24" s="25"/>
      <c r="B24" s="33">
        <f t="shared" si="9"/>
        <v>11</v>
      </c>
      <c r="C24" s="34" t="s">
        <v>432</v>
      </c>
      <c r="D24" s="34" t="s">
        <v>1337</v>
      </c>
      <c r="E24" s="35" t="s">
        <v>192</v>
      </c>
      <c r="F24" s="35" t="s">
        <v>167</v>
      </c>
      <c r="G24" s="35">
        <v>7</v>
      </c>
      <c r="H24" s="36" t="str">
        <f t="shared" si="1"/>
        <v>text</v>
      </c>
      <c r="I24" s="36">
        <f t="shared" si="2"/>
        <v>22</v>
      </c>
      <c r="J24" s="37"/>
      <c r="K24" s="40"/>
      <c r="L24" s="38" t="s">
        <v>192</v>
      </c>
      <c r="M24" s="39" t="s">
        <v>424</v>
      </c>
      <c r="S24" s="25" t="str">
        <f t="shared" si="5"/>
        <v>,shikkan_cd</v>
      </c>
      <c r="T24" s="25" t="str">
        <f t="shared" si="6"/>
        <v>TEXT</v>
      </c>
      <c r="U24" s="25" t="str">
        <f t="shared" si="7"/>
        <v/>
      </c>
      <c r="V24" s="25" t="str">
        <f t="shared" si="3"/>
        <v>NOT NULL</v>
      </c>
      <c r="W24" s="25" t="str">
        <f t="shared" si="4"/>
        <v>-- 疾患コード</v>
      </c>
      <c r="AB24" s="25"/>
    </row>
    <row r="25" spans="1:28" s="41" customFormat="1">
      <c r="A25" s="25"/>
      <c r="B25" s="33">
        <f t="shared" si="9"/>
        <v>12</v>
      </c>
      <c r="C25" s="34" t="s">
        <v>434</v>
      </c>
      <c r="D25" s="34" t="s">
        <v>435</v>
      </c>
      <c r="E25" s="35"/>
      <c r="F25" s="35" t="s">
        <v>167</v>
      </c>
      <c r="G25" s="35">
        <v>256</v>
      </c>
      <c r="H25" s="36" t="str">
        <f t="shared" si="1"/>
        <v>text</v>
      </c>
      <c r="I25" s="36">
        <f t="shared" si="2"/>
        <v>772</v>
      </c>
      <c r="J25" s="37"/>
      <c r="K25" s="40"/>
      <c r="L25" s="38" t="s">
        <v>192</v>
      </c>
      <c r="M25" s="39" t="s">
        <v>424</v>
      </c>
      <c r="S25" s="25" t="str">
        <f t="shared" si="5"/>
        <v>,shikkan_name</v>
      </c>
      <c r="T25" s="25" t="str">
        <f t="shared" si="6"/>
        <v>TEXT</v>
      </c>
      <c r="U25" s="25" t="str">
        <f t="shared" si="7"/>
        <v/>
      </c>
      <c r="V25" s="25" t="str">
        <f t="shared" ref="V25:V27" si="10">IF(L25="○","NOT NULL","")</f>
        <v>NOT NULL</v>
      </c>
      <c r="W25" s="25" t="str">
        <f t="shared" ref="W25:W27" si="11">"-- "&amp;C25</f>
        <v>-- 疾患名</v>
      </c>
      <c r="AB25" s="25"/>
    </row>
    <row r="26" spans="1:28" s="41" customFormat="1">
      <c r="A26" s="25"/>
      <c r="B26" s="33">
        <f t="shared" si="9"/>
        <v>13</v>
      </c>
      <c r="C26" s="34" t="s">
        <v>2857</v>
      </c>
      <c r="D26" s="34" t="s">
        <v>436</v>
      </c>
      <c r="E26" s="35"/>
      <c r="F26" s="35" t="s">
        <v>180</v>
      </c>
      <c r="G26" s="35">
        <v>10</v>
      </c>
      <c r="H26" s="36" t="str">
        <f t="shared" si="1"/>
        <v>integer</v>
      </c>
      <c r="I26" s="36">
        <f t="shared" si="2"/>
        <v>4</v>
      </c>
      <c r="J26" s="37"/>
      <c r="K26" s="40"/>
      <c r="L26" s="38" t="s">
        <v>192</v>
      </c>
      <c r="M26" s="39" t="s">
        <v>181</v>
      </c>
      <c r="S26" s="25" t="str">
        <f t="shared" si="5"/>
        <v>,all_kanja_cnt</v>
      </c>
      <c r="T26" s="25" t="str">
        <f t="shared" si="6"/>
        <v>INTEGER</v>
      </c>
      <c r="U26" s="25" t="str">
        <f t="shared" si="7"/>
        <v/>
      </c>
      <c r="V26" s="25" t="str">
        <f t="shared" si="10"/>
        <v>NOT NULL</v>
      </c>
      <c r="W26" s="25" t="str">
        <f t="shared" si="11"/>
        <v>-- 全期間患者数</v>
      </c>
      <c r="AB26" s="25"/>
    </row>
    <row r="27" spans="1:28" s="41" customFormat="1">
      <c r="A27" s="25"/>
      <c r="B27" s="33">
        <f t="shared" si="9"/>
        <v>14</v>
      </c>
      <c r="C27" s="34" t="s">
        <v>2858</v>
      </c>
      <c r="D27" s="34" t="s">
        <v>417</v>
      </c>
      <c r="E27" s="35"/>
      <c r="F27" s="35" t="s">
        <v>180</v>
      </c>
      <c r="G27" s="35">
        <v>10</v>
      </c>
      <c r="H27" s="36" t="str">
        <f t="shared" si="1"/>
        <v>integer</v>
      </c>
      <c r="I27" s="36">
        <f t="shared" si="2"/>
        <v>4</v>
      </c>
      <c r="J27" s="37"/>
      <c r="K27" s="40"/>
      <c r="L27" s="38" t="s">
        <v>192</v>
      </c>
      <c r="M27" s="39" t="s">
        <v>181</v>
      </c>
      <c r="S27" s="25" t="str">
        <f t="shared" si="5"/>
        <v>,all_kanja_cnt_dif</v>
      </c>
      <c r="T27" s="25" t="str">
        <f t="shared" si="6"/>
        <v>INTEGER</v>
      </c>
      <c r="U27" s="25" t="str">
        <f t="shared" si="7"/>
        <v/>
      </c>
      <c r="V27" s="25" t="str">
        <f t="shared" si="10"/>
        <v>NOT NULL</v>
      </c>
      <c r="W27" s="25" t="str">
        <f t="shared" si="11"/>
        <v>-- 全期間患者数_確定含む</v>
      </c>
      <c r="AB27" s="25"/>
    </row>
    <row r="28" spans="1:28" s="41" customFormat="1">
      <c r="A28" s="25"/>
      <c r="B28" s="33">
        <f t="shared" si="9"/>
        <v>15</v>
      </c>
      <c r="C28" s="34" t="s">
        <v>2859</v>
      </c>
      <c r="D28" s="34" t="s">
        <v>1339</v>
      </c>
      <c r="E28" s="36"/>
      <c r="F28" s="36" t="s">
        <v>180</v>
      </c>
      <c r="G28" s="35">
        <v>10</v>
      </c>
      <c r="H28" s="36" t="str">
        <f t="shared" si="1"/>
        <v>integer</v>
      </c>
      <c r="I28" s="36">
        <f t="shared" si="2"/>
        <v>4</v>
      </c>
      <c r="J28" s="37"/>
      <c r="K28" s="37"/>
      <c r="L28" s="38" t="s">
        <v>192</v>
      </c>
      <c r="M28" s="39" t="s">
        <v>181</v>
      </c>
      <c r="P28" s="25"/>
      <c r="Q28" s="25"/>
      <c r="S28" s="25" t="str">
        <f t="shared" ref="S28:S29" si="12">IF(B28&lt;&gt;1,","&amp;D28,D28)</f>
        <v>,y1_kanja_cnt</v>
      </c>
      <c r="T28" s="25" t="str">
        <f t="shared" ref="T28:T29" si="13">UPPER(H28)</f>
        <v>INTEGER</v>
      </c>
      <c r="U28" s="25" t="str">
        <f t="shared" ref="U28:U29" si="14">IF(K28&lt;&gt;"","default "&amp;IF(H28="text","'"&amp;K28&amp;"'",K28),"")</f>
        <v/>
      </c>
      <c r="V28" s="25" t="str">
        <f t="shared" ref="V28:V29" si="15">IF(L28="○","NOT NULL","")</f>
        <v>NOT NULL</v>
      </c>
      <c r="W28" s="25" t="str">
        <f t="shared" ref="W28:W29" si="16">"-- "&amp;C28</f>
        <v>-- 直近1年患者数</v>
      </c>
      <c r="Y28" s="25"/>
      <c r="AB28" s="25"/>
    </row>
    <row r="29" spans="1:28" s="41" customFormat="1" ht="19.5" thickBot="1">
      <c r="A29" s="25"/>
      <c r="B29" s="42">
        <f>ROW()-13</f>
        <v>16</v>
      </c>
      <c r="C29" s="43" t="s">
        <v>2860</v>
      </c>
      <c r="D29" s="43" t="s">
        <v>1333</v>
      </c>
      <c r="E29" s="44"/>
      <c r="F29" s="45" t="s">
        <v>180</v>
      </c>
      <c r="G29" s="44">
        <v>10</v>
      </c>
      <c r="H29" s="44" t="str">
        <f t="shared" si="1"/>
        <v>integer</v>
      </c>
      <c r="I29" s="44">
        <f t="shared" si="2"/>
        <v>4</v>
      </c>
      <c r="J29" s="46"/>
      <c r="K29" s="47"/>
      <c r="L29" s="48" t="s">
        <v>192</v>
      </c>
      <c r="M29" s="49" t="s">
        <v>418</v>
      </c>
      <c r="S29" s="25" t="str">
        <f t="shared" si="12"/>
        <v>,y1_kanja_cnt_dif</v>
      </c>
      <c r="T29" s="25" t="str">
        <f t="shared" si="13"/>
        <v>INTEGER</v>
      </c>
      <c r="U29" s="25" t="str">
        <f t="shared" si="14"/>
        <v/>
      </c>
      <c r="V29" s="25" t="str">
        <f t="shared" si="15"/>
        <v>NOT NULL</v>
      </c>
      <c r="W29" s="25" t="str">
        <f t="shared" si="16"/>
        <v>-- 直近1年患者数_確定含む</v>
      </c>
      <c r="AB29" s="25"/>
    </row>
    <row r="30" spans="1:28">
      <c r="R30"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7" tint="0.59999389629810485"/>
  </sheetPr>
  <dimension ref="A1:AB29"/>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139</v>
      </c>
      <c r="K1" s="635"/>
      <c r="L1" s="627"/>
      <c r="M1" s="24" t="s">
        <v>437</v>
      </c>
    </row>
    <row r="2" spans="1:23" ht="19.5" thickBot="1">
      <c r="B2" s="633"/>
      <c r="C2" s="634"/>
      <c r="D2" s="26" t="s">
        <v>141</v>
      </c>
      <c r="E2" s="637"/>
      <c r="F2" s="637"/>
      <c r="G2" s="637"/>
      <c r="H2" s="637"/>
      <c r="I2" s="637"/>
      <c r="J2" s="638"/>
      <c r="K2" s="639"/>
      <c r="L2" s="640"/>
      <c r="M2" s="27"/>
      <c r="P2" s="25" t="str">
        <f>"ALTER TABLE ONLY milscm4."&amp;D$8</f>
        <v>ALTER TABLE ONLY milscm4.sample_dpc_kanja</v>
      </c>
    </row>
    <row r="3" spans="1:23" ht="19.5" thickBot="1">
      <c r="B3" s="28"/>
      <c r="C3" s="28"/>
      <c r="D3" s="28"/>
      <c r="E3" s="28"/>
      <c r="F3" s="28"/>
      <c r="G3" s="28"/>
      <c r="H3" s="28"/>
      <c r="I3" s="28"/>
      <c r="J3" s="28"/>
      <c r="K3" s="28"/>
      <c r="L3" s="28"/>
      <c r="M3" s="29"/>
      <c r="Q3" s="25" t="str">
        <f>"ADD CONSTRAINT "&amp;D$8&amp;"_pkey"</f>
        <v>ADD CONSTRAINT sample_dpc_kanja_pkey</v>
      </c>
    </row>
    <row r="4" spans="1:23">
      <c r="B4" s="626" t="s">
        <v>438</v>
      </c>
      <c r="C4" s="627"/>
      <c r="D4" s="628" t="str">
        <f>VLOOKUP(D7,エンティティ一覧!A1:'エンティティ一覧'!AQ10131,13,FALSE)</f>
        <v>ENT_A2_04</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126</v>
      </c>
      <c r="E7" s="644"/>
      <c r="F7" s="644"/>
      <c r="G7" s="644"/>
      <c r="H7" s="644"/>
      <c r="I7" s="644"/>
      <c r="J7" s="644"/>
      <c r="K7" s="644"/>
      <c r="L7" s="644"/>
      <c r="M7" s="645"/>
      <c r="T7" s="25" t="s">
        <v>1342</v>
      </c>
    </row>
    <row r="8" spans="1:23">
      <c r="B8" s="641" t="s">
        <v>147</v>
      </c>
      <c r="C8" s="642"/>
      <c r="D8" s="643" t="s">
        <v>439</v>
      </c>
      <c r="E8" s="644"/>
      <c r="F8" s="644"/>
      <c r="G8" s="644"/>
      <c r="H8" s="644"/>
      <c r="I8" s="644"/>
      <c r="J8" s="644"/>
      <c r="K8" s="644"/>
      <c r="L8" s="644"/>
      <c r="M8" s="645"/>
      <c r="S8" s="25" t="s">
        <v>1327</v>
      </c>
    </row>
    <row r="9" spans="1:23" ht="19.5" thickBot="1">
      <c r="B9" s="652" t="s">
        <v>149</v>
      </c>
      <c r="C9" s="653"/>
      <c r="D9" s="654" t="s">
        <v>3178</v>
      </c>
      <c r="E9" s="663"/>
      <c r="F9" s="663"/>
      <c r="G9" s="663"/>
      <c r="H9" s="663"/>
      <c r="I9" s="663"/>
      <c r="J9" s="663"/>
      <c r="K9" s="663"/>
      <c r="L9" s="663"/>
      <c r="M9" s="664"/>
      <c r="P9" s="25" t="str">
        <f>"ALTER TABLE milscm4."&amp;D$8&amp;" OWNER TO pgmisgrp1;"</f>
        <v>ALTER TABLE milscm4.sample_dpc_kanja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milscm4.sample_dpc_kanja TO pgappl11;</v>
      </c>
    </row>
    <row r="11" spans="1:23" ht="19.5" thickBot="1">
      <c r="B11" s="31" t="s">
        <v>151</v>
      </c>
      <c r="C11" s="30"/>
      <c r="D11" s="28"/>
      <c r="E11" s="28"/>
      <c r="F11" s="28"/>
      <c r="G11" s="28"/>
      <c r="H11" s="28"/>
      <c r="I11" s="28"/>
      <c r="J11" s="28"/>
      <c r="K11" s="28"/>
      <c r="L11" s="28"/>
      <c r="M11" s="29"/>
    </row>
    <row r="12" spans="1:23">
      <c r="B12" s="657" t="s">
        <v>152</v>
      </c>
      <c r="C12" s="659" t="s">
        <v>440</v>
      </c>
      <c r="D12" s="659" t="s">
        <v>441</v>
      </c>
      <c r="E12" s="648" t="s">
        <v>155</v>
      </c>
      <c r="F12" s="661" t="s">
        <v>156</v>
      </c>
      <c r="G12" s="662"/>
      <c r="H12" s="661" t="s">
        <v>157</v>
      </c>
      <c r="I12" s="662"/>
      <c r="J12" s="648" t="s">
        <v>158</v>
      </c>
      <c r="K12" s="648" t="s">
        <v>159</v>
      </c>
      <c r="L12" s="648" t="s">
        <v>160</v>
      </c>
      <c r="M12" s="650" t="s">
        <v>442</v>
      </c>
      <c r="P12" s="25" t="str">
        <f>"CREATE TABLE milscm4."&amp;D$8</f>
        <v>CREATE TABLE milscm4.sample_dpc_kanja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23" si="1">IF(F14="フラグ","boolean",IF(F14="文字列","text",IF(F14="整数","integer",IF(F14="実数","numeric",""))))</f>
        <v>text</v>
      </c>
      <c r="I14" s="36">
        <f t="shared" ref="I14:I23"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23"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3" si="5">IF(B15&lt;&gt;1,","&amp;D15,D15)</f>
        <v>,facility_name</v>
      </c>
      <c r="T15" s="25" t="str">
        <f t="shared" ref="T15:T23" si="6">UPPER(H15)</f>
        <v>TEXT</v>
      </c>
      <c r="U15" s="25" t="str">
        <f t="shared" ref="U15:U23" si="7">IF(K15&lt;&gt;"","default "&amp;IF(H15="text","'"&amp;K15&amp;"'",K15),"")</f>
        <v/>
      </c>
      <c r="V15" s="25" t="str">
        <f t="shared" si="3"/>
        <v>NOT NULL</v>
      </c>
      <c r="W15" s="25" t="str">
        <f t="shared" si="4"/>
        <v>-- 施設名</v>
      </c>
    </row>
    <row r="16" spans="1:23">
      <c r="B16" s="33">
        <f t="shared" ref="B16:B18" si="8">ROW()-13</f>
        <v>3</v>
      </c>
      <c r="C16" s="34" t="s">
        <v>443</v>
      </c>
      <c r="D16" s="34" t="s">
        <v>444</v>
      </c>
      <c r="E16" s="35"/>
      <c r="F16" s="35" t="s">
        <v>167</v>
      </c>
      <c r="G16" s="35">
        <v>2</v>
      </c>
      <c r="H16" s="36" t="str">
        <f t="shared" si="1"/>
        <v>text</v>
      </c>
      <c r="I16" s="36">
        <f t="shared" si="2"/>
        <v>7</v>
      </c>
      <c r="J16" s="37"/>
      <c r="K16" s="37"/>
      <c r="L16" s="38" t="s">
        <v>192</v>
      </c>
      <c r="M16" s="39" t="s">
        <v>445</v>
      </c>
      <c r="S16" s="25" t="str">
        <f t="shared" si="5"/>
        <v>,dpc2_cd</v>
      </c>
      <c r="T16" s="25" t="str">
        <f t="shared" si="6"/>
        <v>TEXT</v>
      </c>
      <c r="U16" s="25" t="str">
        <f t="shared" si="7"/>
        <v/>
      </c>
      <c r="V16" s="25" t="str">
        <f t="shared" si="3"/>
        <v>NOT NULL</v>
      </c>
      <c r="W16" s="25" t="str">
        <f t="shared" si="4"/>
        <v>-- DPCコード2桁</v>
      </c>
    </row>
    <row r="17" spans="2:28">
      <c r="B17" s="33">
        <f t="shared" si="8"/>
        <v>4</v>
      </c>
      <c r="C17" s="34" t="s">
        <v>446</v>
      </c>
      <c r="D17" s="34" t="s">
        <v>447</v>
      </c>
      <c r="E17" s="35"/>
      <c r="F17" s="36" t="s">
        <v>167</v>
      </c>
      <c r="G17" s="35">
        <v>256</v>
      </c>
      <c r="H17" s="36" t="str">
        <f t="shared" si="1"/>
        <v>text</v>
      </c>
      <c r="I17" s="36">
        <f t="shared" si="2"/>
        <v>772</v>
      </c>
      <c r="J17" s="37"/>
      <c r="K17" s="40"/>
      <c r="L17" s="38" t="s">
        <v>192</v>
      </c>
      <c r="M17" s="39" t="s">
        <v>445</v>
      </c>
      <c r="S17" s="25" t="str">
        <f t="shared" si="5"/>
        <v>,dpc2_name</v>
      </c>
      <c r="T17" s="25" t="str">
        <f t="shared" si="6"/>
        <v>TEXT</v>
      </c>
      <c r="U17" s="25" t="str">
        <f t="shared" si="7"/>
        <v/>
      </c>
      <c r="V17" s="25" t="str">
        <f t="shared" si="3"/>
        <v>NOT NULL</v>
      </c>
      <c r="W17" s="25" t="str">
        <f t="shared" si="4"/>
        <v>-- DPC2桁名</v>
      </c>
    </row>
    <row r="18" spans="2:28">
      <c r="B18" s="33">
        <f t="shared" si="8"/>
        <v>5</v>
      </c>
      <c r="C18" s="34" t="s">
        <v>448</v>
      </c>
      <c r="D18" s="34" t="s">
        <v>1341</v>
      </c>
      <c r="E18" s="35" t="s">
        <v>685</v>
      </c>
      <c r="F18" s="36" t="s">
        <v>167</v>
      </c>
      <c r="G18" s="35">
        <v>6</v>
      </c>
      <c r="H18" s="36" t="str">
        <f t="shared" si="1"/>
        <v>text</v>
      </c>
      <c r="I18" s="36">
        <f t="shared" si="2"/>
        <v>19</v>
      </c>
      <c r="J18" s="37"/>
      <c r="K18" s="37"/>
      <c r="L18" s="38" t="s">
        <v>192</v>
      </c>
      <c r="M18" s="39" t="s">
        <v>445</v>
      </c>
      <c r="S18" s="25" t="str">
        <f t="shared" si="5"/>
        <v>,dpc6_cd</v>
      </c>
      <c r="T18" s="25" t="str">
        <f t="shared" si="6"/>
        <v>TEXT</v>
      </c>
      <c r="U18" s="25" t="str">
        <f t="shared" si="7"/>
        <v/>
      </c>
      <c r="V18" s="25" t="str">
        <f t="shared" si="3"/>
        <v>NOT NULL</v>
      </c>
      <c r="W18" s="25" t="str">
        <f t="shared" si="4"/>
        <v>-- DPCコード6桁</v>
      </c>
    </row>
    <row r="19" spans="2:28" s="41" customFormat="1">
      <c r="B19" s="33">
        <f>ROW()-13</f>
        <v>6</v>
      </c>
      <c r="C19" s="34" t="s">
        <v>450</v>
      </c>
      <c r="D19" s="34" t="s">
        <v>451</v>
      </c>
      <c r="E19" s="35"/>
      <c r="F19" s="36" t="s">
        <v>167</v>
      </c>
      <c r="G19" s="35">
        <v>256</v>
      </c>
      <c r="H19" s="36" t="str">
        <f t="shared" si="1"/>
        <v>text</v>
      </c>
      <c r="I19" s="36">
        <f t="shared" si="2"/>
        <v>772</v>
      </c>
      <c r="J19" s="37"/>
      <c r="K19" s="40"/>
      <c r="L19" s="38" t="s">
        <v>192</v>
      </c>
      <c r="M19" s="39" t="s">
        <v>445</v>
      </c>
      <c r="S19" s="25" t="str">
        <f t="shared" si="5"/>
        <v>,dpc6_name</v>
      </c>
      <c r="T19" s="25" t="str">
        <f t="shared" si="6"/>
        <v>TEXT</v>
      </c>
      <c r="U19" s="25" t="str">
        <f t="shared" si="7"/>
        <v/>
      </c>
      <c r="V19" s="25" t="str">
        <f t="shared" si="3"/>
        <v>NOT NULL</v>
      </c>
      <c r="W19" s="25" t="str">
        <f t="shared" si="4"/>
        <v>-- DPC6桁名</v>
      </c>
      <c r="AB19" s="25"/>
    </row>
    <row r="20" spans="2:28" s="41" customFormat="1" ht="37.5">
      <c r="B20" s="33">
        <f>ROW()-13</f>
        <v>7</v>
      </c>
      <c r="C20" s="34" t="s">
        <v>452</v>
      </c>
      <c r="D20" s="34" t="s">
        <v>453</v>
      </c>
      <c r="E20" s="35"/>
      <c r="F20" s="36" t="s">
        <v>180</v>
      </c>
      <c r="G20" s="35">
        <v>10</v>
      </c>
      <c r="H20" s="36" t="str">
        <f t="shared" si="1"/>
        <v>integer</v>
      </c>
      <c r="I20" s="36">
        <f t="shared" si="2"/>
        <v>4</v>
      </c>
      <c r="J20" s="37"/>
      <c r="K20" s="37"/>
      <c r="L20" s="38" t="s">
        <v>192</v>
      </c>
      <c r="M20" s="39" t="s">
        <v>454</v>
      </c>
      <c r="S20" s="25" t="str">
        <f t="shared" si="5"/>
        <v>,all_kanja_cnt</v>
      </c>
      <c r="T20" s="25" t="str">
        <f t="shared" si="6"/>
        <v>INTEGER</v>
      </c>
      <c r="U20" s="25" t="str">
        <f t="shared" si="7"/>
        <v/>
      </c>
      <c r="V20" s="25" t="str">
        <f t="shared" si="3"/>
        <v>NOT NULL</v>
      </c>
      <c r="W20" s="25" t="str">
        <f t="shared" si="4"/>
        <v>-- 全期間延べ患者数</v>
      </c>
      <c r="AB20" s="25"/>
    </row>
    <row r="21" spans="2:28" s="41" customFormat="1" ht="37.5">
      <c r="B21" s="33">
        <f>ROW()-13</f>
        <v>8</v>
      </c>
      <c r="C21" s="34" t="s">
        <v>455</v>
      </c>
      <c r="D21" s="34" t="s">
        <v>1331</v>
      </c>
      <c r="E21" s="35"/>
      <c r="F21" s="35" t="s">
        <v>180</v>
      </c>
      <c r="G21" s="35">
        <v>10</v>
      </c>
      <c r="H21" s="36" t="str">
        <f t="shared" si="1"/>
        <v>integer</v>
      </c>
      <c r="I21" s="36">
        <f t="shared" si="2"/>
        <v>4</v>
      </c>
      <c r="J21" s="37"/>
      <c r="K21" s="40"/>
      <c r="L21" s="38" t="s">
        <v>192</v>
      </c>
      <c r="M21" s="39" t="s">
        <v>456</v>
      </c>
      <c r="S21" s="25" t="str">
        <f t="shared" si="5"/>
        <v>,y1_kanja_cnt</v>
      </c>
      <c r="T21" s="25" t="str">
        <f t="shared" si="6"/>
        <v>INTEGER</v>
      </c>
      <c r="U21" s="25" t="str">
        <f t="shared" si="7"/>
        <v/>
      </c>
      <c r="V21" s="25" t="str">
        <f t="shared" si="3"/>
        <v>NOT NULL</v>
      </c>
      <c r="W21" s="25" t="str">
        <f t="shared" si="4"/>
        <v>-- 直近1年間延べ患者数</v>
      </c>
      <c r="AB21" s="25"/>
    </row>
    <row r="22" spans="2:28" s="41" customFormat="1" ht="37.5">
      <c r="B22" s="33">
        <f>ROW()-13</f>
        <v>9</v>
      </c>
      <c r="C22" s="34" t="s">
        <v>457</v>
      </c>
      <c r="D22" s="34" t="s">
        <v>458</v>
      </c>
      <c r="E22" s="36"/>
      <c r="F22" s="36" t="s">
        <v>180</v>
      </c>
      <c r="G22" s="35">
        <v>10</v>
      </c>
      <c r="H22" s="36" t="str">
        <f t="shared" si="1"/>
        <v>integer</v>
      </c>
      <c r="I22" s="36">
        <f t="shared" si="2"/>
        <v>4</v>
      </c>
      <c r="J22" s="37"/>
      <c r="K22" s="37"/>
      <c r="L22" s="38" t="s">
        <v>192</v>
      </c>
      <c r="M22" s="39" t="s">
        <v>459</v>
      </c>
      <c r="S22" s="25" t="str">
        <f t="shared" si="5"/>
        <v>,all_kanja_uniq_cnt</v>
      </c>
      <c r="T22" s="25" t="str">
        <f t="shared" si="6"/>
        <v>INTEGER</v>
      </c>
      <c r="U22" s="25" t="str">
        <f t="shared" si="7"/>
        <v/>
      </c>
      <c r="V22" s="25" t="str">
        <f t="shared" si="3"/>
        <v>NOT NULL</v>
      </c>
      <c r="W22" s="25" t="str">
        <f t="shared" si="4"/>
        <v>-- 全期間ユニーク患者数</v>
      </c>
      <c r="AB22" s="25"/>
    </row>
    <row r="23" spans="2:28" s="41" customFormat="1" ht="38.25" thickBot="1">
      <c r="B23" s="42">
        <f>ROW()-13</f>
        <v>10</v>
      </c>
      <c r="C23" s="43" t="s">
        <v>460</v>
      </c>
      <c r="D23" s="43" t="s">
        <v>1340</v>
      </c>
      <c r="E23" s="44"/>
      <c r="F23" s="45" t="s">
        <v>180</v>
      </c>
      <c r="G23" s="44">
        <v>10</v>
      </c>
      <c r="H23" s="44" t="str">
        <f t="shared" si="1"/>
        <v>integer</v>
      </c>
      <c r="I23" s="44">
        <f t="shared" si="2"/>
        <v>4</v>
      </c>
      <c r="J23" s="46"/>
      <c r="K23" s="47"/>
      <c r="L23" s="48" t="s">
        <v>192</v>
      </c>
      <c r="M23" s="49" t="s">
        <v>461</v>
      </c>
      <c r="S23" s="25" t="str">
        <f t="shared" si="5"/>
        <v>,y1_kanja_uniq_cnt</v>
      </c>
      <c r="T23" s="25" t="str">
        <f t="shared" si="6"/>
        <v>INTEGER</v>
      </c>
      <c r="U23" s="25" t="str">
        <f t="shared" si="7"/>
        <v/>
      </c>
      <c r="V23" s="25" t="str">
        <f t="shared" si="3"/>
        <v>NOT NULL</v>
      </c>
      <c r="W23" s="25" t="str">
        <f t="shared" si="4"/>
        <v>-- 直近1年間ユニーク患者数</v>
      </c>
      <c r="AB23" s="25"/>
    </row>
    <row r="24" spans="2:28">
      <c r="P24" s="41"/>
      <c r="Q24" s="41"/>
      <c r="R24" s="25" t="s">
        <v>1327</v>
      </c>
      <c r="X24" s="41"/>
    </row>
    <row r="25" spans="2:28">
      <c r="P25" s="41"/>
      <c r="Q25" s="41"/>
      <c r="R25" s="41"/>
      <c r="X25" s="41"/>
    </row>
    <row r="26" spans="2:28">
      <c r="P26" s="41"/>
      <c r="Q26" s="41"/>
      <c r="R26" s="41"/>
      <c r="X26" s="41"/>
    </row>
    <row r="27" spans="2:28">
      <c r="P27" s="41"/>
      <c r="Q27" s="41"/>
      <c r="R27" s="41"/>
      <c r="X27" s="41"/>
    </row>
    <row r="28" spans="2:28">
      <c r="R28" s="41"/>
      <c r="X28" s="41"/>
    </row>
    <row r="29" spans="2:28">
      <c r="P29" s="41"/>
      <c r="Q29" s="41"/>
      <c r="R29" s="41"/>
      <c r="X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7" tint="0.59999389629810485"/>
  </sheetPr>
  <dimension ref="A1:Z24"/>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6">
      <c r="A1" s="79" t="s">
        <v>730</v>
      </c>
      <c r="B1" s="631" t="s">
        <v>137</v>
      </c>
      <c r="C1" s="632"/>
      <c r="D1" s="23" t="s">
        <v>138</v>
      </c>
      <c r="E1" s="635"/>
      <c r="F1" s="635"/>
      <c r="G1" s="635"/>
      <c r="H1" s="635"/>
      <c r="I1" s="635"/>
      <c r="J1" s="636" t="s">
        <v>139</v>
      </c>
      <c r="K1" s="635"/>
      <c r="L1" s="627"/>
      <c r="M1" s="24" t="s">
        <v>140</v>
      </c>
    </row>
    <row r="2" spans="1:26" ht="19.5" thickBot="1">
      <c r="B2" s="633"/>
      <c r="C2" s="634"/>
      <c r="D2" s="26" t="s">
        <v>141</v>
      </c>
      <c r="E2" s="637"/>
      <c r="F2" s="637"/>
      <c r="G2" s="637"/>
      <c r="H2" s="637"/>
      <c r="I2" s="637"/>
      <c r="J2" s="638"/>
      <c r="K2" s="639"/>
      <c r="L2" s="640"/>
      <c r="M2" s="27"/>
      <c r="P2" s="25" t="str">
        <f>"ALTER TABLE ONLY milscm4."&amp;D$8</f>
        <v>ALTER TABLE ONLY milscm4.sample_atc3_kanja</v>
      </c>
    </row>
    <row r="3" spans="1:26" ht="19.5" thickBot="1">
      <c r="B3" s="28"/>
      <c r="C3" s="28"/>
      <c r="D3" s="28"/>
      <c r="E3" s="28"/>
      <c r="F3" s="28"/>
      <c r="G3" s="28"/>
      <c r="H3" s="28"/>
      <c r="I3" s="28"/>
      <c r="J3" s="28"/>
      <c r="K3" s="28"/>
      <c r="L3" s="28"/>
      <c r="M3" s="29"/>
      <c r="Q3" s="25" t="str">
        <f>"ADD CONSTRAINT "&amp;D$8&amp;"_pkey"</f>
        <v>ADD CONSTRAINT sample_atc3_kanja_pkey</v>
      </c>
    </row>
    <row r="4" spans="1:26">
      <c r="B4" s="626" t="s">
        <v>142</v>
      </c>
      <c r="C4" s="627"/>
      <c r="D4" s="628" t="str">
        <f>VLOOKUP(D7,エンティティ一覧!A1:'エンティティ一覧'!AQ10131,13,FALSE)</f>
        <v>ENT_A2_05</v>
      </c>
      <c r="E4" s="629"/>
      <c r="F4" s="629"/>
      <c r="G4" s="629"/>
      <c r="H4" s="629"/>
      <c r="I4" s="629"/>
      <c r="J4" s="629"/>
      <c r="K4" s="629"/>
      <c r="L4" s="629"/>
      <c r="M4" s="630"/>
      <c r="R4" s="25" t="s">
        <v>1328</v>
      </c>
    </row>
    <row r="5" spans="1:26">
      <c r="B5" s="641" t="s">
        <v>143</v>
      </c>
      <c r="C5" s="642"/>
      <c r="D5" s="643" t="str">
        <f>VLOOKUP(D7,エンティティ一覧!A1:'エンティティ一覧'!AQ10131,2,FALSE)</f>
        <v>SA_A2</v>
      </c>
      <c r="E5" s="644"/>
      <c r="F5" s="644"/>
      <c r="G5" s="644"/>
      <c r="H5" s="644"/>
      <c r="I5" s="644"/>
      <c r="J5" s="644"/>
      <c r="K5" s="644"/>
      <c r="L5" s="644"/>
      <c r="M5" s="645"/>
      <c r="S5" s="25" t="s">
        <v>1329</v>
      </c>
    </row>
    <row r="6" spans="1:26">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6">
      <c r="B7" s="641" t="s">
        <v>145</v>
      </c>
      <c r="C7" s="642"/>
      <c r="D7" s="643" t="s">
        <v>480</v>
      </c>
      <c r="E7" s="644"/>
      <c r="F7" s="644"/>
      <c r="G7" s="644"/>
      <c r="H7" s="644"/>
      <c r="I7" s="644"/>
      <c r="J7" s="644"/>
      <c r="K7" s="644"/>
      <c r="L7" s="644"/>
      <c r="M7" s="645"/>
      <c r="T7" s="25" t="s">
        <v>3183</v>
      </c>
    </row>
    <row r="8" spans="1:26">
      <c r="B8" s="641" t="s">
        <v>147</v>
      </c>
      <c r="C8" s="642"/>
      <c r="D8" s="643" t="s">
        <v>481</v>
      </c>
      <c r="E8" s="644"/>
      <c r="F8" s="644"/>
      <c r="G8" s="644"/>
      <c r="H8" s="644"/>
      <c r="I8" s="644"/>
      <c r="J8" s="644"/>
      <c r="K8" s="644"/>
      <c r="L8" s="644"/>
      <c r="M8" s="645"/>
      <c r="S8" s="25" t="s">
        <v>1327</v>
      </c>
    </row>
    <row r="9" spans="1:26" ht="19.5" customHeight="1" thickBot="1">
      <c r="B9" s="652" t="s">
        <v>149</v>
      </c>
      <c r="C9" s="653"/>
      <c r="D9" s="654" t="s">
        <v>482</v>
      </c>
      <c r="E9" s="663"/>
      <c r="F9" s="663"/>
      <c r="G9" s="663"/>
      <c r="H9" s="663"/>
      <c r="I9" s="663"/>
      <c r="J9" s="663"/>
      <c r="K9" s="663"/>
      <c r="L9" s="663"/>
      <c r="M9" s="664"/>
      <c r="P9" s="25" t="str">
        <f>"ALTER TABLE milscm4."&amp;D$8&amp;" OWNER TO pgmisgrp1;"</f>
        <v>ALTER TABLE milscm4.sample_atc3_kanja OWNER TO pgmisgrp1;</v>
      </c>
    </row>
    <row r="10" spans="1:26">
      <c r="B10" s="30"/>
      <c r="C10" s="30"/>
      <c r="D10" s="28"/>
      <c r="E10" s="28"/>
      <c r="F10" s="28"/>
      <c r="G10" s="28"/>
      <c r="H10" s="28"/>
      <c r="I10" s="28"/>
      <c r="J10" s="28"/>
      <c r="K10" s="28"/>
      <c r="L10" s="28"/>
      <c r="M10" s="29"/>
      <c r="P10" s="25" t="str">
        <f>"GRANT ALL ON TABLE milscm4."&amp;D$8&amp;" TO pgappl11;"</f>
        <v>GRANT ALL ON TABLE milscm4.sample_atc3_kanja TO pgappl11;</v>
      </c>
    </row>
    <row r="11" spans="1:26" ht="19.5" thickBot="1">
      <c r="B11" s="31" t="s">
        <v>151</v>
      </c>
      <c r="C11" s="30"/>
      <c r="D11" s="28"/>
      <c r="E11" s="28"/>
      <c r="F11" s="28"/>
      <c r="G11" s="28"/>
      <c r="H11" s="28"/>
      <c r="I11" s="28"/>
      <c r="J11" s="28"/>
      <c r="K11" s="28"/>
      <c r="L11" s="28"/>
      <c r="M11" s="29"/>
    </row>
    <row r="12" spans="1:26">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milscm4.sample_atc3_kanja</v>
      </c>
    </row>
    <row r="13" spans="1:26" ht="56.25">
      <c r="B13" s="658"/>
      <c r="C13" s="660"/>
      <c r="D13" s="660"/>
      <c r="E13" s="649"/>
      <c r="F13" s="32" t="s">
        <v>162</v>
      </c>
      <c r="G13" s="32" t="s">
        <v>163</v>
      </c>
      <c r="H13" s="32" t="s">
        <v>162</v>
      </c>
      <c r="I13" s="32" t="s">
        <v>164</v>
      </c>
      <c r="J13" s="649"/>
      <c r="K13" s="649"/>
      <c r="L13" s="649"/>
      <c r="M13" s="651"/>
      <c r="Q13" s="25" t="s">
        <v>1326</v>
      </c>
    </row>
    <row r="14" spans="1:26">
      <c r="B14" s="33">
        <f t="shared" ref="B14:B15" si="0">ROW()-13</f>
        <v>1</v>
      </c>
      <c r="C14" s="34" t="s">
        <v>195</v>
      </c>
      <c r="D14" s="34" t="s">
        <v>196</v>
      </c>
      <c r="E14" s="36" t="s">
        <v>192</v>
      </c>
      <c r="F14" s="35" t="s">
        <v>197</v>
      </c>
      <c r="G14" s="36">
        <v>9</v>
      </c>
      <c r="H14" s="36" t="str">
        <f t="shared" ref="H14:H23" si="1">IF(F14="フラグ","boolean",IF(F14="文字列","text",IF(F14="整数","integer",IF(F14="実数","numeric",""))))</f>
        <v>text</v>
      </c>
      <c r="I14" s="36">
        <f t="shared" ref="I14:I23"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23" si="4">"-- "&amp;C14</f>
        <v>-- 施設ID</v>
      </c>
    </row>
    <row r="15" spans="1:26">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3" si="5">IF(B15&lt;&gt;1,","&amp;D15,D15)</f>
        <v>,facility_name</v>
      </c>
      <c r="T15" s="25" t="str">
        <f t="shared" ref="T15:T23" si="6">UPPER(H15)</f>
        <v>TEXT</v>
      </c>
      <c r="U15" s="25" t="str">
        <f t="shared" ref="U15:U23" si="7">IF(K15&lt;&gt;"","default "&amp;IF(H15="text","'"&amp;K15&amp;"'",K15),"")</f>
        <v/>
      </c>
      <c r="V15" s="25" t="str">
        <f t="shared" si="3"/>
        <v>NOT NULL</v>
      </c>
      <c r="W15" s="25" t="str">
        <f t="shared" si="4"/>
        <v>-- 施設名</v>
      </c>
    </row>
    <row r="16" spans="1:26" s="41" customFormat="1">
      <c r="A16" s="25"/>
      <c r="B16" s="33">
        <f>ROW()-13</f>
        <v>3</v>
      </c>
      <c r="C16" s="34" t="s">
        <v>483</v>
      </c>
      <c r="D16" s="34" t="s">
        <v>468</v>
      </c>
      <c r="E16" s="35" t="s">
        <v>192</v>
      </c>
      <c r="F16" s="35" t="s">
        <v>167</v>
      </c>
      <c r="G16" s="35">
        <v>1</v>
      </c>
      <c r="H16" s="36" t="str">
        <f t="shared" si="1"/>
        <v>text</v>
      </c>
      <c r="I16" s="36">
        <f t="shared" si="2"/>
        <v>4</v>
      </c>
      <c r="J16" s="37"/>
      <c r="K16" s="40"/>
      <c r="L16" s="38" t="s">
        <v>192</v>
      </c>
      <c r="M16" s="39" t="s">
        <v>484</v>
      </c>
      <c r="P16" s="25"/>
      <c r="Q16" s="25"/>
      <c r="R16" s="25"/>
      <c r="S16" s="25" t="str">
        <f t="shared" si="5"/>
        <v>,yakko_bunrui1_cd</v>
      </c>
      <c r="T16" s="25" t="str">
        <f t="shared" si="6"/>
        <v>TEXT</v>
      </c>
      <c r="U16" s="25" t="str">
        <f t="shared" si="7"/>
        <v/>
      </c>
      <c r="V16" s="25" t="str">
        <f t="shared" si="3"/>
        <v>NOT NULL</v>
      </c>
      <c r="W16" s="25" t="str">
        <f t="shared" si="4"/>
        <v>-- ATC1</v>
      </c>
      <c r="X16" s="25"/>
      <c r="Y16" s="25"/>
      <c r="Z16" s="25"/>
    </row>
    <row r="17" spans="1:26" s="41" customFormat="1">
      <c r="A17" s="25"/>
      <c r="B17" s="33">
        <f>ROW()-13</f>
        <v>4</v>
      </c>
      <c r="C17" s="34" t="s">
        <v>485</v>
      </c>
      <c r="D17" s="34" t="s">
        <v>486</v>
      </c>
      <c r="E17" s="35"/>
      <c r="F17" s="36" t="s">
        <v>167</v>
      </c>
      <c r="G17" s="35">
        <v>40</v>
      </c>
      <c r="H17" s="36" t="str">
        <f t="shared" si="1"/>
        <v>text</v>
      </c>
      <c r="I17" s="36">
        <f t="shared" si="2"/>
        <v>121</v>
      </c>
      <c r="J17" s="37"/>
      <c r="K17" s="37"/>
      <c r="L17" s="38" t="s">
        <v>192</v>
      </c>
      <c r="M17" s="39" t="s">
        <v>484</v>
      </c>
      <c r="P17" s="25"/>
      <c r="Q17" s="25"/>
      <c r="R17" s="25"/>
      <c r="S17" s="25" t="str">
        <f t="shared" si="5"/>
        <v>,yakko_bunrui1_jpn_name</v>
      </c>
      <c r="T17" s="25" t="str">
        <f t="shared" si="6"/>
        <v>TEXT</v>
      </c>
      <c r="U17" s="25" t="str">
        <f t="shared" si="7"/>
        <v/>
      </c>
      <c r="V17" s="25" t="str">
        <f t="shared" si="3"/>
        <v>NOT NULL</v>
      </c>
      <c r="W17" s="25" t="str">
        <f t="shared" si="4"/>
        <v>-- ATC1分類名</v>
      </c>
      <c r="X17" s="25"/>
      <c r="Y17" s="25"/>
      <c r="Z17" s="25"/>
    </row>
    <row r="18" spans="1:26" s="41" customFormat="1">
      <c r="A18" s="25"/>
      <c r="B18" s="33">
        <f t="shared" ref="B18" si="8">ROW()-13</f>
        <v>5</v>
      </c>
      <c r="C18" s="34" t="s">
        <v>487</v>
      </c>
      <c r="D18" s="34" t="s">
        <v>469</v>
      </c>
      <c r="E18" s="35" t="s">
        <v>192</v>
      </c>
      <c r="F18" s="36" t="s">
        <v>167</v>
      </c>
      <c r="G18" s="35">
        <v>2</v>
      </c>
      <c r="H18" s="36" t="str">
        <f t="shared" si="1"/>
        <v>text</v>
      </c>
      <c r="I18" s="36">
        <f t="shared" si="2"/>
        <v>7</v>
      </c>
      <c r="J18" s="37"/>
      <c r="K18" s="40"/>
      <c r="L18" s="38" t="s">
        <v>192</v>
      </c>
      <c r="M18" s="39" t="s">
        <v>484</v>
      </c>
      <c r="P18" s="25"/>
      <c r="Q18" s="25"/>
      <c r="R18" s="25"/>
      <c r="S18" s="25" t="str">
        <f t="shared" si="5"/>
        <v>,yakko_bunrui2_cd</v>
      </c>
      <c r="T18" s="25" t="str">
        <f t="shared" si="6"/>
        <v>TEXT</v>
      </c>
      <c r="U18" s="25" t="str">
        <f t="shared" si="7"/>
        <v/>
      </c>
      <c r="V18" s="25" t="str">
        <f t="shared" si="3"/>
        <v>NOT NULL</v>
      </c>
      <c r="W18" s="25" t="str">
        <f t="shared" si="4"/>
        <v>-- ATC2</v>
      </c>
      <c r="X18" s="25"/>
      <c r="Y18" s="25"/>
      <c r="Z18" s="25"/>
    </row>
    <row r="19" spans="1:26" s="41" customFormat="1">
      <c r="B19" s="33">
        <f>ROW()-13</f>
        <v>6</v>
      </c>
      <c r="C19" s="34" t="s">
        <v>488</v>
      </c>
      <c r="D19" s="34" t="s">
        <v>489</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6" s="41" customFormat="1">
      <c r="B20" s="33">
        <f>ROW()-13</f>
        <v>7</v>
      </c>
      <c r="C20" s="34" t="s">
        <v>490</v>
      </c>
      <c r="D20" s="34" t="s">
        <v>1343</v>
      </c>
      <c r="E20" s="35" t="s">
        <v>192</v>
      </c>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6" s="41" customFormat="1">
      <c r="B21" s="33">
        <f>ROW()-13</f>
        <v>8</v>
      </c>
      <c r="C21" s="34" t="s">
        <v>491</v>
      </c>
      <c r="D21" s="34" t="s">
        <v>492</v>
      </c>
      <c r="E21" s="35"/>
      <c r="F21" s="35" t="s">
        <v>167</v>
      </c>
      <c r="G21" s="35">
        <v>40</v>
      </c>
      <c r="H21" s="36" t="str">
        <f t="shared" si="1"/>
        <v>text</v>
      </c>
      <c r="I21" s="36">
        <f t="shared" si="2"/>
        <v>121</v>
      </c>
      <c r="J21" s="37"/>
      <c r="K21" s="37"/>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6" s="41" customFormat="1">
      <c r="B22" s="33">
        <f>ROW()-13</f>
        <v>9</v>
      </c>
      <c r="C22" s="34" t="s">
        <v>178</v>
      </c>
      <c r="D22" s="34" t="s">
        <v>493</v>
      </c>
      <c r="E22" s="36"/>
      <c r="F22" s="36" t="s">
        <v>180</v>
      </c>
      <c r="G22" s="35">
        <v>10</v>
      </c>
      <c r="H22" s="36" t="str">
        <f t="shared" si="1"/>
        <v>integer</v>
      </c>
      <c r="I22" s="36">
        <f t="shared" si="2"/>
        <v>4</v>
      </c>
      <c r="J22" s="37"/>
      <c r="K22" s="37"/>
      <c r="L22" s="38" t="s">
        <v>192</v>
      </c>
      <c r="M22" s="39" t="s">
        <v>181</v>
      </c>
      <c r="S22" s="25" t="str">
        <f t="shared" si="5"/>
        <v>,all_kanja_cnt</v>
      </c>
      <c r="T22" s="25" t="str">
        <f t="shared" si="6"/>
        <v>INTEGER</v>
      </c>
      <c r="U22" s="25" t="str">
        <f t="shared" si="7"/>
        <v/>
      </c>
      <c r="V22" s="25" t="str">
        <f t="shared" si="3"/>
        <v>NOT NULL</v>
      </c>
      <c r="W22" s="25" t="str">
        <f t="shared" si="4"/>
        <v>-- 全期間</v>
      </c>
    </row>
    <row r="23" spans="1:26" s="41" customFormat="1" ht="19.5" thickBot="1">
      <c r="B23" s="42">
        <f>ROW()-13</f>
        <v>10</v>
      </c>
      <c r="C23" s="43" t="s">
        <v>182</v>
      </c>
      <c r="D23" s="43" t="s">
        <v>1331</v>
      </c>
      <c r="E23" s="44"/>
      <c r="F23" s="45" t="s">
        <v>180</v>
      </c>
      <c r="G23" s="44">
        <v>10</v>
      </c>
      <c r="H23" s="44" t="str">
        <f t="shared" si="1"/>
        <v>integer</v>
      </c>
      <c r="I23" s="44">
        <f t="shared" si="2"/>
        <v>4</v>
      </c>
      <c r="J23" s="46"/>
      <c r="K23" s="46"/>
      <c r="L23" s="48" t="s">
        <v>192</v>
      </c>
      <c r="M23" s="49" t="s">
        <v>181</v>
      </c>
      <c r="S23" s="25" t="str">
        <f t="shared" si="5"/>
        <v>,y1_kanja_cnt</v>
      </c>
      <c r="T23" s="25" t="str">
        <f t="shared" si="6"/>
        <v>INTEGER</v>
      </c>
      <c r="U23" s="25" t="str">
        <f t="shared" si="7"/>
        <v/>
      </c>
      <c r="V23" s="25" t="str">
        <f t="shared" si="3"/>
        <v>NOT NULL</v>
      </c>
      <c r="W23" s="25" t="str">
        <f t="shared" si="4"/>
        <v>-- 直近1年間</v>
      </c>
    </row>
    <row r="24" spans="1:26">
      <c r="P24" s="41"/>
      <c r="Q24" s="41"/>
      <c r="R24" s="25" t="s">
        <v>1327</v>
      </c>
      <c r="X24"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7" tint="0.59999389629810485"/>
  </sheetPr>
  <dimension ref="A1:W26"/>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139</v>
      </c>
      <c r="K1" s="635"/>
      <c r="L1" s="627"/>
      <c r="M1" s="24" t="s">
        <v>140</v>
      </c>
    </row>
    <row r="2" spans="1:23" ht="19.5" thickBot="1">
      <c r="B2" s="633"/>
      <c r="C2" s="634"/>
      <c r="D2" s="26" t="s">
        <v>141</v>
      </c>
      <c r="E2" s="637"/>
      <c r="F2" s="637"/>
      <c r="G2" s="637"/>
      <c r="H2" s="637"/>
      <c r="I2" s="637"/>
      <c r="J2" s="638"/>
      <c r="K2" s="639"/>
      <c r="L2" s="640"/>
      <c r="M2" s="27"/>
      <c r="P2" s="25" t="str">
        <f>"ALTER TABLE ONLY milscm4."&amp;D$8</f>
        <v>ALTER TABLE ONLY milscm4.sample_atc4_kanja</v>
      </c>
    </row>
    <row r="3" spans="1:23" ht="19.5" thickBot="1">
      <c r="B3" s="28"/>
      <c r="C3" s="28"/>
      <c r="D3" s="28"/>
      <c r="E3" s="28"/>
      <c r="F3" s="28"/>
      <c r="G3" s="28"/>
      <c r="H3" s="28"/>
      <c r="I3" s="28"/>
      <c r="J3" s="28"/>
      <c r="K3" s="28"/>
      <c r="L3" s="28"/>
      <c r="M3" s="29"/>
      <c r="Q3" s="25" t="str">
        <f>"ADD CONSTRAINT "&amp;D$8&amp;"_pkey"</f>
        <v>ADD CONSTRAINT sample_atc4_kanja_pkey</v>
      </c>
    </row>
    <row r="4" spans="1:23">
      <c r="B4" s="626" t="s">
        <v>142</v>
      </c>
      <c r="C4" s="627"/>
      <c r="D4" s="628" t="str">
        <f>VLOOKUP(D7,エンティティ一覧!A1:'エンティティ一覧'!AQ10131,13,FALSE)</f>
        <v>ENT_A2_06</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494</v>
      </c>
      <c r="E7" s="644"/>
      <c r="F7" s="644"/>
      <c r="G7" s="644"/>
      <c r="H7" s="644"/>
      <c r="I7" s="644"/>
      <c r="J7" s="644"/>
      <c r="K7" s="644"/>
      <c r="L7" s="644"/>
      <c r="M7" s="645"/>
      <c r="T7" s="25" t="s">
        <v>3184</v>
      </c>
    </row>
    <row r="8" spans="1:23">
      <c r="B8" s="641" t="s">
        <v>147</v>
      </c>
      <c r="C8" s="642"/>
      <c r="D8" s="643" t="s">
        <v>495</v>
      </c>
      <c r="E8" s="644"/>
      <c r="F8" s="644"/>
      <c r="G8" s="644"/>
      <c r="H8" s="644"/>
      <c r="I8" s="644"/>
      <c r="J8" s="644"/>
      <c r="K8" s="644"/>
      <c r="L8" s="644"/>
      <c r="M8" s="645"/>
      <c r="S8" s="25" t="s">
        <v>1327</v>
      </c>
    </row>
    <row r="9" spans="1:23" ht="19.5" thickBot="1">
      <c r="B9" s="652" t="s">
        <v>149</v>
      </c>
      <c r="C9" s="653"/>
      <c r="D9" s="654" t="s">
        <v>482</v>
      </c>
      <c r="E9" s="663"/>
      <c r="F9" s="663"/>
      <c r="G9" s="663"/>
      <c r="H9" s="663"/>
      <c r="I9" s="663"/>
      <c r="J9" s="663"/>
      <c r="K9" s="663"/>
      <c r="L9" s="663"/>
      <c r="M9" s="664"/>
      <c r="P9" s="25" t="str">
        <f>"ALTER TABLE milscm4."&amp;D$8&amp;" OWNER TO pgmisgrp1;"</f>
        <v>ALTER TABLE milscm4.sample_atc4_kanja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milscm4.sample_atc4_kanja TO pgappl11;</v>
      </c>
    </row>
    <row r="11" spans="1:23" ht="19.5" thickBot="1">
      <c r="B11" s="31" t="s">
        <v>151</v>
      </c>
      <c r="C11" s="30"/>
      <c r="D11" s="28"/>
      <c r="E11" s="28"/>
      <c r="F11" s="28"/>
      <c r="G11" s="28"/>
      <c r="H11" s="28"/>
      <c r="I11" s="28"/>
      <c r="J11" s="28"/>
      <c r="K11" s="28"/>
      <c r="L11" s="28"/>
      <c r="M11" s="29"/>
    </row>
    <row r="12" spans="1:23">
      <c r="B12" s="657" t="s">
        <v>152</v>
      </c>
      <c r="C12" s="659" t="s">
        <v>257</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milscm4.sample_atc4_kanja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25" si="1">IF(F14="フラグ","boolean",IF(F14="文字列","text",IF(F14="整数","integer",IF(F14="実数","numeric",""))))</f>
        <v>text</v>
      </c>
      <c r="I14" s="36">
        <f t="shared" ref="I14:I25"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25"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3" si="5">IF(B15&lt;&gt;1,","&amp;D15,D15)</f>
        <v>,facility_name</v>
      </c>
      <c r="T15" s="25" t="str">
        <f t="shared" ref="T15:T23" si="6">UPPER(H15)</f>
        <v>TEXT</v>
      </c>
      <c r="U15" s="25" t="str">
        <f t="shared" ref="U15:U23" si="7">IF(K15&lt;&gt;"","default "&amp;IF(H15="text","'"&amp;K15&amp;"'",K15),"")</f>
        <v/>
      </c>
      <c r="V15" s="25" t="str">
        <f t="shared" si="3"/>
        <v>NOT NULL</v>
      </c>
      <c r="W15" s="25" t="str">
        <f t="shared" si="4"/>
        <v>-- 施設名</v>
      </c>
    </row>
    <row r="16" spans="1:23">
      <c r="B16" s="33">
        <f t="shared" ref="B16:B25" si="8">ROW()-13</f>
        <v>3</v>
      </c>
      <c r="C16" s="34" t="s">
        <v>483</v>
      </c>
      <c r="D16" s="34" t="s">
        <v>468</v>
      </c>
      <c r="E16" s="35" t="s">
        <v>192</v>
      </c>
      <c r="F16" s="35" t="s">
        <v>167</v>
      </c>
      <c r="G16" s="35">
        <v>1</v>
      </c>
      <c r="H16" s="36" t="str">
        <f t="shared" si="1"/>
        <v>text</v>
      </c>
      <c r="I16" s="36">
        <f t="shared" si="2"/>
        <v>4</v>
      </c>
      <c r="J16" s="37"/>
      <c r="K16" s="37"/>
      <c r="L16" s="38" t="s">
        <v>192</v>
      </c>
      <c r="M16" s="39" t="s">
        <v>484</v>
      </c>
      <c r="S16" s="25" t="str">
        <f t="shared" si="5"/>
        <v>,yakko_bunrui1_cd</v>
      </c>
      <c r="T16" s="25" t="str">
        <f t="shared" si="6"/>
        <v>TEXT</v>
      </c>
      <c r="U16" s="25" t="str">
        <f t="shared" si="7"/>
        <v/>
      </c>
      <c r="V16" s="25" t="str">
        <f t="shared" si="3"/>
        <v>NOT NULL</v>
      </c>
      <c r="W16" s="25" t="str">
        <f t="shared" si="4"/>
        <v>-- ATC1</v>
      </c>
    </row>
    <row r="17" spans="1:23">
      <c r="B17" s="33">
        <f t="shared" si="8"/>
        <v>4</v>
      </c>
      <c r="C17" s="34" t="s">
        <v>485</v>
      </c>
      <c r="D17" s="34" t="s">
        <v>486</v>
      </c>
      <c r="E17" s="35"/>
      <c r="F17" s="36" t="s">
        <v>167</v>
      </c>
      <c r="G17" s="35">
        <v>40</v>
      </c>
      <c r="H17" s="36" t="str">
        <f t="shared" si="1"/>
        <v>text</v>
      </c>
      <c r="I17" s="36">
        <f t="shared" si="2"/>
        <v>121</v>
      </c>
      <c r="J17" s="37"/>
      <c r="K17" s="40"/>
      <c r="L17" s="38" t="s">
        <v>192</v>
      </c>
      <c r="M17" s="39" t="s">
        <v>484</v>
      </c>
      <c r="S17" s="25" t="str">
        <f t="shared" si="5"/>
        <v>,yakko_bunrui1_jpn_name</v>
      </c>
      <c r="T17" s="25" t="str">
        <f t="shared" si="6"/>
        <v>TEXT</v>
      </c>
      <c r="U17" s="25" t="str">
        <f t="shared" si="7"/>
        <v/>
      </c>
      <c r="V17" s="25" t="str">
        <f t="shared" si="3"/>
        <v>NOT NULL</v>
      </c>
      <c r="W17" s="25" t="str">
        <f t="shared" si="4"/>
        <v>-- ATC1分類名</v>
      </c>
    </row>
    <row r="18" spans="1:23">
      <c r="B18" s="33">
        <f t="shared" si="8"/>
        <v>5</v>
      </c>
      <c r="C18" s="34" t="s">
        <v>487</v>
      </c>
      <c r="D18" s="34" t="s">
        <v>469</v>
      </c>
      <c r="E18" s="35" t="s">
        <v>192</v>
      </c>
      <c r="F18" s="36" t="s">
        <v>167</v>
      </c>
      <c r="G18" s="35">
        <v>2</v>
      </c>
      <c r="H18" s="36" t="str">
        <f t="shared" si="1"/>
        <v>text</v>
      </c>
      <c r="I18" s="36">
        <f t="shared" si="2"/>
        <v>7</v>
      </c>
      <c r="J18" s="37"/>
      <c r="K18" s="37"/>
      <c r="L18" s="38" t="s">
        <v>192</v>
      </c>
      <c r="M18" s="39" t="s">
        <v>484</v>
      </c>
      <c r="S18" s="25" t="str">
        <f t="shared" si="5"/>
        <v>,yakko_bunrui2_cd</v>
      </c>
      <c r="T18" s="25" t="str">
        <f t="shared" si="6"/>
        <v>TEXT</v>
      </c>
      <c r="U18" s="25" t="str">
        <f t="shared" si="7"/>
        <v/>
      </c>
      <c r="V18" s="25" t="str">
        <f t="shared" si="3"/>
        <v>NOT NULL</v>
      </c>
      <c r="W18" s="25" t="str">
        <f t="shared" si="4"/>
        <v>-- ATC2</v>
      </c>
    </row>
    <row r="19" spans="1:23" s="41" customFormat="1">
      <c r="B19" s="33">
        <f t="shared" si="8"/>
        <v>6</v>
      </c>
      <c r="C19" s="34" t="s">
        <v>488</v>
      </c>
      <c r="D19" s="34" t="s">
        <v>489</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3" s="41" customFormat="1">
      <c r="B20" s="33">
        <f t="shared" si="8"/>
        <v>7</v>
      </c>
      <c r="C20" s="34" t="s">
        <v>490</v>
      </c>
      <c r="D20" s="34" t="s">
        <v>470</v>
      </c>
      <c r="E20" s="35" t="s">
        <v>192</v>
      </c>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3" s="41" customFormat="1">
      <c r="B21" s="33">
        <f t="shared" si="8"/>
        <v>8</v>
      </c>
      <c r="C21" s="34" t="s">
        <v>491</v>
      </c>
      <c r="D21" s="34" t="s">
        <v>492</v>
      </c>
      <c r="E21" s="35"/>
      <c r="F21" s="35" t="s">
        <v>167</v>
      </c>
      <c r="G21" s="35">
        <v>40</v>
      </c>
      <c r="H21" s="36" t="str">
        <f t="shared" si="1"/>
        <v>text</v>
      </c>
      <c r="I21" s="36">
        <f t="shared" si="2"/>
        <v>121</v>
      </c>
      <c r="J21" s="37"/>
      <c r="K21" s="40"/>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3" s="41" customFormat="1">
      <c r="B22" s="33">
        <f t="shared" si="8"/>
        <v>9</v>
      </c>
      <c r="C22" s="34" t="s">
        <v>496</v>
      </c>
      <c r="D22" s="34" t="s">
        <v>1344</v>
      </c>
      <c r="E22" s="35" t="s">
        <v>192</v>
      </c>
      <c r="F22" s="35" t="s">
        <v>167</v>
      </c>
      <c r="G22" s="35">
        <v>1</v>
      </c>
      <c r="H22" s="36" t="str">
        <f t="shared" si="1"/>
        <v>text</v>
      </c>
      <c r="I22" s="36">
        <f t="shared" si="2"/>
        <v>4</v>
      </c>
      <c r="J22" s="37"/>
      <c r="K22" s="40"/>
      <c r="L22" s="38" t="s">
        <v>192</v>
      </c>
      <c r="M22" s="39" t="s">
        <v>484</v>
      </c>
      <c r="S22" s="25" t="str">
        <f t="shared" si="5"/>
        <v>,yakko_bunrui4_cd</v>
      </c>
      <c r="T22" s="25" t="str">
        <f t="shared" si="6"/>
        <v>TEXT</v>
      </c>
      <c r="U22" s="25" t="str">
        <f t="shared" si="7"/>
        <v/>
      </c>
      <c r="V22" s="25" t="str">
        <f t="shared" si="3"/>
        <v>NOT NULL</v>
      </c>
      <c r="W22" s="25" t="str">
        <f t="shared" si="4"/>
        <v>-- ATC4</v>
      </c>
    </row>
    <row r="23" spans="1:23" s="41" customFormat="1">
      <c r="B23" s="33">
        <f t="shared" si="8"/>
        <v>10</v>
      </c>
      <c r="C23" s="34" t="s">
        <v>497</v>
      </c>
      <c r="D23" s="34" t="s">
        <v>498</v>
      </c>
      <c r="E23" s="35"/>
      <c r="F23" s="36" t="s">
        <v>167</v>
      </c>
      <c r="G23" s="36">
        <v>40</v>
      </c>
      <c r="H23" s="36" t="str">
        <f t="shared" si="1"/>
        <v>text</v>
      </c>
      <c r="I23" s="36">
        <f t="shared" si="2"/>
        <v>121</v>
      </c>
      <c r="J23" s="37"/>
      <c r="K23" s="37"/>
      <c r="L23" s="38" t="s">
        <v>192</v>
      </c>
      <c r="M23" s="39" t="s">
        <v>484</v>
      </c>
      <c r="S23" s="25" t="str">
        <f t="shared" si="5"/>
        <v>,yakko_bunrui4_jpn_name</v>
      </c>
      <c r="T23" s="25" t="str">
        <f t="shared" si="6"/>
        <v>TEXT</v>
      </c>
      <c r="U23" s="25" t="str">
        <f t="shared" si="7"/>
        <v/>
      </c>
      <c r="V23" s="25" t="str">
        <f t="shared" si="3"/>
        <v>NOT NULL</v>
      </c>
      <c r="W23" s="25" t="str">
        <f t="shared" si="4"/>
        <v>-- ATC4分類名</v>
      </c>
    </row>
    <row r="24" spans="1:23" s="41" customFormat="1">
      <c r="A24" s="25"/>
      <c r="B24" s="33">
        <f t="shared" si="8"/>
        <v>11</v>
      </c>
      <c r="C24" s="34" t="s">
        <v>178</v>
      </c>
      <c r="D24" s="34" t="s">
        <v>493</v>
      </c>
      <c r="E24" s="36"/>
      <c r="F24" s="36" t="s">
        <v>180</v>
      </c>
      <c r="G24" s="35">
        <v>10</v>
      </c>
      <c r="H24" s="36" t="str">
        <f t="shared" si="1"/>
        <v>integer</v>
      </c>
      <c r="I24" s="36">
        <f t="shared" si="2"/>
        <v>4</v>
      </c>
      <c r="J24" s="37"/>
      <c r="K24" s="37"/>
      <c r="L24" s="38" t="s">
        <v>192</v>
      </c>
      <c r="M24" s="39" t="s">
        <v>181</v>
      </c>
      <c r="S24" s="25" t="str">
        <f t="shared" ref="S24:S25" si="9">IF(B24&lt;&gt;1,","&amp;D24,D24)</f>
        <v>,all_kanja_cnt</v>
      </c>
      <c r="T24" s="25" t="str">
        <f t="shared" ref="T24:T25" si="10">UPPER(H24)</f>
        <v>INTEGER</v>
      </c>
      <c r="U24" s="25" t="str">
        <f t="shared" ref="U24:U25" si="11">IF(K24&lt;&gt;"","default "&amp;IF(H24="text","'"&amp;K24&amp;"'",K24),"")</f>
        <v/>
      </c>
      <c r="V24" s="25" t="str">
        <f t="shared" ref="V24:V25" si="12">IF(L24="○","NOT NULL","")</f>
        <v>NOT NULL</v>
      </c>
      <c r="W24" s="25" t="str">
        <f t="shared" si="4"/>
        <v>-- 全期間</v>
      </c>
    </row>
    <row r="25" spans="1:23" s="41" customFormat="1" ht="19.5" thickBot="1">
      <c r="A25" s="25"/>
      <c r="B25" s="42">
        <f t="shared" si="8"/>
        <v>12</v>
      </c>
      <c r="C25" s="43" t="s">
        <v>182</v>
      </c>
      <c r="D25" s="43" t="s">
        <v>1331</v>
      </c>
      <c r="E25" s="44"/>
      <c r="F25" s="45" t="s">
        <v>180</v>
      </c>
      <c r="G25" s="44">
        <v>10</v>
      </c>
      <c r="H25" s="44" t="str">
        <f t="shared" si="1"/>
        <v>integer</v>
      </c>
      <c r="I25" s="44">
        <f t="shared" si="2"/>
        <v>4</v>
      </c>
      <c r="J25" s="46"/>
      <c r="K25" s="47"/>
      <c r="L25" s="48" t="s">
        <v>192</v>
      </c>
      <c r="M25" s="49" t="s">
        <v>181</v>
      </c>
      <c r="S25" s="25" t="str">
        <f t="shared" si="9"/>
        <v>,y1_kanja_cnt</v>
      </c>
      <c r="T25" s="25" t="str">
        <f t="shared" si="10"/>
        <v>INTEGER</v>
      </c>
      <c r="U25" s="25" t="str">
        <f t="shared" si="11"/>
        <v/>
      </c>
      <c r="V25" s="25" t="str">
        <f t="shared" si="12"/>
        <v>NOT NULL</v>
      </c>
      <c r="W25" s="25" t="str">
        <f t="shared" si="4"/>
        <v>-- 直近1年間</v>
      </c>
    </row>
    <row r="26" spans="1:23">
      <c r="R26"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7" tint="0.59999389629810485"/>
  </sheetPr>
  <dimension ref="A1:W28"/>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499</v>
      </c>
      <c r="K1" s="635"/>
      <c r="L1" s="627"/>
      <c r="M1" s="24" t="s">
        <v>140</v>
      </c>
    </row>
    <row r="2" spans="1:23" ht="19.5" thickBot="1">
      <c r="B2" s="633"/>
      <c r="C2" s="634"/>
      <c r="D2" s="26" t="s">
        <v>141</v>
      </c>
      <c r="E2" s="637"/>
      <c r="F2" s="637"/>
      <c r="G2" s="637"/>
      <c r="H2" s="637"/>
      <c r="I2" s="637"/>
      <c r="J2" s="638"/>
      <c r="K2" s="639"/>
      <c r="L2" s="640"/>
      <c r="M2" s="27"/>
      <c r="P2" s="25" t="str">
        <f>"ALTER TABLE ONLY milscm4."&amp;D$8</f>
        <v>ALTER TABLE ONLY milscm4.sample_atc5_kanja</v>
      </c>
    </row>
    <row r="3" spans="1:23" ht="19.5" thickBot="1">
      <c r="B3" s="28"/>
      <c r="C3" s="28"/>
      <c r="D3" s="28"/>
      <c r="E3" s="28"/>
      <c r="F3" s="28"/>
      <c r="G3" s="28"/>
      <c r="H3" s="28"/>
      <c r="I3" s="28"/>
      <c r="J3" s="28"/>
      <c r="K3" s="28"/>
      <c r="L3" s="28"/>
      <c r="M3" s="29"/>
      <c r="Q3" s="25" t="str">
        <f>"ADD CONSTRAINT "&amp;D$8&amp;"_pkey"</f>
        <v>ADD CONSTRAINT sample_atc5_kanja_pkey</v>
      </c>
    </row>
    <row r="4" spans="1:23">
      <c r="B4" s="626" t="s">
        <v>142</v>
      </c>
      <c r="C4" s="627"/>
      <c r="D4" s="628" t="str">
        <f>VLOOKUP(D7,エンティティ一覧!A1:'エンティティ一覧'!AQ10131,13,FALSE)</f>
        <v>ENT_A2_07</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500</v>
      </c>
      <c r="E7" s="644"/>
      <c r="F7" s="644"/>
      <c r="G7" s="644"/>
      <c r="H7" s="644"/>
      <c r="I7" s="644"/>
      <c r="J7" s="644"/>
      <c r="K7" s="644"/>
      <c r="L7" s="644"/>
      <c r="M7" s="645"/>
      <c r="T7" s="25" t="s">
        <v>3185</v>
      </c>
    </row>
    <row r="8" spans="1:23">
      <c r="B8" s="641" t="s">
        <v>147</v>
      </c>
      <c r="C8" s="642"/>
      <c r="D8" s="643" t="s">
        <v>501</v>
      </c>
      <c r="E8" s="644"/>
      <c r="F8" s="644"/>
      <c r="G8" s="644"/>
      <c r="H8" s="644"/>
      <c r="I8" s="644"/>
      <c r="J8" s="644"/>
      <c r="K8" s="644"/>
      <c r="L8" s="644"/>
      <c r="M8" s="645"/>
      <c r="S8" s="25" t="s">
        <v>1327</v>
      </c>
    </row>
    <row r="9" spans="1:23" ht="19.5" thickBot="1">
      <c r="B9" s="652" t="s">
        <v>149</v>
      </c>
      <c r="C9" s="653"/>
      <c r="D9" s="654" t="s">
        <v>482</v>
      </c>
      <c r="E9" s="663"/>
      <c r="F9" s="663"/>
      <c r="G9" s="663"/>
      <c r="H9" s="663"/>
      <c r="I9" s="663"/>
      <c r="J9" s="663"/>
      <c r="K9" s="663"/>
      <c r="L9" s="663"/>
      <c r="M9" s="664"/>
      <c r="P9" s="25" t="str">
        <f>"ALTER TABLE milscm4."&amp;D$8&amp;" OWNER TO pgmisgrp1;"</f>
        <v>ALTER TABLE milscm4.sample_atc5_kanja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milscm4.sample_atc5_kanja TO pgappl11;</v>
      </c>
    </row>
    <row r="11" spans="1:23" ht="19.5" thickBot="1">
      <c r="B11" s="31" t="s">
        <v>151</v>
      </c>
      <c r="C11" s="30"/>
      <c r="D11" s="28"/>
      <c r="E11" s="28"/>
      <c r="F11" s="28"/>
      <c r="G11" s="28"/>
      <c r="H11" s="28"/>
      <c r="I11" s="28"/>
      <c r="J11" s="28"/>
      <c r="K11" s="28"/>
      <c r="L11" s="28"/>
      <c r="M11" s="29"/>
    </row>
    <row r="12" spans="1:23">
      <c r="B12" s="657" t="s">
        <v>152</v>
      </c>
      <c r="C12" s="659" t="s">
        <v>153</v>
      </c>
      <c r="D12" s="659" t="s">
        <v>502</v>
      </c>
      <c r="E12" s="648" t="s">
        <v>155</v>
      </c>
      <c r="F12" s="661" t="s">
        <v>156</v>
      </c>
      <c r="G12" s="662"/>
      <c r="H12" s="661" t="s">
        <v>157</v>
      </c>
      <c r="I12" s="662"/>
      <c r="J12" s="648" t="s">
        <v>158</v>
      </c>
      <c r="K12" s="648" t="s">
        <v>159</v>
      </c>
      <c r="L12" s="648" t="s">
        <v>160</v>
      </c>
      <c r="M12" s="650" t="s">
        <v>503</v>
      </c>
      <c r="P12" s="25" t="str">
        <f>"CREATE TABLE milscm4."&amp;D$8</f>
        <v>CREATE TABLE milscm4.sample_atc5_kanja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27" si="1">IF(F14="フラグ","boolean",IF(F14="文字列","text",IF(F14="整数","integer",IF(F14="実数","numeric",""))))</f>
        <v>text</v>
      </c>
      <c r="I14" s="36">
        <f t="shared" ref="I14:I27"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27"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5" si="5">IF(B15&lt;&gt;1,","&amp;D15,D15)</f>
        <v>,facility_name</v>
      </c>
      <c r="T15" s="25" t="str">
        <f t="shared" ref="T15:T25" si="6">UPPER(H15)</f>
        <v>TEXT</v>
      </c>
      <c r="U15" s="25" t="str">
        <f t="shared" ref="U15:U25" si="7">IF(K15&lt;&gt;"","default "&amp;IF(H15="text","'"&amp;K15&amp;"'",K15),"")</f>
        <v/>
      </c>
      <c r="V15" s="25" t="str">
        <f t="shared" si="3"/>
        <v>NOT NULL</v>
      </c>
      <c r="W15" s="25" t="str">
        <f t="shared" si="4"/>
        <v>-- 施設名</v>
      </c>
    </row>
    <row r="16" spans="1:23">
      <c r="B16" s="33">
        <f t="shared" ref="B16:B27" si="8">ROW()-13</f>
        <v>3</v>
      </c>
      <c r="C16" s="34" t="s">
        <v>483</v>
      </c>
      <c r="D16" s="34" t="s">
        <v>468</v>
      </c>
      <c r="E16" s="35" t="s">
        <v>192</v>
      </c>
      <c r="F16" s="35" t="s">
        <v>167</v>
      </c>
      <c r="G16" s="35">
        <v>1</v>
      </c>
      <c r="H16" s="36" t="str">
        <f t="shared" si="1"/>
        <v>text</v>
      </c>
      <c r="I16" s="36">
        <f t="shared" si="2"/>
        <v>4</v>
      </c>
      <c r="J16" s="37"/>
      <c r="K16" s="37"/>
      <c r="L16" s="38" t="s">
        <v>192</v>
      </c>
      <c r="M16" s="39" t="s">
        <v>484</v>
      </c>
      <c r="S16" s="25" t="str">
        <f t="shared" si="5"/>
        <v>,yakko_bunrui1_cd</v>
      </c>
      <c r="T16" s="25" t="str">
        <f t="shared" si="6"/>
        <v>TEXT</v>
      </c>
      <c r="U16" s="25" t="str">
        <f t="shared" si="7"/>
        <v/>
      </c>
      <c r="V16" s="25" t="str">
        <f t="shared" si="3"/>
        <v>NOT NULL</v>
      </c>
      <c r="W16" s="25" t="str">
        <f t="shared" si="4"/>
        <v>-- ATC1</v>
      </c>
    </row>
    <row r="17" spans="1:23">
      <c r="B17" s="33">
        <f t="shared" si="8"/>
        <v>4</v>
      </c>
      <c r="C17" s="34" t="s">
        <v>485</v>
      </c>
      <c r="D17" s="34" t="s">
        <v>504</v>
      </c>
      <c r="E17" s="35"/>
      <c r="F17" s="36" t="s">
        <v>167</v>
      </c>
      <c r="G17" s="35">
        <v>40</v>
      </c>
      <c r="H17" s="36" t="str">
        <f t="shared" si="1"/>
        <v>text</v>
      </c>
      <c r="I17" s="36">
        <f t="shared" si="2"/>
        <v>121</v>
      </c>
      <c r="J17" s="37"/>
      <c r="K17" s="40"/>
      <c r="L17" s="38" t="s">
        <v>192</v>
      </c>
      <c r="M17" s="39" t="s">
        <v>484</v>
      </c>
      <c r="S17" s="25" t="str">
        <f t="shared" si="5"/>
        <v>,yakko_bunrui1_jpn_name</v>
      </c>
      <c r="T17" s="25" t="str">
        <f t="shared" si="6"/>
        <v>TEXT</v>
      </c>
      <c r="U17" s="25" t="str">
        <f t="shared" si="7"/>
        <v/>
      </c>
      <c r="V17" s="25" t="str">
        <f t="shared" si="3"/>
        <v>NOT NULL</v>
      </c>
      <c r="W17" s="25" t="str">
        <f t="shared" si="4"/>
        <v>-- ATC1分類名</v>
      </c>
    </row>
    <row r="18" spans="1:23">
      <c r="B18" s="33">
        <f t="shared" si="8"/>
        <v>5</v>
      </c>
      <c r="C18" s="34" t="s">
        <v>487</v>
      </c>
      <c r="D18" s="34" t="s">
        <v>469</v>
      </c>
      <c r="E18" s="35" t="s">
        <v>192</v>
      </c>
      <c r="F18" s="36" t="s">
        <v>167</v>
      </c>
      <c r="G18" s="35">
        <v>2</v>
      </c>
      <c r="H18" s="36" t="str">
        <f t="shared" si="1"/>
        <v>text</v>
      </c>
      <c r="I18" s="36">
        <f t="shared" si="2"/>
        <v>7</v>
      </c>
      <c r="J18" s="37"/>
      <c r="K18" s="37"/>
      <c r="L18" s="38" t="s">
        <v>192</v>
      </c>
      <c r="M18" s="39" t="s">
        <v>484</v>
      </c>
      <c r="S18" s="25" t="str">
        <f t="shared" si="5"/>
        <v>,yakko_bunrui2_cd</v>
      </c>
      <c r="T18" s="25" t="str">
        <f t="shared" si="6"/>
        <v>TEXT</v>
      </c>
      <c r="U18" s="25" t="str">
        <f t="shared" si="7"/>
        <v/>
      </c>
      <c r="V18" s="25" t="str">
        <f t="shared" si="3"/>
        <v>NOT NULL</v>
      </c>
      <c r="W18" s="25" t="str">
        <f t="shared" si="4"/>
        <v>-- ATC2</v>
      </c>
    </row>
    <row r="19" spans="1:23" s="41" customFormat="1">
      <c r="B19" s="33">
        <f t="shared" si="8"/>
        <v>6</v>
      </c>
      <c r="C19" s="34" t="s">
        <v>488</v>
      </c>
      <c r="D19" s="34" t="s">
        <v>505</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3" s="41" customFormat="1">
      <c r="B20" s="33">
        <f t="shared" si="8"/>
        <v>7</v>
      </c>
      <c r="C20" s="34" t="s">
        <v>490</v>
      </c>
      <c r="D20" s="34" t="s">
        <v>470</v>
      </c>
      <c r="E20" s="35" t="s">
        <v>192</v>
      </c>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3" s="41" customFormat="1">
      <c r="B21" s="33">
        <f t="shared" si="8"/>
        <v>8</v>
      </c>
      <c r="C21" s="34" t="s">
        <v>491</v>
      </c>
      <c r="D21" s="34" t="s">
        <v>506</v>
      </c>
      <c r="E21" s="35"/>
      <c r="F21" s="35" t="s">
        <v>167</v>
      </c>
      <c r="G21" s="35">
        <v>40</v>
      </c>
      <c r="H21" s="36" t="str">
        <f t="shared" si="1"/>
        <v>text</v>
      </c>
      <c r="I21" s="36">
        <f t="shared" si="2"/>
        <v>121</v>
      </c>
      <c r="J21" s="37"/>
      <c r="K21" s="40"/>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3" s="41" customFormat="1">
      <c r="B22" s="33">
        <f t="shared" si="8"/>
        <v>9</v>
      </c>
      <c r="C22" s="34" t="s">
        <v>496</v>
      </c>
      <c r="D22" s="34" t="s">
        <v>471</v>
      </c>
      <c r="E22" s="35" t="s">
        <v>192</v>
      </c>
      <c r="F22" s="35" t="s">
        <v>167</v>
      </c>
      <c r="G22" s="35">
        <v>1</v>
      </c>
      <c r="H22" s="36" t="str">
        <f t="shared" si="1"/>
        <v>text</v>
      </c>
      <c r="I22" s="36">
        <f t="shared" si="2"/>
        <v>4</v>
      </c>
      <c r="J22" s="37"/>
      <c r="K22" s="40"/>
      <c r="L22" s="38" t="s">
        <v>192</v>
      </c>
      <c r="M22" s="39" t="s">
        <v>484</v>
      </c>
      <c r="S22" s="25" t="str">
        <f t="shared" si="5"/>
        <v>,yakko_bunrui4_cd</v>
      </c>
      <c r="T22" s="25" t="str">
        <f t="shared" si="6"/>
        <v>TEXT</v>
      </c>
      <c r="U22" s="25" t="str">
        <f t="shared" si="7"/>
        <v/>
      </c>
      <c r="V22" s="25" t="str">
        <f t="shared" si="3"/>
        <v>NOT NULL</v>
      </c>
      <c r="W22" s="25" t="str">
        <f t="shared" si="4"/>
        <v>-- ATC4</v>
      </c>
    </row>
    <row r="23" spans="1:23" s="41" customFormat="1">
      <c r="B23" s="33">
        <f t="shared" si="8"/>
        <v>10</v>
      </c>
      <c r="C23" s="34" t="s">
        <v>497</v>
      </c>
      <c r="D23" s="34" t="s">
        <v>507</v>
      </c>
      <c r="E23" s="35"/>
      <c r="F23" s="36" t="s">
        <v>167</v>
      </c>
      <c r="G23" s="36">
        <v>40</v>
      </c>
      <c r="H23" s="36" t="str">
        <f t="shared" si="1"/>
        <v>text</v>
      </c>
      <c r="I23" s="36">
        <f t="shared" si="2"/>
        <v>121</v>
      </c>
      <c r="J23" s="37"/>
      <c r="K23" s="37"/>
      <c r="L23" s="38" t="s">
        <v>192</v>
      </c>
      <c r="M23" s="39" t="s">
        <v>484</v>
      </c>
      <c r="S23" s="25" t="str">
        <f t="shared" si="5"/>
        <v>,yakko_bunrui4_jpn_name</v>
      </c>
      <c r="T23" s="25" t="str">
        <f t="shared" si="6"/>
        <v>TEXT</v>
      </c>
      <c r="U23" s="25" t="str">
        <f t="shared" si="7"/>
        <v/>
      </c>
      <c r="V23" s="25" t="str">
        <f t="shared" si="3"/>
        <v>NOT NULL</v>
      </c>
      <c r="W23" s="25" t="str">
        <f t="shared" si="4"/>
        <v>-- ATC4分類名</v>
      </c>
    </row>
    <row r="24" spans="1:23" s="41" customFormat="1">
      <c r="A24" s="25"/>
      <c r="B24" s="33">
        <f t="shared" si="8"/>
        <v>11</v>
      </c>
      <c r="C24" s="34" t="s">
        <v>508</v>
      </c>
      <c r="D24" s="34" t="s">
        <v>1345</v>
      </c>
      <c r="E24" s="35" t="s">
        <v>192</v>
      </c>
      <c r="F24" s="35" t="s">
        <v>167</v>
      </c>
      <c r="G24" s="35">
        <v>1</v>
      </c>
      <c r="H24" s="36" t="str">
        <f t="shared" si="1"/>
        <v>text</v>
      </c>
      <c r="I24" s="36">
        <f t="shared" si="2"/>
        <v>4</v>
      </c>
      <c r="J24" s="37"/>
      <c r="K24" s="37"/>
      <c r="L24" s="38" t="s">
        <v>192</v>
      </c>
      <c r="M24" s="39" t="s">
        <v>484</v>
      </c>
      <c r="S24" s="25" t="str">
        <f t="shared" si="5"/>
        <v>,yakko_bunrui5_cd</v>
      </c>
      <c r="T24" s="25" t="str">
        <f t="shared" si="6"/>
        <v>TEXT</v>
      </c>
      <c r="U24" s="25" t="str">
        <f t="shared" si="7"/>
        <v/>
      </c>
      <c r="V24" s="25" t="str">
        <f t="shared" ref="V24:V25" si="9">IF(L24="○","NOT NULL","")</f>
        <v>NOT NULL</v>
      </c>
      <c r="W24" s="25" t="str">
        <f t="shared" si="4"/>
        <v>-- ATC5</v>
      </c>
    </row>
    <row r="25" spans="1:23" s="41" customFormat="1">
      <c r="A25" s="25"/>
      <c r="B25" s="33">
        <f t="shared" si="8"/>
        <v>12</v>
      </c>
      <c r="C25" s="34" t="s">
        <v>509</v>
      </c>
      <c r="D25" s="34" t="s">
        <v>510</v>
      </c>
      <c r="E25" s="35"/>
      <c r="F25" s="35" t="s">
        <v>167</v>
      </c>
      <c r="G25" s="35">
        <v>40</v>
      </c>
      <c r="H25" s="36" t="str">
        <f t="shared" si="1"/>
        <v>text</v>
      </c>
      <c r="I25" s="36">
        <f t="shared" si="2"/>
        <v>121</v>
      </c>
      <c r="J25" s="37"/>
      <c r="K25" s="37"/>
      <c r="L25" s="38" t="s">
        <v>192</v>
      </c>
      <c r="M25" s="39" t="s">
        <v>484</v>
      </c>
      <c r="S25" s="25" t="str">
        <f t="shared" si="5"/>
        <v>,yakko_bunrui5_jpn_name</v>
      </c>
      <c r="T25" s="25" t="str">
        <f t="shared" si="6"/>
        <v>TEXT</v>
      </c>
      <c r="U25" s="25" t="str">
        <f t="shared" si="7"/>
        <v/>
      </c>
      <c r="V25" s="25" t="str">
        <f t="shared" si="9"/>
        <v>NOT NULL</v>
      </c>
      <c r="W25" s="25" t="str">
        <f t="shared" si="4"/>
        <v>-- ATC5分類名</v>
      </c>
    </row>
    <row r="26" spans="1:23" s="41" customFormat="1">
      <c r="A26" s="25"/>
      <c r="B26" s="33">
        <f t="shared" si="8"/>
        <v>13</v>
      </c>
      <c r="C26" s="34" t="s">
        <v>178</v>
      </c>
      <c r="D26" s="34" t="s">
        <v>416</v>
      </c>
      <c r="E26" s="36"/>
      <c r="F26" s="36" t="s">
        <v>180</v>
      </c>
      <c r="G26" s="35">
        <v>10</v>
      </c>
      <c r="H26" s="36" t="str">
        <f t="shared" si="1"/>
        <v>integer</v>
      </c>
      <c r="I26" s="36">
        <f t="shared" si="2"/>
        <v>4</v>
      </c>
      <c r="J26" s="37"/>
      <c r="K26" s="37"/>
      <c r="L26" s="38" t="s">
        <v>192</v>
      </c>
      <c r="M26" s="39" t="s">
        <v>181</v>
      </c>
      <c r="P26" s="25"/>
      <c r="Q26" s="25"/>
      <c r="S26" s="25" t="str">
        <f t="shared" ref="S26:S27" si="10">IF(B26&lt;&gt;1,","&amp;D26,D26)</f>
        <v>,all_kanja_cnt</v>
      </c>
      <c r="T26" s="25" t="str">
        <f t="shared" ref="T26:T27" si="11">UPPER(H26)</f>
        <v>INTEGER</v>
      </c>
      <c r="U26" s="25" t="str">
        <f t="shared" ref="U26:U27" si="12">IF(K26&lt;&gt;"","default "&amp;IF(H26="text","'"&amp;K26&amp;"'",K26),"")</f>
        <v/>
      </c>
      <c r="V26" s="25" t="str">
        <f t="shared" ref="V26:V27" si="13">IF(L26="○","NOT NULL","")</f>
        <v>NOT NULL</v>
      </c>
      <c r="W26" s="25" t="str">
        <f t="shared" si="4"/>
        <v>-- 全期間</v>
      </c>
    </row>
    <row r="27" spans="1:23" s="41" customFormat="1" ht="19.5" thickBot="1">
      <c r="A27" s="25"/>
      <c r="B27" s="42">
        <f t="shared" si="8"/>
        <v>14</v>
      </c>
      <c r="C27" s="43" t="s">
        <v>182</v>
      </c>
      <c r="D27" s="43" t="s">
        <v>1331</v>
      </c>
      <c r="E27" s="44"/>
      <c r="F27" s="45" t="s">
        <v>180</v>
      </c>
      <c r="G27" s="44">
        <v>10</v>
      </c>
      <c r="H27" s="44" t="str">
        <f t="shared" si="1"/>
        <v>integer</v>
      </c>
      <c r="I27" s="44">
        <f t="shared" si="2"/>
        <v>4</v>
      </c>
      <c r="J27" s="46"/>
      <c r="K27" s="47"/>
      <c r="L27" s="48" t="s">
        <v>192</v>
      </c>
      <c r="M27" s="49" t="s">
        <v>181</v>
      </c>
      <c r="S27" s="25" t="str">
        <f t="shared" si="10"/>
        <v>,y1_kanja_cnt</v>
      </c>
      <c r="T27" s="25" t="str">
        <f t="shared" si="11"/>
        <v>INTEGER</v>
      </c>
      <c r="U27" s="25" t="str">
        <f t="shared" si="12"/>
        <v/>
      </c>
      <c r="V27" s="25" t="str">
        <f t="shared" si="13"/>
        <v>NOT NULL</v>
      </c>
      <c r="W27" s="25" t="str">
        <f t="shared" si="4"/>
        <v>-- 直近1年間</v>
      </c>
    </row>
    <row r="28" spans="1:23">
      <c r="R28"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7" tint="0.59999389629810485"/>
  </sheetPr>
  <dimension ref="A1:W31"/>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1761</v>
      </c>
      <c r="B1" s="631" t="s">
        <v>137</v>
      </c>
      <c r="C1" s="632"/>
      <c r="D1" s="23" t="s">
        <v>138</v>
      </c>
      <c r="E1" s="635"/>
      <c r="F1" s="635"/>
      <c r="G1" s="635"/>
      <c r="H1" s="635"/>
      <c r="I1" s="635"/>
      <c r="J1" s="636" t="s">
        <v>139</v>
      </c>
      <c r="K1" s="635"/>
      <c r="L1" s="627"/>
      <c r="M1" s="24" t="s">
        <v>511</v>
      </c>
    </row>
    <row r="2" spans="1:23" ht="19.5" thickBot="1">
      <c r="B2" s="633"/>
      <c r="C2" s="634"/>
      <c r="D2" s="26" t="s">
        <v>141</v>
      </c>
      <c r="E2" s="637"/>
      <c r="F2" s="637"/>
      <c r="G2" s="637"/>
      <c r="H2" s="637"/>
      <c r="I2" s="637"/>
      <c r="J2" s="638"/>
      <c r="K2" s="639"/>
      <c r="L2" s="640"/>
      <c r="M2" s="27"/>
      <c r="P2" s="25" t="str">
        <f>"ALTER TABLE ONLY milscm4."&amp;D$8</f>
        <v>ALTER TABLE ONLY milscm4.sample_ippan_toyo_keiro_kanja</v>
      </c>
    </row>
    <row r="3" spans="1:23" ht="19.5" thickBot="1">
      <c r="B3" s="28"/>
      <c r="C3" s="28"/>
      <c r="D3" s="28"/>
      <c r="E3" s="28"/>
      <c r="F3" s="28"/>
      <c r="G3" s="28"/>
      <c r="H3" s="28"/>
      <c r="I3" s="28"/>
      <c r="J3" s="28"/>
      <c r="K3" s="28"/>
      <c r="L3" s="28"/>
      <c r="M3" s="29"/>
      <c r="Q3" s="25" t="str">
        <f>"ADD CONSTRAINT "&amp;D$8&amp;"_pkey"</f>
        <v>ADD CONSTRAINT sample_ippan_toyo_keiro_kanja_pkey</v>
      </c>
    </row>
    <row r="4" spans="1:23">
      <c r="B4" s="626" t="s">
        <v>142</v>
      </c>
      <c r="C4" s="627"/>
      <c r="D4" s="628" t="str">
        <f>VLOOKUP(D7,エンティティ一覧!A1:'エンティティ一覧'!AQ10131,13,FALSE)</f>
        <v>ENT_A2_08</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1414</v>
      </c>
      <c r="E7" s="644"/>
      <c r="F7" s="644"/>
      <c r="G7" s="644"/>
      <c r="H7" s="644"/>
      <c r="I7" s="644"/>
      <c r="J7" s="644"/>
      <c r="K7" s="644"/>
      <c r="L7" s="644"/>
      <c r="M7" s="645"/>
      <c r="T7" s="25" t="s">
        <v>3186</v>
      </c>
    </row>
    <row r="8" spans="1:23">
      <c r="B8" s="641" t="s">
        <v>147</v>
      </c>
      <c r="C8" s="642"/>
      <c r="D8" s="643" t="s">
        <v>512</v>
      </c>
      <c r="E8" s="644"/>
      <c r="F8" s="644"/>
      <c r="G8" s="644"/>
      <c r="H8" s="644"/>
      <c r="I8" s="644"/>
      <c r="J8" s="644"/>
      <c r="K8" s="644"/>
      <c r="L8" s="644"/>
      <c r="M8" s="645"/>
      <c r="S8" s="25" t="s">
        <v>1327</v>
      </c>
    </row>
    <row r="9" spans="1:23" ht="19.5" thickBot="1">
      <c r="B9" s="652" t="s">
        <v>149</v>
      </c>
      <c r="C9" s="653"/>
      <c r="D9" s="654" t="s">
        <v>482</v>
      </c>
      <c r="E9" s="663"/>
      <c r="F9" s="663"/>
      <c r="G9" s="663"/>
      <c r="H9" s="663"/>
      <c r="I9" s="663"/>
      <c r="J9" s="663"/>
      <c r="K9" s="663"/>
      <c r="L9" s="663"/>
      <c r="M9" s="664"/>
      <c r="P9" s="25" t="str">
        <f>"ALTER TABLE milscm4."&amp;D$8&amp;" OWNER TO pgmisgrp1;"</f>
        <v>ALTER TABLE milscm4.sample_ippan_toyo_keiro_kanja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milscm4.sample_ippan_toyo_keiro_kanja TO pgappl11;</v>
      </c>
    </row>
    <row r="11" spans="1:23" ht="19.5" thickBot="1">
      <c r="B11" s="31" t="s">
        <v>151</v>
      </c>
      <c r="C11" s="30"/>
      <c r="D11" s="28"/>
      <c r="E11" s="28"/>
      <c r="F11" s="28"/>
      <c r="G11" s="28"/>
      <c r="H11" s="28"/>
      <c r="I11" s="28"/>
      <c r="J11" s="28"/>
      <c r="K11" s="28"/>
      <c r="L11" s="28"/>
      <c r="M11" s="29"/>
    </row>
    <row r="12" spans="1:23">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milscm4.sample_ippan_toyo_keiro_kanja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30" si="1">IF(F14="フラグ","boolean",IF(F14="文字列","text",IF(F14="整数","integer",IF(F14="実数","numeric",""))))</f>
        <v>text</v>
      </c>
      <c r="I14" s="36">
        <f t="shared" ref="I14:I30"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30"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7" si="5">IF(B15&lt;&gt;1,","&amp;D15,D15)</f>
        <v>,facility_name</v>
      </c>
      <c r="T15" s="25" t="str">
        <f t="shared" ref="T15:T27" si="6">UPPER(H15)</f>
        <v>TEXT</v>
      </c>
      <c r="U15" s="25" t="str">
        <f t="shared" ref="U15:U27" si="7">IF(K15&lt;&gt;"","default "&amp;IF(H15="text","'"&amp;K15&amp;"'",K15),"")</f>
        <v/>
      </c>
      <c r="V15" s="25" t="str">
        <f t="shared" si="3"/>
        <v>NOT NULL</v>
      </c>
      <c r="W15" s="25" t="str">
        <f t="shared" si="4"/>
        <v>-- 施設名</v>
      </c>
    </row>
    <row r="16" spans="1:23">
      <c r="B16" s="33">
        <f t="shared" ref="B16:B30" si="8">ROW()-13</f>
        <v>3</v>
      </c>
      <c r="C16" s="34" t="s">
        <v>483</v>
      </c>
      <c r="D16" s="34" t="s">
        <v>468</v>
      </c>
      <c r="E16" s="35" t="s">
        <v>192</v>
      </c>
      <c r="F16" s="35" t="s">
        <v>167</v>
      </c>
      <c r="G16" s="35">
        <v>1</v>
      </c>
      <c r="H16" s="36" t="str">
        <f t="shared" si="1"/>
        <v>text</v>
      </c>
      <c r="I16" s="36">
        <f t="shared" si="2"/>
        <v>4</v>
      </c>
      <c r="J16" s="37"/>
      <c r="K16" s="37"/>
      <c r="L16" s="38" t="s">
        <v>192</v>
      </c>
      <c r="M16" s="39" t="s">
        <v>484</v>
      </c>
      <c r="S16" s="25" t="str">
        <f t="shared" si="5"/>
        <v>,yakko_bunrui1_cd</v>
      </c>
      <c r="T16" s="25" t="str">
        <f t="shared" si="6"/>
        <v>TEXT</v>
      </c>
      <c r="U16" s="25" t="str">
        <f t="shared" si="7"/>
        <v/>
      </c>
      <c r="V16" s="25" t="str">
        <f t="shared" si="3"/>
        <v>NOT NULL</v>
      </c>
      <c r="W16" s="25" t="str">
        <f t="shared" si="4"/>
        <v>-- ATC1</v>
      </c>
    </row>
    <row r="17" spans="1:23">
      <c r="B17" s="33">
        <f t="shared" si="8"/>
        <v>4</v>
      </c>
      <c r="C17" s="34" t="s">
        <v>485</v>
      </c>
      <c r="D17" s="34" t="s">
        <v>504</v>
      </c>
      <c r="E17" s="35"/>
      <c r="F17" s="36" t="s">
        <v>167</v>
      </c>
      <c r="G17" s="35">
        <v>40</v>
      </c>
      <c r="H17" s="36" t="str">
        <f t="shared" si="1"/>
        <v>text</v>
      </c>
      <c r="I17" s="36">
        <f t="shared" si="2"/>
        <v>121</v>
      </c>
      <c r="J17" s="37"/>
      <c r="K17" s="40"/>
      <c r="L17" s="38" t="s">
        <v>192</v>
      </c>
      <c r="M17" s="39" t="s">
        <v>484</v>
      </c>
      <c r="S17" s="25" t="str">
        <f t="shared" si="5"/>
        <v>,yakko_bunrui1_jpn_name</v>
      </c>
      <c r="T17" s="25" t="str">
        <f t="shared" si="6"/>
        <v>TEXT</v>
      </c>
      <c r="U17" s="25" t="str">
        <f t="shared" si="7"/>
        <v/>
      </c>
      <c r="V17" s="25" t="str">
        <f t="shared" si="3"/>
        <v>NOT NULL</v>
      </c>
      <c r="W17" s="25" t="str">
        <f t="shared" si="4"/>
        <v>-- ATC1分類名</v>
      </c>
    </row>
    <row r="18" spans="1:23">
      <c r="B18" s="33">
        <f t="shared" si="8"/>
        <v>5</v>
      </c>
      <c r="C18" s="34" t="s">
        <v>487</v>
      </c>
      <c r="D18" s="34" t="s">
        <v>469</v>
      </c>
      <c r="E18" s="35" t="s">
        <v>192</v>
      </c>
      <c r="F18" s="36" t="s">
        <v>167</v>
      </c>
      <c r="G18" s="35">
        <v>2</v>
      </c>
      <c r="H18" s="36" t="str">
        <f t="shared" si="1"/>
        <v>text</v>
      </c>
      <c r="I18" s="36">
        <f t="shared" si="2"/>
        <v>7</v>
      </c>
      <c r="J18" s="37"/>
      <c r="K18" s="37"/>
      <c r="L18" s="38" t="s">
        <v>192</v>
      </c>
      <c r="M18" s="39" t="s">
        <v>484</v>
      </c>
      <c r="S18" s="25" t="str">
        <f t="shared" si="5"/>
        <v>,yakko_bunrui2_cd</v>
      </c>
      <c r="T18" s="25" t="str">
        <f t="shared" si="6"/>
        <v>TEXT</v>
      </c>
      <c r="U18" s="25" t="str">
        <f t="shared" si="7"/>
        <v/>
      </c>
      <c r="V18" s="25" t="str">
        <f t="shared" si="3"/>
        <v>NOT NULL</v>
      </c>
      <c r="W18" s="25" t="str">
        <f t="shared" si="4"/>
        <v>-- ATC2</v>
      </c>
    </row>
    <row r="19" spans="1:23" s="41" customFormat="1">
      <c r="B19" s="33">
        <f t="shared" si="8"/>
        <v>6</v>
      </c>
      <c r="C19" s="34" t="s">
        <v>488</v>
      </c>
      <c r="D19" s="34" t="s">
        <v>513</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3" s="41" customFormat="1">
      <c r="B20" s="33">
        <f t="shared" si="8"/>
        <v>7</v>
      </c>
      <c r="C20" s="34" t="s">
        <v>490</v>
      </c>
      <c r="D20" s="34" t="s">
        <v>470</v>
      </c>
      <c r="E20" s="35" t="s">
        <v>192</v>
      </c>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3" s="41" customFormat="1">
      <c r="B21" s="33">
        <f t="shared" si="8"/>
        <v>8</v>
      </c>
      <c r="C21" s="34" t="s">
        <v>491</v>
      </c>
      <c r="D21" s="34" t="s">
        <v>492</v>
      </c>
      <c r="E21" s="35"/>
      <c r="F21" s="35" t="s">
        <v>167</v>
      </c>
      <c r="G21" s="35">
        <v>40</v>
      </c>
      <c r="H21" s="36" t="str">
        <f t="shared" si="1"/>
        <v>text</v>
      </c>
      <c r="I21" s="36">
        <f t="shared" si="2"/>
        <v>121</v>
      </c>
      <c r="J21" s="37"/>
      <c r="K21" s="40"/>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3" s="41" customFormat="1">
      <c r="B22" s="33">
        <f t="shared" si="8"/>
        <v>9</v>
      </c>
      <c r="C22" s="34" t="s">
        <v>496</v>
      </c>
      <c r="D22" s="34" t="s">
        <v>471</v>
      </c>
      <c r="E22" s="35" t="s">
        <v>192</v>
      </c>
      <c r="F22" s="35" t="s">
        <v>167</v>
      </c>
      <c r="G22" s="35">
        <v>1</v>
      </c>
      <c r="H22" s="36" t="str">
        <f t="shared" si="1"/>
        <v>text</v>
      </c>
      <c r="I22" s="36">
        <f t="shared" si="2"/>
        <v>4</v>
      </c>
      <c r="J22" s="37"/>
      <c r="K22" s="40"/>
      <c r="L22" s="38" t="s">
        <v>192</v>
      </c>
      <c r="M22" s="39" t="s">
        <v>484</v>
      </c>
      <c r="S22" s="25" t="str">
        <f t="shared" si="5"/>
        <v>,yakko_bunrui4_cd</v>
      </c>
      <c r="T22" s="25" t="str">
        <f t="shared" si="6"/>
        <v>TEXT</v>
      </c>
      <c r="U22" s="25" t="str">
        <f t="shared" si="7"/>
        <v/>
      </c>
      <c r="V22" s="25" t="str">
        <f t="shared" si="3"/>
        <v>NOT NULL</v>
      </c>
      <c r="W22" s="25" t="str">
        <f t="shared" si="4"/>
        <v>-- ATC4</v>
      </c>
    </row>
    <row r="23" spans="1:23" s="41" customFormat="1">
      <c r="B23" s="33">
        <f t="shared" si="8"/>
        <v>10</v>
      </c>
      <c r="C23" s="34" t="s">
        <v>497</v>
      </c>
      <c r="D23" s="34" t="s">
        <v>514</v>
      </c>
      <c r="E23" s="35"/>
      <c r="F23" s="36" t="s">
        <v>167</v>
      </c>
      <c r="G23" s="36">
        <v>40</v>
      </c>
      <c r="H23" s="36" t="str">
        <f t="shared" si="1"/>
        <v>text</v>
      </c>
      <c r="I23" s="36">
        <f t="shared" si="2"/>
        <v>121</v>
      </c>
      <c r="J23" s="37"/>
      <c r="K23" s="37"/>
      <c r="L23" s="38" t="s">
        <v>192</v>
      </c>
      <c r="M23" s="39" t="s">
        <v>484</v>
      </c>
      <c r="S23" s="25" t="str">
        <f t="shared" si="5"/>
        <v>,yakko_bunrui4_jpn_name</v>
      </c>
      <c r="T23" s="25" t="str">
        <f t="shared" si="6"/>
        <v>TEXT</v>
      </c>
      <c r="U23" s="25" t="str">
        <f t="shared" si="7"/>
        <v/>
      </c>
      <c r="V23" s="25" t="str">
        <f t="shared" si="3"/>
        <v>NOT NULL</v>
      </c>
      <c r="W23" s="25" t="str">
        <f t="shared" si="4"/>
        <v>-- ATC4分類名</v>
      </c>
    </row>
    <row r="24" spans="1:23" s="41" customFormat="1">
      <c r="A24" s="25"/>
      <c r="B24" s="33">
        <f t="shared" si="8"/>
        <v>11</v>
      </c>
      <c r="C24" s="34" t="s">
        <v>508</v>
      </c>
      <c r="D24" s="34" t="s">
        <v>472</v>
      </c>
      <c r="E24" s="35" t="s">
        <v>192</v>
      </c>
      <c r="F24" s="35" t="s">
        <v>167</v>
      </c>
      <c r="G24" s="35">
        <v>1</v>
      </c>
      <c r="H24" s="36" t="str">
        <f t="shared" si="1"/>
        <v>text</v>
      </c>
      <c r="I24" s="36">
        <f t="shared" si="2"/>
        <v>4</v>
      </c>
      <c r="J24" s="37"/>
      <c r="K24" s="37"/>
      <c r="L24" s="38" t="s">
        <v>192</v>
      </c>
      <c r="M24" s="39" t="s">
        <v>484</v>
      </c>
      <c r="S24" s="25" t="str">
        <f t="shared" si="5"/>
        <v>,yakko_bunrui5_cd</v>
      </c>
      <c r="T24" s="25" t="str">
        <f t="shared" si="6"/>
        <v>TEXT</v>
      </c>
      <c r="U24" s="25" t="str">
        <f t="shared" si="7"/>
        <v/>
      </c>
      <c r="V24" s="25" t="str">
        <f t="shared" ref="V24:V27" si="9">IF(L24="○","NOT NULL","")</f>
        <v>NOT NULL</v>
      </c>
      <c r="W24" s="25" t="str">
        <f t="shared" si="4"/>
        <v>-- ATC5</v>
      </c>
    </row>
    <row r="25" spans="1:23" s="41" customFormat="1">
      <c r="A25" s="25"/>
      <c r="B25" s="33">
        <f t="shared" si="8"/>
        <v>12</v>
      </c>
      <c r="C25" s="34" t="s">
        <v>509</v>
      </c>
      <c r="D25" s="34" t="s">
        <v>515</v>
      </c>
      <c r="E25" s="35"/>
      <c r="F25" s="35" t="s">
        <v>167</v>
      </c>
      <c r="G25" s="35">
        <v>40</v>
      </c>
      <c r="H25" s="36" t="str">
        <f t="shared" si="1"/>
        <v>text</v>
      </c>
      <c r="I25" s="36">
        <f t="shared" si="2"/>
        <v>121</v>
      </c>
      <c r="J25" s="37"/>
      <c r="K25" s="37"/>
      <c r="L25" s="38" t="s">
        <v>192</v>
      </c>
      <c r="M25" s="39" t="s">
        <v>484</v>
      </c>
      <c r="S25" s="25" t="str">
        <f t="shared" si="5"/>
        <v>,yakko_bunrui5_jpn_name</v>
      </c>
      <c r="T25" s="25" t="str">
        <f t="shared" si="6"/>
        <v>TEXT</v>
      </c>
      <c r="U25" s="25" t="str">
        <f t="shared" si="7"/>
        <v/>
      </c>
      <c r="V25" s="25" t="str">
        <f t="shared" si="9"/>
        <v>NOT NULL</v>
      </c>
      <c r="W25" s="25" t="str">
        <f t="shared" si="4"/>
        <v>-- ATC5分類名</v>
      </c>
    </row>
    <row r="26" spans="1:23" s="41" customFormat="1">
      <c r="A26" s="25"/>
      <c r="B26" s="33">
        <f t="shared" si="8"/>
        <v>13</v>
      </c>
      <c r="C26" s="34" t="s">
        <v>466</v>
      </c>
      <c r="D26" s="34" t="s">
        <v>1347</v>
      </c>
      <c r="E26" s="35" t="s">
        <v>1346</v>
      </c>
      <c r="F26" s="36" t="s">
        <v>167</v>
      </c>
      <c r="G26" s="35">
        <v>3</v>
      </c>
      <c r="H26" s="36" t="str">
        <f t="shared" si="1"/>
        <v>text</v>
      </c>
      <c r="I26" s="36">
        <f t="shared" si="2"/>
        <v>10</v>
      </c>
      <c r="J26" s="37"/>
      <c r="K26" s="37"/>
      <c r="L26" s="38" t="s">
        <v>192</v>
      </c>
      <c r="M26" s="39" t="s">
        <v>484</v>
      </c>
      <c r="P26" s="25"/>
      <c r="Q26" s="25"/>
      <c r="S26" s="25" t="str">
        <f t="shared" si="5"/>
        <v>,iyakuhin_ippan_name_cd</v>
      </c>
      <c r="T26" s="25" t="str">
        <f t="shared" si="6"/>
        <v>TEXT</v>
      </c>
      <c r="U26" s="25" t="str">
        <f t="shared" si="7"/>
        <v/>
      </c>
      <c r="V26" s="25" t="str">
        <f t="shared" si="9"/>
        <v>NOT NULL</v>
      </c>
      <c r="W26" s="25" t="str">
        <f t="shared" si="4"/>
        <v>-- 医薬品一般名コード</v>
      </c>
    </row>
    <row r="27" spans="1:23" s="41" customFormat="1">
      <c r="A27" s="25"/>
      <c r="B27" s="33">
        <f t="shared" si="8"/>
        <v>14</v>
      </c>
      <c r="C27" s="34" t="s">
        <v>476</v>
      </c>
      <c r="D27" s="63" t="s">
        <v>477</v>
      </c>
      <c r="E27" s="35"/>
      <c r="F27" s="36" t="s">
        <v>167</v>
      </c>
      <c r="G27" s="35">
        <v>40</v>
      </c>
      <c r="H27" s="36" t="str">
        <f t="shared" si="1"/>
        <v>text</v>
      </c>
      <c r="I27" s="36">
        <f t="shared" si="2"/>
        <v>121</v>
      </c>
      <c r="J27" s="37"/>
      <c r="K27" s="37"/>
      <c r="L27" s="38" t="s">
        <v>192</v>
      </c>
      <c r="M27" s="39" t="s">
        <v>484</v>
      </c>
      <c r="S27" s="25" t="str">
        <f t="shared" si="5"/>
        <v>,iyakuhin_ippan_name</v>
      </c>
      <c r="T27" s="25" t="str">
        <f t="shared" si="6"/>
        <v>TEXT</v>
      </c>
      <c r="U27" s="25" t="str">
        <f t="shared" si="7"/>
        <v/>
      </c>
      <c r="V27" s="25" t="str">
        <f t="shared" si="9"/>
        <v>NOT NULL</v>
      </c>
      <c r="W27" s="25" t="str">
        <f t="shared" si="4"/>
        <v>-- 医薬品一般名</v>
      </c>
    </row>
    <row r="28" spans="1:23" s="41" customFormat="1">
      <c r="A28" s="25"/>
      <c r="B28" s="33">
        <f t="shared" si="8"/>
        <v>15</v>
      </c>
      <c r="C28" s="63" t="s">
        <v>478</v>
      </c>
      <c r="D28" s="63" t="s">
        <v>1348</v>
      </c>
      <c r="E28" s="35" t="s">
        <v>192</v>
      </c>
      <c r="F28" s="35" t="s">
        <v>167</v>
      </c>
      <c r="G28" s="35">
        <v>1</v>
      </c>
      <c r="H28" s="36" t="str">
        <f t="shared" si="1"/>
        <v>text</v>
      </c>
      <c r="I28" s="36">
        <f t="shared" si="2"/>
        <v>4</v>
      </c>
      <c r="J28" s="37"/>
      <c r="K28" s="40"/>
      <c r="L28" s="38" t="s">
        <v>192</v>
      </c>
      <c r="M28" s="39" t="s">
        <v>484</v>
      </c>
      <c r="S28" s="25" t="str">
        <f t="shared" ref="S28:S30" si="10">IF(B28&lt;&gt;1,","&amp;D28,D28)</f>
        <v>,toyo_keiro_kubun</v>
      </c>
      <c r="T28" s="25" t="str">
        <f t="shared" ref="T28:T30" si="11">UPPER(H28)</f>
        <v>TEXT</v>
      </c>
      <c r="U28" s="25" t="str">
        <f t="shared" ref="U28:U30" si="12">IF(K28&lt;&gt;"","default "&amp;IF(H28="text","'"&amp;K28&amp;"'",K28),"")</f>
        <v/>
      </c>
      <c r="V28" s="25" t="str">
        <f t="shared" ref="V28:V30" si="13">IF(L28="○","NOT NULL","")</f>
        <v>NOT NULL</v>
      </c>
      <c r="W28" s="25" t="str">
        <f t="shared" si="4"/>
        <v>-- 投与経路区分</v>
      </c>
    </row>
    <row r="29" spans="1:23" s="41" customFormat="1">
      <c r="A29" s="25"/>
      <c r="B29" s="33">
        <f t="shared" si="8"/>
        <v>16</v>
      </c>
      <c r="C29" s="34" t="s">
        <v>178</v>
      </c>
      <c r="D29" s="34" t="s">
        <v>493</v>
      </c>
      <c r="E29" s="36"/>
      <c r="F29" s="36" t="s">
        <v>180</v>
      </c>
      <c r="G29" s="35">
        <v>10</v>
      </c>
      <c r="H29" s="36" t="str">
        <f t="shared" si="1"/>
        <v>integer</v>
      </c>
      <c r="I29" s="36">
        <f t="shared" si="2"/>
        <v>4</v>
      </c>
      <c r="J29" s="37"/>
      <c r="K29" s="37"/>
      <c r="L29" s="38" t="s">
        <v>192</v>
      </c>
      <c r="M29" s="39" t="s">
        <v>181</v>
      </c>
      <c r="S29" s="25" t="str">
        <f t="shared" si="10"/>
        <v>,all_kanja_cnt</v>
      </c>
      <c r="T29" s="25" t="str">
        <f t="shared" si="11"/>
        <v>INTEGER</v>
      </c>
      <c r="U29" s="25" t="str">
        <f t="shared" si="12"/>
        <v/>
      </c>
      <c r="V29" s="25" t="str">
        <f t="shared" si="13"/>
        <v>NOT NULL</v>
      </c>
      <c r="W29" s="25" t="str">
        <f t="shared" si="4"/>
        <v>-- 全期間</v>
      </c>
    </row>
    <row r="30" spans="1:23" s="41" customFormat="1" ht="19.5" thickBot="1">
      <c r="A30" s="25"/>
      <c r="B30" s="42">
        <f t="shared" si="8"/>
        <v>17</v>
      </c>
      <c r="C30" s="43" t="s">
        <v>182</v>
      </c>
      <c r="D30" s="43" t="s">
        <v>1331</v>
      </c>
      <c r="E30" s="44"/>
      <c r="F30" s="45" t="s">
        <v>180</v>
      </c>
      <c r="G30" s="44">
        <v>10</v>
      </c>
      <c r="H30" s="44" t="str">
        <f t="shared" si="1"/>
        <v>integer</v>
      </c>
      <c r="I30" s="44">
        <f t="shared" si="2"/>
        <v>4</v>
      </c>
      <c r="J30" s="46"/>
      <c r="K30" s="47"/>
      <c r="L30" s="48" t="s">
        <v>192</v>
      </c>
      <c r="M30" s="49" t="s">
        <v>181</v>
      </c>
      <c r="S30" s="25" t="str">
        <f t="shared" si="10"/>
        <v>,y1_kanja_cnt</v>
      </c>
      <c r="T30" s="25" t="str">
        <f t="shared" si="11"/>
        <v>INTEGER</v>
      </c>
      <c r="U30" s="25" t="str">
        <f t="shared" si="12"/>
        <v/>
      </c>
      <c r="V30" s="25" t="str">
        <f t="shared" si="13"/>
        <v>NOT NULL</v>
      </c>
      <c r="W30" s="25" t="str">
        <f t="shared" si="4"/>
        <v>-- 直近1年間</v>
      </c>
    </row>
    <row r="31" spans="1:23">
      <c r="R31"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7" tint="0.59999389629810485"/>
  </sheetPr>
  <dimension ref="A1:Z33"/>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139</v>
      </c>
      <c r="K1" s="635"/>
      <c r="L1" s="627"/>
      <c r="M1" s="24" t="s">
        <v>399</v>
      </c>
    </row>
    <row r="2" spans="1:23" ht="19.5" thickBot="1">
      <c r="B2" s="633"/>
      <c r="C2" s="634"/>
      <c r="D2" s="26" t="s">
        <v>141</v>
      </c>
      <c r="E2" s="637"/>
      <c r="F2" s="637"/>
      <c r="G2" s="637"/>
      <c r="H2" s="637"/>
      <c r="I2" s="637"/>
      <c r="J2" s="638"/>
      <c r="K2" s="639"/>
      <c r="L2" s="640"/>
      <c r="M2" s="27"/>
      <c r="P2" s="25" t="str">
        <f>"ALTER TABLE ONLY milscm4."&amp;D$8</f>
        <v>ALTER TABLE ONLY milscm4.sample_brand_toyo_keiro_kanja</v>
      </c>
    </row>
    <row r="3" spans="1:23" ht="19.5" thickBot="1">
      <c r="B3" s="28"/>
      <c r="C3" s="28"/>
      <c r="D3" s="28"/>
      <c r="E3" s="28"/>
      <c r="F3" s="28"/>
      <c r="G3" s="28"/>
      <c r="H3" s="28"/>
      <c r="I3" s="28"/>
      <c r="J3" s="28"/>
      <c r="K3" s="28"/>
      <c r="L3" s="28"/>
      <c r="M3" s="29"/>
      <c r="Q3" s="25" t="str">
        <f>"ADD CONSTRAINT "&amp;D$8&amp;"_pkey"</f>
        <v>ADD CONSTRAINT sample_brand_toyo_keiro_kanja_pkey</v>
      </c>
    </row>
    <row r="4" spans="1:23">
      <c r="B4" s="626" t="s">
        <v>142</v>
      </c>
      <c r="C4" s="627"/>
      <c r="D4" s="628" t="str">
        <f>VLOOKUP(D7,エンティティ一覧!A1:'エンティティ一覧'!AQ10131,13,FALSE)</f>
        <v>ENT_A2_09</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1415</v>
      </c>
      <c r="E7" s="644"/>
      <c r="F7" s="644"/>
      <c r="G7" s="644"/>
      <c r="H7" s="644"/>
      <c r="I7" s="644"/>
      <c r="J7" s="644"/>
      <c r="K7" s="644"/>
      <c r="L7" s="644"/>
      <c r="M7" s="645"/>
      <c r="T7" s="25" t="s">
        <v>3187</v>
      </c>
    </row>
    <row r="8" spans="1:23">
      <c r="B8" s="641" t="s">
        <v>147</v>
      </c>
      <c r="C8" s="642"/>
      <c r="D8" s="643" t="s">
        <v>516</v>
      </c>
      <c r="E8" s="644"/>
      <c r="F8" s="644"/>
      <c r="G8" s="644"/>
      <c r="H8" s="644"/>
      <c r="I8" s="644"/>
      <c r="J8" s="644"/>
      <c r="K8" s="644"/>
      <c r="L8" s="644"/>
      <c r="M8" s="645"/>
      <c r="S8" s="25" t="s">
        <v>1327</v>
      </c>
    </row>
    <row r="9" spans="1:23" ht="19.5" thickBot="1">
      <c r="B9" s="652" t="s">
        <v>149</v>
      </c>
      <c r="C9" s="653"/>
      <c r="D9" s="654" t="s">
        <v>482</v>
      </c>
      <c r="E9" s="663"/>
      <c r="F9" s="663"/>
      <c r="G9" s="663"/>
      <c r="H9" s="663"/>
      <c r="I9" s="663"/>
      <c r="J9" s="663"/>
      <c r="K9" s="663"/>
      <c r="L9" s="663"/>
      <c r="M9" s="664"/>
      <c r="P9" s="25" t="str">
        <f>"ALTER TABLE milscm4."&amp;D$8&amp;" OWNER TO pgmisgrp1;"</f>
        <v>ALTER TABLE milscm4.sample_brand_toyo_keiro_kanja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milscm4.sample_brand_toyo_keiro_kanja TO pgappl11;</v>
      </c>
    </row>
    <row r="11" spans="1:23" ht="19.5" thickBot="1">
      <c r="B11" s="31" t="s">
        <v>151</v>
      </c>
      <c r="C11" s="30"/>
      <c r="D11" s="28"/>
      <c r="E11" s="28"/>
      <c r="F11" s="28"/>
      <c r="G11" s="28"/>
      <c r="H11" s="28"/>
      <c r="I11" s="28"/>
      <c r="J11" s="28"/>
      <c r="K11" s="28"/>
      <c r="L11" s="28"/>
      <c r="M11" s="29"/>
    </row>
    <row r="12" spans="1:23">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milscm4.sample_brand_toyo_keiro_kanja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32" si="1">IF(F14="フラグ","boolean",IF(F14="文字列","text",IF(F14="整数","integer",IF(F14="実数","numeric",""))))</f>
        <v>text</v>
      </c>
      <c r="I14" s="36">
        <f t="shared" ref="I14:I32"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32"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30" si="5">IF(B15&lt;&gt;1,","&amp;D15,D15)</f>
        <v>,facility_name</v>
      </c>
      <c r="T15" s="25" t="str">
        <f t="shared" ref="T15:T30" si="6">UPPER(H15)</f>
        <v>TEXT</v>
      </c>
      <c r="U15" s="25" t="str">
        <f t="shared" ref="U15:U30" si="7">IF(K15&lt;&gt;"","default "&amp;IF(H15="text","'"&amp;K15&amp;"'",K15),"")</f>
        <v/>
      </c>
      <c r="V15" s="25" t="str">
        <f t="shared" si="3"/>
        <v>NOT NULL</v>
      </c>
      <c r="W15" s="25" t="str">
        <f t="shared" si="4"/>
        <v>-- 施設名</v>
      </c>
    </row>
    <row r="16" spans="1:23">
      <c r="B16" s="33">
        <f t="shared" ref="B16:B32" si="8">ROW()-13</f>
        <v>3</v>
      </c>
      <c r="C16" s="34" t="s">
        <v>483</v>
      </c>
      <c r="D16" s="34" t="s">
        <v>468</v>
      </c>
      <c r="E16" s="35" t="s">
        <v>192</v>
      </c>
      <c r="F16" s="35" t="s">
        <v>167</v>
      </c>
      <c r="G16" s="35">
        <v>1</v>
      </c>
      <c r="H16" s="36" t="str">
        <f t="shared" si="1"/>
        <v>text</v>
      </c>
      <c r="I16" s="36">
        <f t="shared" si="2"/>
        <v>4</v>
      </c>
      <c r="J16" s="37"/>
      <c r="K16" s="37"/>
      <c r="L16" s="38" t="s">
        <v>192</v>
      </c>
      <c r="M16" s="39" t="s">
        <v>484</v>
      </c>
      <c r="S16" s="25" t="str">
        <f t="shared" si="5"/>
        <v>,yakko_bunrui1_cd</v>
      </c>
      <c r="T16" s="25" t="str">
        <f t="shared" si="6"/>
        <v>TEXT</v>
      </c>
      <c r="U16" s="25" t="str">
        <f t="shared" si="7"/>
        <v/>
      </c>
      <c r="V16" s="25" t="str">
        <f t="shared" si="3"/>
        <v>NOT NULL</v>
      </c>
      <c r="W16" s="25" t="str">
        <f t="shared" si="4"/>
        <v>-- ATC1</v>
      </c>
    </row>
    <row r="17" spans="1:26">
      <c r="B17" s="33">
        <f t="shared" si="8"/>
        <v>4</v>
      </c>
      <c r="C17" s="34" t="s">
        <v>485</v>
      </c>
      <c r="D17" s="34" t="s">
        <v>486</v>
      </c>
      <c r="E17" s="35"/>
      <c r="F17" s="36" t="s">
        <v>167</v>
      </c>
      <c r="G17" s="35">
        <v>40</v>
      </c>
      <c r="H17" s="36" t="str">
        <f t="shared" si="1"/>
        <v>text</v>
      </c>
      <c r="I17" s="36">
        <f t="shared" si="2"/>
        <v>121</v>
      </c>
      <c r="J17" s="37"/>
      <c r="K17" s="40"/>
      <c r="L17" s="38" t="s">
        <v>192</v>
      </c>
      <c r="M17" s="39" t="s">
        <v>484</v>
      </c>
      <c r="S17" s="25" t="str">
        <f t="shared" si="5"/>
        <v>,yakko_bunrui1_jpn_name</v>
      </c>
      <c r="T17" s="25" t="str">
        <f t="shared" si="6"/>
        <v>TEXT</v>
      </c>
      <c r="U17" s="25" t="str">
        <f t="shared" si="7"/>
        <v/>
      </c>
      <c r="V17" s="25" t="str">
        <f t="shared" si="3"/>
        <v>NOT NULL</v>
      </c>
      <c r="W17" s="25" t="str">
        <f t="shared" si="4"/>
        <v>-- ATC1分類名</v>
      </c>
    </row>
    <row r="18" spans="1:26">
      <c r="B18" s="33">
        <f t="shared" si="8"/>
        <v>5</v>
      </c>
      <c r="C18" s="34" t="s">
        <v>487</v>
      </c>
      <c r="D18" s="34" t="s">
        <v>469</v>
      </c>
      <c r="E18" s="35" t="s">
        <v>192</v>
      </c>
      <c r="F18" s="36" t="s">
        <v>167</v>
      </c>
      <c r="G18" s="35">
        <v>2</v>
      </c>
      <c r="H18" s="36" t="str">
        <f t="shared" si="1"/>
        <v>text</v>
      </c>
      <c r="I18" s="36">
        <f t="shared" si="2"/>
        <v>7</v>
      </c>
      <c r="J18" s="37"/>
      <c r="K18" s="37"/>
      <c r="L18" s="38" t="s">
        <v>192</v>
      </c>
      <c r="M18" s="39" t="s">
        <v>484</v>
      </c>
      <c r="S18" s="25" t="str">
        <f t="shared" si="5"/>
        <v>,yakko_bunrui2_cd</v>
      </c>
      <c r="T18" s="25" t="str">
        <f t="shared" si="6"/>
        <v>TEXT</v>
      </c>
      <c r="U18" s="25" t="str">
        <f t="shared" si="7"/>
        <v/>
      </c>
      <c r="V18" s="25" t="str">
        <f t="shared" si="3"/>
        <v>NOT NULL</v>
      </c>
      <c r="W18" s="25" t="str">
        <f t="shared" si="4"/>
        <v>-- ATC2</v>
      </c>
    </row>
    <row r="19" spans="1:26" s="41" customFormat="1">
      <c r="B19" s="33">
        <f t="shared" si="8"/>
        <v>6</v>
      </c>
      <c r="C19" s="34" t="s">
        <v>488</v>
      </c>
      <c r="D19" s="34" t="s">
        <v>489</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6" s="41" customFormat="1">
      <c r="B20" s="33">
        <f t="shared" si="8"/>
        <v>7</v>
      </c>
      <c r="C20" s="34" t="s">
        <v>490</v>
      </c>
      <c r="D20" s="34" t="s">
        <v>470</v>
      </c>
      <c r="E20" s="35" t="s">
        <v>192</v>
      </c>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6" s="41" customFormat="1">
      <c r="B21" s="33">
        <f t="shared" si="8"/>
        <v>8</v>
      </c>
      <c r="C21" s="34" t="s">
        <v>491</v>
      </c>
      <c r="D21" s="34" t="s">
        <v>492</v>
      </c>
      <c r="E21" s="35"/>
      <c r="F21" s="35" t="s">
        <v>167</v>
      </c>
      <c r="G21" s="35">
        <v>40</v>
      </c>
      <c r="H21" s="36" t="str">
        <f t="shared" si="1"/>
        <v>text</v>
      </c>
      <c r="I21" s="36">
        <f t="shared" si="2"/>
        <v>121</v>
      </c>
      <c r="J21" s="37"/>
      <c r="K21" s="40"/>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6" s="41" customFormat="1">
      <c r="B22" s="33">
        <f t="shared" si="8"/>
        <v>9</v>
      </c>
      <c r="C22" s="34" t="s">
        <v>496</v>
      </c>
      <c r="D22" s="34" t="s">
        <v>471</v>
      </c>
      <c r="E22" s="35" t="s">
        <v>192</v>
      </c>
      <c r="F22" s="35" t="s">
        <v>167</v>
      </c>
      <c r="G22" s="35">
        <v>1</v>
      </c>
      <c r="H22" s="36" t="str">
        <f t="shared" si="1"/>
        <v>text</v>
      </c>
      <c r="I22" s="36">
        <f t="shared" si="2"/>
        <v>4</v>
      </c>
      <c r="J22" s="37"/>
      <c r="K22" s="40"/>
      <c r="L22" s="38" t="s">
        <v>192</v>
      </c>
      <c r="M22" s="39" t="s">
        <v>484</v>
      </c>
      <c r="S22" s="25" t="str">
        <f t="shared" si="5"/>
        <v>,yakko_bunrui4_cd</v>
      </c>
      <c r="T22" s="25" t="str">
        <f t="shared" si="6"/>
        <v>TEXT</v>
      </c>
      <c r="U22" s="25" t="str">
        <f t="shared" si="7"/>
        <v/>
      </c>
      <c r="V22" s="25" t="str">
        <f t="shared" si="3"/>
        <v>NOT NULL</v>
      </c>
      <c r="W22" s="25" t="str">
        <f t="shared" si="4"/>
        <v>-- ATC4</v>
      </c>
    </row>
    <row r="23" spans="1:26" s="41" customFormat="1">
      <c r="B23" s="33">
        <f t="shared" si="8"/>
        <v>10</v>
      </c>
      <c r="C23" s="34" t="s">
        <v>497</v>
      </c>
      <c r="D23" s="34" t="s">
        <v>498</v>
      </c>
      <c r="E23" s="35"/>
      <c r="F23" s="36" t="s">
        <v>167</v>
      </c>
      <c r="G23" s="36">
        <v>40</v>
      </c>
      <c r="H23" s="36" t="str">
        <f t="shared" si="1"/>
        <v>text</v>
      </c>
      <c r="I23" s="36">
        <f t="shared" si="2"/>
        <v>121</v>
      </c>
      <c r="J23" s="37"/>
      <c r="K23" s="37"/>
      <c r="L23" s="38" t="s">
        <v>192</v>
      </c>
      <c r="M23" s="39" t="s">
        <v>484</v>
      </c>
      <c r="S23" s="25" t="str">
        <f t="shared" si="5"/>
        <v>,yakko_bunrui4_jpn_name</v>
      </c>
      <c r="T23" s="25" t="str">
        <f t="shared" si="6"/>
        <v>TEXT</v>
      </c>
      <c r="U23" s="25" t="str">
        <f t="shared" si="7"/>
        <v/>
      </c>
      <c r="V23" s="25" t="str">
        <f t="shared" si="3"/>
        <v>NOT NULL</v>
      </c>
      <c r="W23" s="25" t="str">
        <f t="shared" si="4"/>
        <v>-- ATC4分類名</v>
      </c>
    </row>
    <row r="24" spans="1:26" s="41" customFormat="1">
      <c r="A24" s="25"/>
      <c r="B24" s="33">
        <f t="shared" si="8"/>
        <v>11</v>
      </c>
      <c r="C24" s="34" t="s">
        <v>508</v>
      </c>
      <c r="D24" s="34" t="s">
        <v>472</v>
      </c>
      <c r="E24" s="35" t="s">
        <v>192</v>
      </c>
      <c r="F24" s="35" t="s">
        <v>167</v>
      </c>
      <c r="G24" s="35">
        <v>1</v>
      </c>
      <c r="H24" s="36" t="str">
        <f t="shared" si="1"/>
        <v>text</v>
      </c>
      <c r="I24" s="36">
        <f t="shared" si="2"/>
        <v>4</v>
      </c>
      <c r="J24" s="37"/>
      <c r="K24" s="37"/>
      <c r="L24" s="38" t="s">
        <v>192</v>
      </c>
      <c r="M24" s="39" t="s">
        <v>484</v>
      </c>
      <c r="S24" s="25" t="str">
        <f t="shared" si="5"/>
        <v>,yakko_bunrui5_cd</v>
      </c>
      <c r="T24" s="25" t="str">
        <f t="shared" si="6"/>
        <v>TEXT</v>
      </c>
      <c r="U24" s="25" t="str">
        <f t="shared" si="7"/>
        <v/>
      </c>
      <c r="V24" s="25" t="str">
        <f t="shared" ref="V24:V30" si="9">IF(L24="○","NOT NULL","")</f>
        <v>NOT NULL</v>
      </c>
      <c r="W24" s="25" t="str">
        <f t="shared" si="4"/>
        <v>-- ATC5</v>
      </c>
    </row>
    <row r="25" spans="1:26" s="41" customFormat="1">
      <c r="A25" s="25"/>
      <c r="B25" s="33">
        <f t="shared" si="8"/>
        <v>12</v>
      </c>
      <c r="C25" s="34" t="s">
        <v>509</v>
      </c>
      <c r="D25" s="34" t="s">
        <v>510</v>
      </c>
      <c r="E25" s="35"/>
      <c r="F25" s="35" t="s">
        <v>167</v>
      </c>
      <c r="G25" s="35">
        <v>40</v>
      </c>
      <c r="H25" s="36" t="str">
        <f t="shared" si="1"/>
        <v>text</v>
      </c>
      <c r="I25" s="36">
        <f t="shared" si="2"/>
        <v>121</v>
      </c>
      <c r="J25" s="37"/>
      <c r="K25" s="37"/>
      <c r="L25" s="38" t="s">
        <v>192</v>
      </c>
      <c r="M25" s="39" t="s">
        <v>484</v>
      </c>
      <c r="S25" s="25" t="str">
        <f t="shared" si="5"/>
        <v>,yakko_bunrui5_jpn_name</v>
      </c>
      <c r="T25" s="25" t="str">
        <f t="shared" si="6"/>
        <v>TEXT</v>
      </c>
      <c r="U25" s="25" t="str">
        <f t="shared" si="7"/>
        <v/>
      </c>
      <c r="V25" s="25" t="str">
        <f t="shared" si="9"/>
        <v>NOT NULL</v>
      </c>
      <c r="W25" s="25" t="str">
        <f t="shared" si="4"/>
        <v>-- ATC5分類名</v>
      </c>
    </row>
    <row r="26" spans="1:26" s="41" customFormat="1">
      <c r="A26" s="25"/>
      <c r="B26" s="33">
        <f t="shared" si="8"/>
        <v>13</v>
      </c>
      <c r="C26" s="34" t="s">
        <v>466</v>
      </c>
      <c r="D26" s="34" t="s">
        <v>1347</v>
      </c>
      <c r="E26" s="35" t="s">
        <v>1273</v>
      </c>
      <c r="F26" s="36" t="s">
        <v>167</v>
      </c>
      <c r="G26" s="35">
        <v>3</v>
      </c>
      <c r="H26" s="36" t="str">
        <f t="shared" si="1"/>
        <v>text</v>
      </c>
      <c r="I26" s="36">
        <f t="shared" si="2"/>
        <v>10</v>
      </c>
      <c r="J26" s="37"/>
      <c r="K26" s="37"/>
      <c r="L26" s="38" t="s">
        <v>192</v>
      </c>
      <c r="M26" s="39" t="s">
        <v>484</v>
      </c>
      <c r="P26" s="25"/>
      <c r="Q26" s="25"/>
      <c r="S26" s="25" t="str">
        <f t="shared" si="5"/>
        <v>,iyakuhin_ippan_name_cd</v>
      </c>
      <c r="T26" s="25" t="str">
        <f t="shared" si="6"/>
        <v>TEXT</v>
      </c>
      <c r="U26" s="25" t="str">
        <f t="shared" si="7"/>
        <v/>
      </c>
      <c r="V26" s="25" t="str">
        <f t="shared" si="9"/>
        <v>NOT NULL</v>
      </c>
      <c r="W26" s="25" t="str">
        <f t="shared" si="4"/>
        <v>-- 医薬品一般名コード</v>
      </c>
    </row>
    <row r="27" spans="1:26" s="41" customFormat="1">
      <c r="A27" s="25"/>
      <c r="B27" s="33">
        <f t="shared" si="8"/>
        <v>14</v>
      </c>
      <c r="C27" s="34" t="s">
        <v>476</v>
      </c>
      <c r="D27" s="63" t="s">
        <v>477</v>
      </c>
      <c r="E27" s="35"/>
      <c r="F27" s="36" t="s">
        <v>167</v>
      </c>
      <c r="G27" s="35">
        <v>40</v>
      </c>
      <c r="H27" s="36" t="str">
        <f t="shared" si="1"/>
        <v>text</v>
      </c>
      <c r="I27" s="36">
        <f t="shared" si="2"/>
        <v>121</v>
      </c>
      <c r="J27" s="37"/>
      <c r="K27" s="37"/>
      <c r="L27" s="38" t="s">
        <v>192</v>
      </c>
      <c r="M27" s="39" t="s">
        <v>484</v>
      </c>
      <c r="S27" s="25" t="str">
        <f t="shared" si="5"/>
        <v>,iyakuhin_ippan_name</v>
      </c>
      <c r="T27" s="25" t="str">
        <f t="shared" si="6"/>
        <v>TEXT</v>
      </c>
      <c r="U27" s="25" t="str">
        <f t="shared" si="7"/>
        <v/>
      </c>
      <c r="V27" s="25" t="str">
        <f t="shared" si="9"/>
        <v>NOT NULL</v>
      </c>
      <c r="W27" s="25" t="str">
        <f t="shared" si="4"/>
        <v>-- 医薬品一般名</v>
      </c>
    </row>
    <row r="28" spans="1:26" s="41" customFormat="1">
      <c r="A28" s="25"/>
      <c r="B28" s="33">
        <f t="shared" si="8"/>
        <v>15</v>
      </c>
      <c r="C28" s="34" t="s">
        <v>464</v>
      </c>
      <c r="D28" s="34" t="s">
        <v>1349</v>
      </c>
      <c r="E28" s="35" t="s">
        <v>192</v>
      </c>
      <c r="F28" s="35" t="s">
        <v>167</v>
      </c>
      <c r="G28" s="35">
        <v>5</v>
      </c>
      <c r="H28" s="36" t="str">
        <f t="shared" si="1"/>
        <v>text</v>
      </c>
      <c r="I28" s="36">
        <f t="shared" si="2"/>
        <v>16</v>
      </c>
      <c r="J28" s="37"/>
      <c r="K28" s="37"/>
      <c r="L28" s="38" t="s">
        <v>192</v>
      </c>
      <c r="M28" s="39" t="s">
        <v>484</v>
      </c>
      <c r="S28" s="25" t="str">
        <f t="shared" si="5"/>
        <v>,iyakuhin_brand_cd</v>
      </c>
      <c r="T28" s="25" t="str">
        <f t="shared" si="6"/>
        <v>TEXT</v>
      </c>
      <c r="U28" s="25" t="str">
        <f t="shared" si="7"/>
        <v/>
      </c>
      <c r="V28" s="25" t="str">
        <f t="shared" si="9"/>
        <v>NOT NULL</v>
      </c>
      <c r="W28" s="25" t="str">
        <f t="shared" si="4"/>
        <v>-- 医薬品ブランドコード</v>
      </c>
    </row>
    <row r="29" spans="1:26" s="41" customFormat="1">
      <c r="A29" s="25"/>
      <c r="B29" s="33">
        <f t="shared" si="8"/>
        <v>16</v>
      </c>
      <c r="C29" s="34" t="s">
        <v>474</v>
      </c>
      <c r="D29" s="63" t="s">
        <v>475</v>
      </c>
      <c r="E29" s="35"/>
      <c r="F29" s="35" t="s">
        <v>167</v>
      </c>
      <c r="G29" s="35">
        <v>40</v>
      </c>
      <c r="H29" s="36" t="str">
        <f t="shared" si="1"/>
        <v>text</v>
      </c>
      <c r="I29" s="36">
        <f t="shared" si="2"/>
        <v>121</v>
      </c>
      <c r="J29" s="37"/>
      <c r="K29" s="37"/>
      <c r="L29" s="38" t="s">
        <v>192</v>
      </c>
      <c r="M29" s="39" t="s">
        <v>484</v>
      </c>
      <c r="S29" s="25" t="str">
        <f t="shared" si="5"/>
        <v>,iyakuhin_brand_jpn_name</v>
      </c>
      <c r="T29" s="25" t="str">
        <f t="shared" si="6"/>
        <v>TEXT</v>
      </c>
      <c r="U29" s="25" t="str">
        <f t="shared" si="7"/>
        <v/>
      </c>
      <c r="V29" s="25" t="str">
        <f t="shared" si="9"/>
        <v>NOT NULL</v>
      </c>
      <c r="W29" s="25" t="str">
        <f t="shared" si="4"/>
        <v>-- 医薬品ブランド名</v>
      </c>
    </row>
    <row r="30" spans="1:26" s="41" customFormat="1">
      <c r="A30" s="25"/>
      <c r="B30" s="33">
        <f t="shared" si="8"/>
        <v>17</v>
      </c>
      <c r="C30" s="63" t="s">
        <v>478</v>
      </c>
      <c r="D30" s="63" t="s">
        <v>1348</v>
      </c>
      <c r="E30" s="35" t="s">
        <v>192</v>
      </c>
      <c r="F30" s="35" t="s">
        <v>167</v>
      </c>
      <c r="G30" s="35">
        <v>1</v>
      </c>
      <c r="H30" s="36" t="str">
        <f t="shared" si="1"/>
        <v>text</v>
      </c>
      <c r="I30" s="36">
        <f t="shared" si="2"/>
        <v>4</v>
      </c>
      <c r="J30" s="37"/>
      <c r="K30" s="40"/>
      <c r="L30" s="38" t="s">
        <v>192</v>
      </c>
      <c r="M30" s="39" t="s">
        <v>484</v>
      </c>
      <c r="S30" s="25" t="str">
        <f t="shared" si="5"/>
        <v>,toyo_keiro_kubun</v>
      </c>
      <c r="T30" s="25" t="str">
        <f t="shared" si="6"/>
        <v>TEXT</v>
      </c>
      <c r="U30" s="25" t="str">
        <f t="shared" si="7"/>
        <v/>
      </c>
      <c r="V30" s="25" t="str">
        <f t="shared" si="9"/>
        <v>NOT NULL</v>
      </c>
      <c r="W30" s="25" t="str">
        <f t="shared" si="4"/>
        <v>-- 投与経路区分</v>
      </c>
    </row>
    <row r="31" spans="1:26" s="41" customFormat="1">
      <c r="A31" s="25"/>
      <c r="B31" s="33">
        <f t="shared" si="8"/>
        <v>18</v>
      </c>
      <c r="C31" s="34" t="s">
        <v>178</v>
      </c>
      <c r="D31" s="34" t="s">
        <v>493</v>
      </c>
      <c r="E31" s="36"/>
      <c r="F31" s="36" t="s">
        <v>180</v>
      </c>
      <c r="G31" s="35">
        <v>10</v>
      </c>
      <c r="H31" s="36" t="str">
        <f t="shared" si="1"/>
        <v>integer</v>
      </c>
      <c r="I31" s="36">
        <f t="shared" si="2"/>
        <v>4</v>
      </c>
      <c r="J31" s="37"/>
      <c r="K31" s="37"/>
      <c r="L31" s="38" t="s">
        <v>192</v>
      </c>
      <c r="M31" s="39" t="s">
        <v>181</v>
      </c>
      <c r="S31" s="25" t="str">
        <f t="shared" ref="S31:S32" si="10">IF(B31&lt;&gt;1,","&amp;D31,D31)</f>
        <v>,all_kanja_cnt</v>
      </c>
      <c r="T31" s="25" t="str">
        <f t="shared" ref="T31:T32" si="11">UPPER(H31)</f>
        <v>INTEGER</v>
      </c>
      <c r="U31" s="25" t="str">
        <f t="shared" ref="U31:U32" si="12">IF(K31&lt;&gt;"","default "&amp;IF(H31="text","'"&amp;K31&amp;"'",K31),"")</f>
        <v/>
      </c>
      <c r="V31" s="25" t="str">
        <f t="shared" ref="V31:V32" si="13">IF(L31="○","NOT NULL","")</f>
        <v>NOT NULL</v>
      </c>
      <c r="W31" s="25" t="str">
        <f t="shared" si="4"/>
        <v>-- 全期間</v>
      </c>
      <c r="Z31" s="25"/>
    </row>
    <row r="32" spans="1:26" s="41" customFormat="1" ht="19.5" thickBot="1">
      <c r="A32" s="25"/>
      <c r="B32" s="42">
        <f t="shared" si="8"/>
        <v>19</v>
      </c>
      <c r="C32" s="43" t="s">
        <v>182</v>
      </c>
      <c r="D32" s="43" t="s">
        <v>1331</v>
      </c>
      <c r="E32" s="44"/>
      <c r="F32" s="45" t="s">
        <v>180</v>
      </c>
      <c r="G32" s="44">
        <v>10</v>
      </c>
      <c r="H32" s="44" t="str">
        <f t="shared" si="1"/>
        <v>integer</v>
      </c>
      <c r="I32" s="44">
        <f t="shared" si="2"/>
        <v>4</v>
      </c>
      <c r="J32" s="46"/>
      <c r="K32" s="47"/>
      <c r="L32" s="48" t="s">
        <v>192</v>
      </c>
      <c r="M32" s="49" t="s">
        <v>181</v>
      </c>
      <c r="S32" s="25" t="str">
        <f t="shared" si="10"/>
        <v>,y1_kanja_cnt</v>
      </c>
      <c r="T32" s="25" t="str">
        <f t="shared" si="11"/>
        <v>INTEGER</v>
      </c>
      <c r="U32" s="25" t="str">
        <f t="shared" si="12"/>
        <v/>
      </c>
      <c r="V32" s="25" t="str">
        <f t="shared" si="13"/>
        <v>NOT NULL</v>
      </c>
      <c r="W32" s="25" t="str">
        <f t="shared" si="4"/>
        <v>-- 直近1年間</v>
      </c>
    </row>
    <row r="33" spans="18:18">
      <c r="R33"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7" tint="0.59999389629810485"/>
  </sheetPr>
  <dimension ref="A1:AA35"/>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517</v>
      </c>
      <c r="K1" s="635"/>
      <c r="L1" s="627"/>
      <c r="M1" s="24" t="s">
        <v>140</v>
      </c>
    </row>
    <row r="2" spans="1:23" ht="19.5" thickBot="1">
      <c r="B2" s="633"/>
      <c r="C2" s="634"/>
      <c r="D2" s="26" t="s">
        <v>141</v>
      </c>
      <c r="E2" s="637"/>
      <c r="F2" s="637"/>
      <c r="G2" s="637"/>
      <c r="H2" s="637"/>
      <c r="I2" s="637"/>
      <c r="J2" s="638"/>
      <c r="K2" s="639"/>
      <c r="L2" s="640"/>
      <c r="M2" s="27"/>
      <c r="P2" s="25" t="str">
        <f>"ALTER TABLE ONLY milscm4."&amp;D$8</f>
        <v>ALTER TABLE ONLY milscm4.sample_iyakuhin_kanja</v>
      </c>
    </row>
    <row r="3" spans="1:23" ht="19.5" thickBot="1">
      <c r="B3" s="28"/>
      <c r="C3" s="28"/>
      <c r="D3" s="28"/>
      <c r="E3" s="28"/>
      <c r="F3" s="28"/>
      <c r="G3" s="28"/>
      <c r="H3" s="28"/>
      <c r="I3" s="28"/>
      <c r="J3" s="28"/>
      <c r="K3" s="28"/>
      <c r="L3" s="28"/>
      <c r="M3" s="29"/>
      <c r="Q3" s="25" t="str">
        <f>"ADD CONSTRAINT "&amp;D$8&amp;"_pkey"</f>
        <v>ADD CONSTRAINT sample_iyakuhin_kanja_pkey</v>
      </c>
    </row>
    <row r="4" spans="1:23">
      <c r="B4" s="626" t="s">
        <v>142</v>
      </c>
      <c r="C4" s="627"/>
      <c r="D4" s="628" t="str">
        <f>VLOOKUP(D7,エンティティ一覧!A1:'エンティティ一覧'!AQ10131,13,FALSE)</f>
        <v>ENT_A2_10</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1416</v>
      </c>
      <c r="E7" s="644"/>
      <c r="F7" s="644"/>
      <c r="G7" s="644"/>
      <c r="H7" s="644"/>
      <c r="I7" s="644"/>
      <c r="J7" s="644"/>
      <c r="K7" s="644"/>
      <c r="L7" s="644"/>
      <c r="M7" s="645"/>
      <c r="T7" s="25" t="s">
        <v>1351</v>
      </c>
    </row>
    <row r="8" spans="1:23">
      <c r="B8" s="641" t="s">
        <v>147</v>
      </c>
      <c r="C8" s="642"/>
      <c r="D8" s="643" t="s">
        <v>518</v>
      </c>
      <c r="E8" s="644"/>
      <c r="F8" s="644"/>
      <c r="G8" s="644"/>
      <c r="H8" s="644"/>
      <c r="I8" s="644"/>
      <c r="J8" s="644"/>
      <c r="K8" s="644"/>
      <c r="L8" s="644"/>
      <c r="M8" s="645"/>
      <c r="S8" s="25" t="s">
        <v>1327</v>
      </c>
    </row>
    <row r="9" spans="1:23" ht="19.5" thickBot="1">
      <c r="B9" s="652" t="s">
        <v>149</v>
      </c>
      <c r="C9" s="653"/>
      <c r="D9" s="654" t="s">
        <v>482</v>
      </c>
      <c r="E9" s="663"/>
      <c r="F9" s="663"/>
      <c r="G9" s="663"/>
      <c r="H9" s="663"/>
      <c r="I9" s="663"/>
      <c r="J9" s="663"/>
      <c r="K9" s="663"/>
      <c r="L9" s="663"/>
      <c r="M9" s="664"/>
      <c r="P9" s="25" t="str">
        <f>"ALTER TABLE milscm4."&amp;D$8&amp;" OWNER TO pgmisgrp1;"</f>
        <v>ALTER TABLE milscm4.sample_iyakuhin_kanja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milscm4.sample_iyakuhin_kanja TO pgappl11;</v>
      </c>
    </row>
    <row r="11" spans="1:23" ht="19.5" thickBot="1">
      <c r="B11" s="31" t="s">
        <v>151</v>
      </c>
      <c r="C11" s="30"/>
      <c r="D11" s="28"/>
      <c r="E11" s="28"/>
      <c r="F11" s="28"/>
      <c r="G11" s="28"/>
      <c r="H11" s="28"/>
      <c r="I11" s="28"/>
      <c r="J11" s="28"/>
      <c r="K11" s="28"/>
      <c r="L11" s="28"/>
      <c r="M11" s="29"/>
    </row>
    <row r="12" spans="1:23">
      <c r="B12" s="657" t="s">
        <v>152</v>
      </c>
      <c r="C12" s="659" t="s">
        <v>519</v>
      </c>
      <c r="D12" s="659" t="s">
        <v>520</v>
      </c>
      <c r="E12" s="648" t="s">
        <v>155</v>
      </c>
      <c r="F12" s="661" t="s">
        <v>156</v>
      </c>
      <c r="G12" s="662"/>
      <c r="H12" s="661" t="s">
        <v>157</v>
      </c>
      <c r="I12" s="662"/>
      <c r="J12" s="648" t="s">
        <v>158</v>
      </c>
      <c r="K12" s="648" t="s">
        <v>159</v>
      </c>
      <c r="L12" s="648" t="s">
        <v>160</v>
      </c>
      <c r="M12" s="650" t="s">
        <v>161</v>
      </c>
      <c r="P12" s="25" t="str">
        <f>"CREATE TABLE milscm4."&amp;D$8</f>
        <v>CREATE TABLE milscm4.sample_iyakuhin_kanja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34" si="1">IF(F14="フラグ","boolean",IF(F14="文字列","text",IF(F14="整数","integer",IF(F14="実数","numeric",""))))</f>
        <v>text</v>
      </c>
      <c r="I14" s="36">
        <f t="shared" ref="I14:I34"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34"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32" si="5">IF(B15&lt;&gt;1,","&amp;D15,D15)</f>
        <v>,facility_name</v>
      </c>
      <c r="T15" s="25" t="str">
        <f t="shared" ref="T15:T32" si="6">UPPER(H15)</f>
        <v>TEXT</v>
      </c>
      <c r="U15" s="25" t="str">
        <f t="shared" ref="U15:U32" si="7">IF(K15&lt;&gt;"","default "&amp;IF(H15="text","'"&amp;K15&amp;"'",K15),"")</f>
        <v/>
      </c>
      <c r="V15" s="25" t="str">
        <f t="shared" si="3"/>
        <v>NOT NULL</v>
      </c>
      <c r="W15" s="25" t="str">
        <f t="shared" si="4"/>
        <v>-- 施設名</v>
      </c>
    </row>
    <row r="16" spans="1:23">
      <c r="B16" s="33">
        <f t="shared" ref="B16:B34" si="8">ROW()-13</f>
        <v>3</v>
      </c>
      <c r="C16" s="34" t="s">
        <v>483</v>
      </c>
      <c r="D16" s="34" t="s">
        <v>468</v>
      </c>
      <c r="E16" s="35"/>
      <c r="F16" s="35" t="s">
        <v>167</v>
      </c>
      <c r="G16" s="35">
        <v>1</v>
      </c>
      <c r="H16" s="36" t="str">
        <f t="shared" si="1"/>
        <v>text</v>
      </c>
      <c r="I16" s="36">
        <f t="shared" si="2"/>
        <v>4</v>
      </c>
      <c r="J16" s="37"/>
      <c r="K16" s="37"/>
      <c r="L16" s="38" t="s">
        <v>192</v>
      </c>
      <c r="M16" s="39" t="s">
        <v>484</v>
      </c>
      <c r="S16" s="25" t="str">
        <f t="shared" si="5"/>
        <v>,yakko_bunrui1_cd</v>
      </c>
      <c r="T16" s="25" t="str">
        <f t="shared" si="6"/>
        <v>TEXT</v>
      </c>
      <c r="U16" s="25" t="str">
        <f t="shared" si="7"/>
        <v/>
      </c>
      <c r="V16" s="25" t="str">
        <f t="shared" si="3"/>
        <v>NOT NULL</v>
      </c>
      <c r="W16" s="25" t="str">
        <f t="shared" si="4"/>
        <v>-- ATC1</v>
      </c>
    </row>
    <row r="17" spans="1:26">
      <c r="B17" s="33">
        <f t="shared" si="8"/>
        <v>4</v>
      </c>
      <c r="C17" s="34" t="s">
        <v>485</v>
      </c>
      <c r="D17" s="34" t="s">
        <v>486</v>
      </c>
      <c r="E17" s="35"/>
      <c r="F17" s="36" t="s">
        <v>167</v>
      </c>
      <c r="G17" s="35">
        <v>40</v>
      </c>
      <c r="H17" s="36" t="str">
        <f t="shared" si="1"/>
        <v>text</v>
      </c>
      <c r="I17" s="36">
        <f t="shared" si="2"/>
        <v>121</v>
      </c>
      <c r="J17" s="37"/>
      <c r="K17" s="40"/>
      <c r="L17" s="38" t="s">
        <v>192</v>
      </c>
      <c r="M17" s="39" t="s">
        <v>484</v>
      </c>
      <c r="S17" s="25" t="str">
        <f t="shared" si="5"/>
        <v>,yakko_bunrui1_jpn_name</v>
      </c>
      <c r="T17" s="25" t="str">
        <f t="shared" si="6"/>
        <v>TEXT</v>
      </c>
      <c r="U17" s="25" t="str">
        <f t="shared" si="7"/>
        <v/>
      </c>
      <c r="V17" s="25" t="str">
        <f t="shared" si="3"/>
        <v>NOT NULL</v>
      </c>
      <c r="W17" s="25" t="str">
        <f t="shared" si="4"/>
        <v>-- ATC1分類名</v>
      </c>
    </row>
    <row r="18" spans="1:26">
      <c r="B18" s="33">
        <f t="shared" si="8"/>
        <v>5</v>
      </c>
      <c r="C18" s="34" t="s">
        <v>487</v>
      </c>
      <c r="D18" s="34" t="s">
        <v>469</v>
      </c>
      <c r="E18" s="35"/>
      <c r="F18" s="36" t="s">
        <v>167</v>
      </c>
      <c r="G18" s="35">
        <v>2</v>
      </c>
      <c r="H18" s="36" t="str">
        <f t="shared" si="1"/>
        <v>text</v>
      </c>
      <c r="I18" s="36">
        <f t="shared" si="2"/>
        <v>7</v>
      </c>
      <c r="J18" s="37"/>
      <c r="K18" s="37"/>
      <c r="L18" s="38" t="s">
        <v>192</v>
      </c>
      <c r="M18" s="39" t="s">
        <v>484</v>
      </c>
      <c r="S18" s="25" t="str">
        <f t="shared" si="5"/>
        <v>,yakko_bunrui2_cd</v>
      </c>
      <c r="T18" s="25" t="str">
        <f t="shared" si="6"/>
        <v>TEXT</v>
      </c>
      <c r="U18" s="25" t="str">
        <f t="shared" si="7"/>
        <v/>
      </c>
      <c r="V18" s="25" t="str">
        <f t="shared" si="3"/>
        <v>NOT NULL</v>
      </c>
      <c r="W18" s="25" t="str">
        <f t="shared" si="4"/>
        <v>-- ATC2</v>
      </c>
    </row>
    <row r="19" spans="1:26" s="41" customFormat="1">
      <c r="B19" s="33">
        <f t="shared" si="8"/>
        <v>6</v>
      </c>
      <c r="C19" s="34" t="s">
        <v>488</v>
      </c>
      <c r="D19" s="34" t="s">
        <v>489</v>
      </c>
      <c r="E19" s="35"/>
      <c r="F19" s="36" t="s">
        <v>167</v>
      </c>
      <c r="G19" s="35">
        <v>40</v>
      </c>
      <c r="H19" s="36" t="str">
        <f t="shared" si="1"/>
        <v>text</v>
      </c>
      <c r="I19" s="36">
        <f t="shared" si="2"/>
        <v>121</v>
      </c>
      <c r="J19" s="37"/>
      <c r="K19" s="40"/>
      <c r="L19" s="38" t="s">
        <v>192</v>
      </c>
      <c r="M19" s="39" t="s">
        <v>484</v>
      </c>
      <c r="S19" s="25" t="str">
        <f t="shared" si="5"/>
        <v>,yakko_bunrui2_jpn_name</v>
      </c>
      <c r="T19" s="25" t="str">
        <f t="shared" si="6"/>
        <v>TEXT</v>
      </c>
      <c r="U19" s="25" t="str">
        <f t="shared" si="7"/>
        <v/>
      </c>
      <c r="V19" s="25" t="str">
        <f t="shared" si="3"/>
        <v>NOT NULL</v>
      </c>
      <c r="W19" s="25" t="str">
        <f t="shared" si="4"/>
        <v>-- ATC2分類名</v>
      </c>
    </row>
    <row r="20" spans="1:26" s="41" customFormat="1">
      <c r="B20" s="33">
        <f t="shared" si="8"/>
        <v>7</v>
      </c>
      <c r="C20" s="34" t="s">
        <v>490</v>
      </c>
      <c r="D20" s="34" t="s">
        <v>470</v>
      </c>
      <c r="E20" s="35"/>
      <c r="F20" s="36" t="s">
        <v>167</v>
      </c>
      <c r="G20" s="35">
        <v>1</v>
      </c>
      <c r="H20" s="36" t="str">
        <f t="shared" si="1"/>
        <v>text</v>
      </c>
      <c r="I20" s="36">
        <f t="shared" si="2"/>
        <v>4</v>
      </c>
      <c r="J20" s="37"/>
      <c r="K20" s="37"/>
      <c r="L20" s="38" t="s">
        <v>192</v>
      </c>
      <c r="M20" s="39" t="s">
        <v>484</v>
      </c>
      <c r="S20" s="25" t="str">
        <f t="shared" si="5"/>
        <v>,yakko_bunrui3_cd</v>
      </c>
      <c r="T20" s="25" t="str">
        <f t="shared" si="6"/>
        <v>TEXT</v>
      </c>
      <c r="U20" s="25" t="str">
        <f t="shared" si="7"/>
        <v/>
      </c>
      <c r="V20" s="25" t="str">
        <f t="shared" si="3"/>
        <v>NOT NULL</v>
      </c>
      <c r="W20" s="25" t="str">
        <f t="shared" si="4"/>
        <v>-- ATC3</v>
      </c>
    </row>
    <row r="21" spans="1:26" s="41" customFormat="1">
      <c r="B21" s="33">
        <f t="shared" si="8"/>
        <v>8</v>
      </c>
      <c r="C21" s="34" t="s">
        <v>491</v>
      </c>
      <c r="D21" s="34" t="s">
        <v>492</v>
      </c>
      <c r="E21" s="35"/>
      <c r="F21" s="35" t="s">
        <v>167</v>
      </c>
      <c r="G21" s="35">
        <v>40</v>
      </c>
      <c r="H21" s="36" t="str">
        <f t="shared" si="1"/>
        <v>text</v>
      </c>
      <c r="I21" s="36">
        <f t="shared" si="2"/>
        <v>121</v>
      </c>
      <c r="J21" s="37"/>
      <c r="K21" s="40"/>
      <c r="L21" s="38" t="s">
        <v>192</v>
      </c>
      <c r="M21" s="39" t="s">
        <v>484</v>
      </c>
      <c r="S21" s="25" t="str">
        <f t="shared" si="5"/>
        <v>,yakko_bunrui3_jpn_name</v>
      </c>
      <c r="T21" s="25" t="str">
        <f t="shared" si="6"/>
        <v>TEXT</v>
      </c>
      <c r="U21" s="25" t="str">
        <f t="shared" si="7"/>
        <v/>
      </c>
      <c r="V21" s="25" t="str">
        <f t="shared" si="3"/>
        <v>NOT NULL</v>
      </c>
      <c r="W21" s="25" t="str">
        <f t="shared" si="4"/>
        <v>-- ATC3分類名</v>
      </c>
    </row>
    <row r="22" spans="1:26" s="41" customFormat="1">
      <c r="B22" s="33">
        <f t="shared" si="8"/>
        <v>9</v>
      </c>
      <c r="C22" s="34" t="s">
        <v>496</v>
      </c>
      <c r="D22" s="34" t="s">
        <v>471</v>
      </c>
      <c r="E22" s="35"/>
      <c r="F22" s="35" t="s">
        <v>167</v>
      </c>
      <c r="G22" s="35">
        <v>1</v>
      </c>
      <c r="H22" s="36" t="str">
        <f t="shared" si="1"/>
        <v>text</v>
      </c>
      <c r="I22" s="36">
        <f t="shared" si="2"/>
        <v>4</v>
      </c>
      <c r="J22" s="37"/>
      <c r="K22" s="40"/>
      <c r="L22" s="38" t="s">
        <v>192</v>
      </c>
      <c r="M22" s="39" t="s">
        <v>484</v>
      </c>
      <c r="S22" s="25" t="str">
        <f t="shared" si="5"/>
        <v>,yakko_bunrui4_cd</v>
      </c>
      <c r="T22" s="25" t="str">
        <f t="shared" si="6"/>
        <v>TEXT</v>
      </c>
      <c r="U22" s="25" t="str">
        <f t="shared" si="7"/>
        <v/>
      </c>
      <c r="V22" s="25" t="str">
        <f t="shared" si="3"/>
        <v>NOT NULL</v>
      </c>
      <c r="W22" s="25" t="str">
        <f t="shared" si="4"/>
        <v>-- ATC4</v>
      </c>
    </row>
    <row r="23" spans="1:26" s="41" customFormat="1">
      <c r="B23" s="33">
        <f t="shared" si="8"/>
        <v>10</v>
      </c>
      <c r="C23" s="34" t="s">
        <v>497</v>
      </c>
      <c r="D23" s="34" t="s">
        <v>498</v>
      </c>
      <c r="E23" s="35"/>
      <c r="F23" s="36" t="s">
        <v>167</v>
      </c>
      <c r="G23" s="36">
        <v>40</v>
      </c>
      <c r="H23" s="36" t="str">
        <f t="shared" si="1"/>
        <v>text</v>
      </c>
      <c r="I23" s="36">
        <f t="shared" si="2"/>
        <v>121</v>
      </c>
      <c r="J23" s="37"/>
      <c r="K23" s="37"/>
      <c r="L23" s="38" t="s">
        <v>192</v>
      </c>
      <c r="M23" s="39" t="s">
        <v>484</v>
      </c>
      <c r="S23" s="25" t="str">
        <f t="shared" si="5"/>
        <v>,yakko_bunrui4_jpn_name</v>
      </c>
      <c r="T23" s="25" t="str">
        <f t="shared" si="6"/>
        <v>TEXT</v>
      </c>
      <c r="U23" s="25" t="str">
        <f t="shared" si="7"/>
        <v/>
      </c>
      <c r="V23" s="25" t="str">
        <f t="shared" si="3"/>
        <v>NOT NULL</v>
      </c>
      <c r="W23" s="25" t="str">
        <f t="shared" si="4"/>
        <v>-- ATC4分類名</v>
      </c>
    </row>
    <row r="24" spans="1:26" s="41" customFormat="1">
      <c r="A24" s="25"/>
      <c r="B24" s="33">
        <f t="shared" si="8"/>
        <v>11</v>
      </c>
      <c r="C24" s="34" t="s">
        <v>508</v>
      </c>
      <c r="D24" s="34" t="s">
        <v>472</v>
      </c>
      <c r="E24" s="35"/>
      <c r="F24" s="35" t="s">
        <v>167</v>
      </c>
      <c r="G24" s="35">
        <v>1</v>
      </c>
      <c r="H24" s="36" t="str">
        <f t="shared" si="1"/>
        <v>text</v>
      </c>
      <c r="I24" s="36">
        <f t="shared" si="2"/>
        <v>4</v>
      </c>
      <c r="J24" s="37"/>
      <c r="K24" s="37"/>
      <c r="L24" s="38" t="s">
        <v>192</v>
      </c>
      <c r="M24" s="39" t="s">
        <v>484</v>
      </c>
      <c r="S24" s="25" t="str">
        <f t="shared" si="5"/>
        <v>,yakko_bunrui5_cd</v>
      </c>
      <c r="T24" s="25" t="str">
        <f t="shared" si="6"/>
        <v>TEXT</v>
      </c>
      <c r="U24" s="25" t="str">
        <f t="shared" si="7"/>
        <v/>
      </c>
      <c r="V24" s="25" t="str">
        <f t="shared" ref="V24:V32" si="9">IF(L24="○","NOT NULL","")</f>
        <v>NOT NULL</v>
      </c>
      <c r="W24" s="25" t="str">
        <f t="shared" si="4"/>
        <v>-- ATC5</v>
      </c>
    </row>
    <row r="25" spans="1:26" s="41" customFormat="1">
      <c r="A25" s="25"/>
      <c r="B25" s="33">
        <f t="shared" si="8"/>
        <v>12</v>
      </c>
      <c r="C25" s="34" t="s">
        <v>509</v>
      </c>
      <c r="D25" s="34" t="s">
        <v>515</v>
      </c>
      <c r="E25" s="35"/>
      <c r="F25" s="35" t="s">
        <v>167</v>
      </c>
      <c r="G25" s="35">
        <v>40</v>
      </c>
      <c r="H25" s="36" t="str">
        <f t="shared" si="1"/>
        <v>text</v>
      </c>
      <c r="I25" s="36">
        <f t="shared" si="2"/>
        <v>121</v>
      </c>
      <c r="J25" s="37"/>
      <c r="K25" s="37"/>
      <c r="L25" s="38" t="s">
        <v>192</v>
      </c>
      <c r="M25" s="39" t="s">
        <v>484</v>
      </c>
      <c r="S25" s="25" t="str">
        <f t="shared" si="5"/>
        <v>,yakko_bunrui5_jpn_name</v>
      </c>
      <c r="T25" s="25" t="str">
        <f t="shared" si="6"/>
        <v>TEXT</v>
      </c>
      <c r="U25" s="25" t="str">
        <f t="shared" si="7"/>
        <v/>
      </c>
      <c r="V25" s="25" t="str">
        <f t="shared" si="9"/>
        <v>NOT NULL</v>
      </c>
      <c r="W25" s="25" t="str">
        <f t="shared" si="4"/>
        <v>-- ATC5分類名</v>
      </c>
    </row>
    <row r="26" spans="1:26" s="41" customFormat="1">
      <c r="A26" s="25"/>
      <c r="B26" s="33">
        <f t="shared" si="8"/>
        <v>13</v>
      </c>
      <c r="C26" s="34" t="s">
        <v>466</v>
      </c>
      <c r="D26" s="34" t="s">
        <v>467</v>
      </c>
      <c r="E26" s="35"/>
      <c r="F26" s="36" t="s">
        <v>167</v>
      </c>
      <c r="G26" s="35">
        <v>3</v>
      </c>
      <c r="H26" s="36" t="str">
        <f t="shared" si="1"/>
        <v>text</v>
      </c>
      <c r="I26" s="36">
        <f t="shared" si="2"/>
        <v>10</v>
      </c>
      <c r="J26" s="37"/>
      <c r="K26" s="37"/>
      <c r="L26" s="38" t="s">
        <v>192</v>
      </c>
      <c r="M26" s="39" t="s">
        <v>484</v>
      </c>
      <c r="P26" s="25"/>
      <c r="Q26" s="25"/>
      <c r="S26" s="25" t="str">
        <f t="shared" si="5"/>
        <v>,iyakuhin_ippan_name_cd</v>
      </c>
      <c r="T26" s="25" t="str">
        <f t="shared" si="6"/>
        <v>TEXT</v>
      </c>
      <c r="U26" s="25" t="str">
        <f t="shared" si="7"/>
        <v/>
      </c>
      <c r="V26" s="25" t="str">
        <f t="shared" si="9"/>
        <v>NOT NULL</v>
      </c>
      <c r="W26" s="25" t="str">
        <f t="shared" si="4"/>
        <v>-- 医薬品一般名コード</v>
      </c>
    </row>
    <row r="27" spans="1:26" s="41" customFormat="1">
      <c r="A27" s="25"/>
      <c r="B27" s="33">
        <f t="shared" si="8"/>
        <v>14</v>
      </c>
      <c r="C27" s="34" t="s">
        <v>476</v>
      </c>
      <c r="D27" s="63" t="s">
        <v>477</v>
      </c>
      <c r="E27" s="35"/>
      <c r="F27" s="36" t="s">
        <v>167</v>
      </c>
      <c r="G27" s="35">
        <v>40</v>
      </c>
      <c r="H27" s="36" t="str">
        <f t="shared" si="1"/>
        <v>text</v>
      </c>
      <c r="I27" s="36">
        <f t="shared" si="2"/>
        <v>121</v>
      </c>
      <c r="J27" s="37"/>
      <c r="K27" s="37"/>
      <c r="L27" s="38" t="s">
        <v>192</v>
      </c>
      <c r="M27" s="39" t="s">
        <v>484</v>
      </c>
      <c r="S27" s="25" t="str">
        <f t="shared" si="5"/>
        <v>,iyakuhin_ippan_name</v>
      </c>
      <c r="T27" s="25" t="str">
        <f t="shared" si="6"/>
        <v>TEXT</v>
      </c>
      <c r="U27" s="25" t="str">
        <f t="shared" si="7"/>
        <v/>
      </c>
      <c r="V27" s="25" t="str">
        <f t="shared" si="9"/>
        <v>NOT NULL</v>
      </c>
      <c r="W27" s="25" t="str">
        <f t="shared" si="4"/>
        <v>-- 医薬品一般名</v>
      </c>
    </row>
    <row r="28" spans="1:26" s="41" customFormat="1">
      <c r="A28" s="25"/>
      <c r="B28" s="33">
        <f t="shared" si="8"/>
        <v>15</v>
      </c>
      <c r="C28" s="34" t="s">
        <v>464</v>
      </c>
      <c r="D28" s="34" t="s">
        <v>465</v>
      </c>
      <c r="E28" s="35"/>
      <c r="F28" s="35" t="s">
        <v>167</v>
      </c>
      <c r="G28" s="35">
        <v>5</v>
      </c>
      <c r="H28" s="36" t="str">
        <f t="shared" si="1"/>
        <v>text</v>
      </c>
      <c r="I28" s="36">
        <f t="shared" si="2"/>
        <v>16</v>
      </c>
      <c r="J28" s="37"/>
      <c r="K28" s="37"/>
      <c r="L28" s="38" t="s">
        <v>192</v>
      </c>
      <c r="M28" s="39" t="s">
        <v>484</v>
      </c>
      <c r="S28" s="25" t="str">
        <f t="shared" si="5"/>
        <v>,iyakuhin_brand_cd</v>
      </c>
      <c r="T28" s="25" t="str">
        <f t="shared" si="6"/>
        <v>TEXT</v>
      </c>
      <c r="U28" s="25" t="str">
        <f t="shared" si="7"/>
        <v/>
      </c>
      <c r="V28" s="25" t="str">
        <f t="shared" si="9"/>
        <v>NOT NULL</v>
      </c>
      <c r="W28" s="25" t="str">
        <f t="shared" si="4"/>
        <v>-- 医薬品ブランドコード</v>
      </c>
    </row>
    <row r="29" spans="1:26" s="41" customFormat="1">
      <c r="A29" s="25"/>
      <c r="B29" s="33">
        <f t="shared" si="8"/>
        <v>16</v>
      </c>
      <c r="C29" s="34" t="s">
        <v>474</v>
      </c>
      <c r="D29" s="63" t="s">
        <v>475</v>
      </c>
      <c r="E29" s="35"/>
      <c r="F29" s="35" t="s">
        <v>167</v>
      </c>
      <c r="G29" s="35">
        <v>40</v>
      </c>
      <c r="H29" s="36" t="str">
        <f t="shared" si="1"/>
        <v>text</v>
      </c>
      <c r="I29" s="36">
        <f t="shared" si="2"/>
        <v>121</v>
      </c>
      <c r="J29" s="37"/>
      <c r="K29" s="37"/>
      <c r="L29" s="38" t="s">
        <v>192</v>
      </c>
      <c r="M29" s="39" t="s">
        <v>484</v>
      </c>
      <c r="S29" s="25" t="str">
        <f t="shared" si="5"/>
        <v>,iyakuhin_brand_jpn_name</v>
      </c>
      <c r="T29" s="25" t="str">
        <f t="shared" si="6"/>
        <v>TEXT</v>
      </c>
      <c r="U29" s="25" t="str">
        <f t="shared" si="7"/>
        <v/>
      </c>
      <c r="V29" s="25" t="str">
        <f t="shared" si="9"/>
        <v>NOT NULL</v>
      </c>
      <c r="W29" s="25" t="str">
        <f t="shared" si="4"/>
        <v>-- 医薬品ブランド名</v>
      </c>
    </row>
    <row r="30" spans="1:26" s="41" customFormat="1">
      <c r="A30" s="25"/>
      <c r="B30" s="33">
        <f t="shared" si="8"/>
        <v>17</v>
      </c>
      <c r="C30" s="34" t="s">
        <v>462</v>
      </c>
      <c r="D30" s="34" t="s">
        <v>1350</v>
      </c>
      <c r="E30" s="36" t="s">
        <v>192</v>
      </c>
      <c r="F30" s="35" t="s">
        <v>167</v>
      </c>
      <c r="G30" s="35">
        <v>9</v>
      </c>
      <c r="H30" s="36" t="str">
        <f t="shared" si="1"/>
        <v>text</v>
      </c>
      <c r="I30" s="36">
        <f t="shared" si="2"/>
        <v>28</v>
      </c>
      <c r="J30" s="37"/>
      <c r="K30" s="37"/>
      <c r="L30" s="38" t="s">
        <v>192</v>
      </c>
      <c r="M30" s="39" t="s">
        <v>484</v>
      </c>
      <c r="S30" s="25" t="str">
        <f t="shared" si="5"/>
        <v>,iyakuhin_cd</v>
      </c>
      <c r="T30" s="25" t="str">
        <f t="shared" si="6"/>
        <v>TEXT</v>
      </c>
      <c r="U30" s="25" t="str">
        <f t="shared" si="7"/>
        <v/>
      </c>
      <c r="V30" s="25" t="str">
        <f t="shared" si="9"/>
        <v>NOT NULL</v>
      </c>
      <c r="W30" s="25" t="str">
        <f t="shared" si="4"/>
        <v>-- 医薬品コード</v>
      </c>
    </row>
    <row r="31" spans="1:26" s="41" customFormat="1">
      <c r="A31" s="25"/>
      <c r="B31" s="33">
        <f t="shared" si="8"/>
        <v>18</v>
      </c>
      <c r="C31" s="63" t="s">
        <v>521</v>
      </c>
      <c r="D31" s="34" t="s">
        <v>473</v>
      </c>
      <c r="E31" s="35"/>
      <c r="F31" s="35" t="s">
        <v>167</v>
      </c>
      <c r="G31" s="35">
        <v>40</v>
      </c>
      <c r="H31" s="36" t="str">
        <f t="shared" si="1"/>
        <v>text</v>
      </c>
      <c r="I31" s="36">
        <f t="shared" si="2"/>
        <v>121</v>
      </c>
      <c r="J31" s="37"/>
      <c r="K31" s="40"/>
      <c r="L31" s="38" t="s">
        <v>192</v>
      </c>
      <c r="M31" s="39" t="s">
        <v>484</v>
      </c>
      <c r="S31" s="25" t="str">
        <f t="shared" si="5"/>
        <v>,iyakuhin_jpn_name</v>
      </c>
      <c r="T31" s="25" t="str">
        <f t="shared" si="6"/>
        <v>TEXT</v>
      </c>
      <c r="U31" s="25" t="str">
        <f t="shared" si="7"/>
        <v/>
      </c>
      <c r="V31" s="25" t="str">
        <f t="shared" si="9"/>
        <v>NOT NULL</v>
      </c>
      <c r="W31" s="25" t="str">
        <f t="shared" si="4"/>
        <v>-- 医薬品名</v>
      </c>
      <c r="Z31" s="25"/>
    </row>
    <row r="32" spans="1:26" s="41" customFormat="1">
      <c r="A32" s="25"/>
      <c r="B32" s="33">
        <f t="shared" si="8"/>
        <v>19</v>
      </c>
      <c r="C32" s="63" t="s">
        <v>478</v>
      </c>
      <c r="D32" s="63" t="s">
        <v>479</v>
      </c>
      <c r="E32" s="35"/>
      <c r="F32" s="35" t="s">
        <v>167</v>
      </c>
      <c r="G32" s="35">
        <v>1</v>
      </c>
      <c r="H32" s="36" t="str">
        <f t="shared" si="1"/>
        <v>text</v>
      </c>
      <c r="I32" s="36">
        <f t="shared" si="2"/>
        <v>4</v>
      </c>
      <c r="J32" s="37"/>
      <c r="K32" s="40"/>
      <c r="L32" s="38" t="s">
        <v>192</v>
      </c>
      <c r="M32" s="39" t="s">
        <v>484</v>
      </c>
      <c r="S32" s="25" t="str">
        <f t="shared" si="5"/>
        <v>,toyo_keiro_kubun</v>
      </c>
      <c r="T32" s="25" t="str">
        <f t="shared" si="6"/>
        <v>TEXT</v>
      </c>
      <c r="U32" s="25" t="str">
        <f t="shared" si="7"/>
        <v/>
      </c>
      <c r="V32" s="25" t="str">
        <f t="shared" si="9"/>
        <v>NOT NULL</v>
      </c>
      <c r="W32" s="25" t="str">
        <f t="shared" si="4"/>
        <v>-- 投与経路区分</v>
      </c>
    </row>
    <row r="33" spans="1:27" s="41" customFormat="1">
      <c r="A33" s="25"/>
      <c r="B33" s="33">
        <f t="shared" si="8"/>
        <v>20</v>
      </c>
      <c r="C33" s="34" t="s">
        <v>178</v>
      </c>
      <c r="D33" s="34" t="s">
        <v>493</v>
      </c>
      <c r="E33" s="36"/>
      <c r="F33" s="36" t="s">
        <v>180</v>
      </c>
      <c r="G33" s="35">
        <v>10</v>
      </c>
      <c r="H33" s="36" t="str">
        <f t="shared" si="1"/>
        <v>integer</v>
      </c>
      <c r="I33" s="36">
        <f t="shared" si="2"/>
        <v>4</v>
      </c>
      <c r="J33" s="37"/>
      <c r="K33" s="37"/>
      <c r="L33" s="38" t="s">
        <v>192</v>
      </c>
      <c r="M33" s="39" t="s">
        <v>181</v>
      </c>
      <c r="P33" s="25"/>
      <c r="S33" s="25" t="str">
        <f t="shared" ref="S33:S34" si="10">IF(B33&lt;&gt;1,","&amp;D33,D33)</f>
        <v>,all_kanja_cnt</v>
      </c>
      <c r="T33" s="25" t="str">
        <f t="shared" ref="T33:T34" si="11">UPPER(H33)</f>
        <v>INTEGER</v>
      </c>
      <c r="U33" s="25" t="str">
        <f t="shared" ref="U33:U34" si="12">IF(K33&lt;&gt;"","default "&amp;IF(H33="text","'"&amp;K33&amp;"'",K33),"")</f>
        <v/>
      </c>
      <c r="V33" s="25" t="str">
        <f t="shared" ref="V33:V34" si="13">IF(L33="○","NOT NULL","")</f>
        <v>NOT NULL</v>
      </c>
      <c r="W33" s="25" t="str">
        <f t="shared" si="4"/>
        <v>-- 全期間</v>
      </c>
      <c r="Z33" s="25"/>
      <c r="AA33" s="25"/>
    </row>
    <row r="34" spans="1:27" s="41" customFormat="1" ht="19.5" thickBot="1">
      <c r="A34" s="25"/>
      <c r="B34" s="42">
        <f t="shared" si="8"/>
        <v>21</v>
      </c>
      <c r="C34" s="43" t="s">
        <v>182</v>
      </c>
      <c r="D34" s="43" t="s">
        <v>1331</v>
      </c>
      <c r="E34" s="44"/>
      <c r="F34" s="45" t="s">
        <v>180</v>
      </c>
      <c r="G34" s="44">
        <v>10</v>
      </c>
      <c r="H34" s="44" t="str">
        <f t="shared" si="1"/>
        <v>integer</v>
      </c>
      <c r="I34" s="44">
        <f t="shared" si="2"/>
        <v>4</v>
      </c>
      <c r="J34" s="46"/>
      <c r="K34" s="47"/>
      <c r="L34" s="48" t="s">
        <v>192</v>
      </c>
      <c r="M34" s="49" t="s">
        <v>181</v>
      </c>
      <c r="S34" s="25" t="str">
        <f t="shared" si="10"/>
        <v>,y1_kanja_cnt</v>
      </c>
      <c r="T34" s="25" t="str">
        <f t="shared" si="11"/>
        <v>INTEGER</v>
      </c>
      <c r="U34" s="25" t="str">
        <f t="shared" si="12"/>
        <v/>
      </c>
      <c r="V34" s="25" t="str">
        <f t="shared" si="13"/>
        <v>NOT NULL</v>
      </c>
      <c r="W34" s="25" t="str">
        <f t="shared" si="4"/>
        <v>-- 直近1年間</v>
      </c>
    </row>
    <row r="35" spans="1:27">
      <c r="R35" s="25" t="s">
        <v>1327</v>
      </c>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59999389629810485"/>
  </sheetPr>
  <dimension ref="A1:AB34"/>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6384" width="2.625" style="25"/>
  </cols>
  <sheetData>
    <row r="1" spans="1:23">
      <c r="A1" s="79" t="s">
        <v>730</v>
      </c>
      <c r="B1" s="631" t="s">
        <v>137</v>
      </c>
      <c r="C1" s="632"/>
      <c r="D1" s="23" t="s">
        <v>138</v>
      </c>
      <c r="E1" s="635"/>
      <c r="F1" s="635"/>
      <c r="G1" s="635"/>
      <c r="H1" s="635"/>
      <c r="I1" s="635"/>
      <c r="J1" s="636" t="s">
        <v>139</v>
      </c>
      <c r="K1" s="635"/>
      <c r="L1" s="627"/>
      <c r="M1" s="24" t="s">
        <v>140</v>
      </c>
    </row>
    <row r="2" spans="1:23" ht="19.5" thickBot="1">
      <c r="B2" s="633"/>
      <c r="C2" s="634"/>
      <c r="D2" s="26" t="s">
        <v>141</v>
      </c>
      <c r="E2" s="637"/>
      <c r="F2" s="637"/>
      <c r="G2" s="637"/>
      <c r="H2" s="637"/>
      <c r="I2" s="637"/>
      <c r="J2" s="638"/>
      <c r="K2" s="639"/>
      <c r="L2" s="640"/>
      <c r="M2" s="27"/>
      <c r="P2" s="25" t="str">
        <f>"ALTER TABLE ONLY milscm4."&amp;D$8</f>
        <v>ALTER TABLE ONLY milscm4.sample_shinryou_koi_kanja</v>
      </c>
    </row>
    <row r="3" spans="1:23" ht="19.5" thickBot="1">
      <c r="B3" s="28"/>
      <c r="C3" s="28"/>
      <c r="D3" s="28"/>
      <c r="E3" s="28"/>
      <c r="F3" s="28"/>
      <c r="G3" s="28"/>
      <c r="H3" s="28"/>
      <c r="I3" s="28"/>
      <c r="J3" s="28"/>
      <c r="K3" s="28"/>
      <c r="L3" s="28"/>
      <c r="M3" s="29"/>
      <c r="Q3" s="25" t="str">
        <f>"ADD CONSTRAINT "&amp;D$8&amp;"_pkey"</f>
        <v>ADD CONSTRAINT sample_shinryou_koi_kanja_pkey</v>
      </c>
    </row>
    <row r="4" spans="1:23">
      <c r="B4" s="626" t="s">
        <v>142</v>
      </c>
      <c r="C4" s="627"/>
      <c r="D4" s="628" t="str">
        <f>VLOOKUP(D7,エンティティ一覧!A1:'エンティティ一覧'!AQ10131,13,FALSE)</f>
        <v>ENT_A2_11</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146</v>
      </c>
      <c r="E7" s="644"/>
      <c r="F7" s="644"/>
      <c r="G7" s="644"/>
      <c r="H7" s="644"/>
      <c r="I7" s="644"/>
      <c r="J7" s="644"/>
      <c r="K7" s="644"/>
      <c r="L7" s="644"/>
      <c r="M7" s="645"/>
      <c r="T7" s="25" t="s">
        <v>1352</v>
      </c>
    </row>
    <row r="8" spans="1:23">
      <c r="B8" s="641" t="s">
        <v>147</v>
      </c>
      <c r="C8" s="642"/>
      <c r="D8" s="643" t="s">
        <v>148</v>
      </c>
      <c r="E8" s="644"/>
      <c r="F8" s="644"/>
      <c r="G8" s="644"/>
      <c r="H8" s="644"/>
      <c r="I8" s="644"/>
      <c r="J8" s="644"/>
      <c r="K8" s="644"/>
      <c r="L8" s="644"/>
      <c r="M8" s="645"/>
      <c r="S8" s="25" t="s">
        <v>1327</v>
      </c>
    </row>
    <row r="9" spans="1:23" ht="19.5" thickBot="1">
      <c r="B9" s="652" t="s">
        <v>149</v>
      </c>
      <c r="C9" s="653"/>
      <c r="D9" s="654" t="s">
        <v>150</v>
      </c>
      <c r="E9" s="663"/>
      <c r="F9" s="663"/>
      <c r="G9" s="663"/>
      <c r="H9" s="663"/>
      <c r="I9" s="663"/>
      <c r="J9" s="663"/>
      <c r="K9" s="663"/>
      <c r="L9" s="663"/>
      <c r="M9" s="664"/>
      <c r="P9" s="25" t="str">
        <f>"ALTER TABLE milscm4."&amp;D$8&amp;" OWNER TO pgmisgrp1;"</f>
        <v>ALTER TABLE milscm4.sample_shinryou_koi_kanja OWNER TO pgmisgrp1;</v>
      </c>
    </row>
    <row r="10" spans="1:23">
      <c r="B10" s="30"/>
      <c r="C10" s="30"/>
      <c r="D10" s="28"/>
      <c r="E10" s="28"/>
      <c r="F10" s="28"/>
      <c r="G10" s="28"/>
      <c r="H10" s="28"/>
      <c r="I10" s="28"/>
      <c r="J10" s="28"/>
      <c r="K10" s="28"/>
      <c r="L10" s="28"/>
      <c r="M10" s="29"/>
      <c r="P10" s="25" t="str">
        <f>"GRANT ALL ON TABLE milscm4."&amp;D$8&amp;" TO pgappl11;"</f>
        <v>GRANT ALL ON TABLE milscm4.sample_shinryou_koi_kanja TO pgappl11;</v>
      </c>
    </row>
    <row r="11" spans="1:23" ht="19.5" thickBot="1">
      <c r="B11" s="31" t="s">
        <v>151</v>
      </c>
      <c r="C11" s="30"/>
      <c r="D11" s="28"/>
      <c r="E11" s="28"/>
      <c r="F11" s="28"/>
      <c r="G11" s="28"/>
      <c r="H11" s="28"/>
      <c r="I11" s="28"/>
      <c r="J11" s="28"/>
      <c r="K11" s="28"/>
      <c r="L11" s="28"/>
      <c r="M11" s="29"/>
    </row>
    <row r="12" spans="1:23">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milscm4.sample_shinryou_koi_kanja</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5" si="0">ROW()-13</f>
        <v>1</v>
      </c>
      <c r="C14" s="34" t="s">
        <v>195</v>
      </c>
      <c r="D14" s="34" t="s">
        <v>196</v>
      </c>
      <c r="E14" s="36" t="s">
        <v>192</v>
      </c>
      <c r="F14" s="35" t="s">
        <v>197</v>
      </c>
      <c r="G14" s="36">
        <v>9</v>
      </c>
      <c r="H14" s="36" t="str">
        <f t="shared" ref="H14:H23" si="1">IF(F14="フラグ","boolean",IF(F14="文字列","text",IF(F14="整数","integer",IF(F14="実数","numeric",""))))</f>
        <v>text</v>
      </c>
      <c r="I14" s="36">
        <f t="shared" ref="I14:I23" si="2">IF(H14="boolean",1,IF(H14="text",IF(G14&lt;=126,1+(G14*3),4+(G14*3)),IF(H14="integer",4,IF(H14="numeric",3+CEILING(G14/4*2,2),0))))</f>
        <v>28</v>
      </c>
      <c r="J14" s="37"/>
      <c r="K14" s="40"/>
      <c r="L14" s="38" t="s">
        <v>192</v>
      </c>
      <c r="M14" s="39" t="s">
        <v>683</v>
      </c>
      <c r="S14" s="25" t="str">
        <f>IF(B14&lt;&gt;1,","&amp;D14,D14)</f>
        <v>facility_id</v>
      </c>
      <c r="T14" s="25" t="str">
        <f>UPPER(H14)</f>
        <v>TEXT</v>
      </c>
      <c r="U14" s="25" t="str">
        <f>IF(K14&lt;&gt;"","default "&amp;IF(H14="text","'"&amp;K14&amp;"'",K14),"")</f>
        <v/>
      </c>
      <c r="V14" s="25" t="str">
        <f t="shared" ref="V14:V23" si="3">IF(L14="○","NOT NULL","")</f>
        <v>NOT NULL</v>
      </c>
      <c r="W14" s="25" t="str">
        <f t="shared" ref="W14:W23" si="4">"-- "&amp;C14</f>
        <v>-- 施設ID</v>
      </c>
    </row>
    <row r="15" spans="1:23">
      <c r="B15" s="33">
        <f t="shared" si="0"/>
        <v>2</v>
      </c>
      <c r="C15" s="34" t="s">
        <v>678</v>
      </c>
      <c r="D15" s="34" t="s">
        <v>684</v>
      </c>
      <c r="E15" s="35"/>
      <c r="F15" s="35" t="s">
        <v>167</v>
      </c>
      <c r="G15" s="35">
        <v>40</v>
      </c>
      <c r="H15" s="36" t="str">
        <f t="shared" si="1"/>
        <v>text</v>
      </c>
      <c r="I15" s="36">
        <f t="shared" si="2"/>
        <v>121</v>
      </c>
      <c r="J15" s="37"/>
      <c r="K15" s="37"/>
      <c r="L15" s="38" t="s">
        <v>192</v>
      </c>
      <c r="M15" s="39" t="s">
        <v>680</v>
      </c>
      <c r="S15" s="25" t="str">
        <f t="shared" ref="S15:S23" si="5">IF(B15&lt;&gt;1,","&amp;D15,D15)</f>
        <v>,facility_name</v>
      </c>
      <c r="T15" s="25" t="str">
        <f t="shared" ref="T15:T23" si="6">UPPER(H15)</f>
        <v>TEXT</v>
      </c>
      <c r="U15" s="25" t="str">
        <f t="shared" ref="U15:U23" si="7">IF(K15&lt;&gt;"","default "&amp;IF(H15="text","'"&amp;K15&amp;"'",K15),"")</f>
        <v/>
      </c>
      <c r="V15" s="25" t="str">
        <f t="shared" si="3"/>
        <v>NOT NULL</v>
      </c>
      <c r="W15" s="25" t="str">
        <f t="shared" si="4"/>
        <v>-- 施設名</v>
      </c>
    </row>
    <row r="16" spans="1:23">
      <c r="B16" s="33">
        <f t="shared" ref="B16:B18" si="8">ROW()-13</f>
        <v>3</v>
      </c>
      <c r="C16" s="34" t="s">
        <v>165</v>
      </c>
      <c r="D16" s="34" t="s">
        <v>166</v>
      </c>
      <c r="E16" s="36" t="s">
        <v>192</v>
      </c>
      <c r="F16" s="35" t="s">
        <v>167</v>
      </c>
      <c r="G16" s="35">
        <v>1</v>
      </c>
      <c r="H16" s="36" t="str">
        <f t="shared" si="1"/>
        <v>text</v>
      </c>
      <c r="I16" s="36">
        <f t="shared" si="2"/>
        <v>4</v>
      </c>
      <c r="J16" s="37"/>
      <c r="K16" s="37"/>
      <c r="L16" s="38" t="s">
        <v>192</v>
      </c>
      <c r="M16" s="39" t="s">
        <v>168</v>
      </c>
      <c r="S16" s="25" t="str">
        <f t="shared" si="5"/>
        <v>,cd_no</v>
      </c>
      <c r="T16" s="25" t="str">
        <f t="shared" si="6"/>
        <v>TEXT</v>
      </c>
      <c r="U16" s="25" t="str">
        <f t="shared" si="7"/>
        <v/>
      </c>
      <c r="V16" s="25" t="str">
        <f t="shared" si="3"/>
        <v>NOT NULL</v>
      </c>
      <c r="W16" s="25" t="str">
        <f t="shared" si="4"/>
        <v>-- アルファベットコード</v>
      </c>
    </row>
    <row r="17" spans="2:28">
      <c r="B17" s="33">
        <f t="shared" si="8"/>
        <v>4</v>
      </c>
      <c r="C17" s="34" t="s">
        <v>169</v>
      </c>
      <c r="D17" s="34" t="s">
        <v>170</v>
      </c>
      <c r="E17" s="36" t="s">
        <v>192</v>
      </c>
      <c r="F17" s="36" t="s">
        <v>167</v>
      </c>
      <c r="G17" s="35">
        <v>3</v>
      </c>
      <c r="H17" s="36" t="str">
        <f t="shared" si="1"/>
        <v>text</v>
      </c>
      <c r="I17" s="36">
        <f t="shared" si="2"/>
        <v>10</v>
      </c>
      <c r="J17" s="37"/>
      <c r="K17" s="40"/>
      <c r="L17" s="38" t="s">
        <v>192</v>
      </c>
      <c r="M17" s="39" t="s">
        <v>168</v>
      </c>
      <c r="S17" s="25" t="str">
        <f t="shared" si="5"/>
        <v>,cd_no_kubun</v>
      </c>
      <c r="T17" s="25" t="str">
        <f t="shared" si="6"/>
        <v>TEXT</v>
      </c>
      <c r="U17" s="25" t="str">
        <f t="shared" si="7"/>
        <v/>
      </c>
      <c r="V17" s="25" t="str">
        <f t="shared" si="3"/>
        <v>NOT NULL</v>
      </c>
      <c r="W17" s="25" t="str">
        <f t="shared" si="4"/>
        <v>-- 区分番号</v>
      </c>
    </row>
    <row r="18" spans="2:28">
      <c r="B18" s="33">
        <f t="shared" si="8"/>
        <v>5</v>
      </c>
      <c r="C18" s="34" t="s">
        <v>171</v>
      </c>
      <c r="D18" s="34" t="s">
        <v>172</v>
      </c>
      <c r="E18" s="36" t="s">
        <v>192</v>
      </c>
      <c r="F18" s="36" t="s">
        <v>167</v>
      </c>
      <c r="G18" s="35">
        <v>2</v>
      </c>
      <c r="H18" s="36" t="str">
        <f t="shared" si="1"/>
        <v>text</v>
      </c>
      <c r="I18" s="36">
        <f t="shared" si="2"/>
        <v>7</v>
      </c>
      <c r="J18" s="37"/>
      <c r="K18" s="37"/>
      <c r="L18" s="38" t="s">
        <v>192</v>
      </c>
      <c r="M18" s="39" t="s">
        <v>168</v>
      </c>
      <c r="S18" s="25" t="str">
        <f t="shared" si="5"/>
        <v>,cd_no_eda</v>
      </c>
      <c r="T18" s="25" t="str">
        <f t="shared" si="6"/>
        <v>TEXT</v>
      </c>
      <c r="U18" s="25" t="str">
        <f t="shared" si="7"/>
        <v/>
      </c>
      <c r="V18" s="25" t="str">
        <f t="shared" si="3"/>
        <v>NOT NULL</v>
      </c>
      <c r="W18" s="25" t="str">
        <f t="shared" si="4"/>
        <v>-- 枝番</v>
      </c>
    </row>
    <row r="19" spans="2:28" s="41" customFormat="1">
      <c r="B19" s="33">
        <f>ROW()-13</f>
        <v>6</v>
      </c>
      <c r="C19" s="34" t="s">
        <v>173</v>
      </c>
      <c r="D19" s="34" t="s">
        <v>174</v>
      </c>
      <c r="E19" s="36" t="s">
        <v>192</v>
      </c>
      <c r="F19" s="36" t="s">
        <v>167</v>
      </c>
      <c r="G19" s="35">
        <v>2</v>
      </c>
      <c r="H19" s="36" t="str">
        <f t="shared" si="1"/>
        <v>text</v>
      </c>
      <c r="I19" s="36">
        <f t="shared" si="2"/>
        <v>7</v>
      </c>
      <c r="J19" s="37"/>
      <c r="K19" s="40"/>
      <c r="L19" s="38" t="s">
        <v>192</v>
      </c>
      <c r="M19" s="39" t="s">
        <v>168</v>
      </c>
      <c r="S19" s="25" t="str">
        <f t="shared" si="5"/>
        <v>,cd_no_koh</v>
      </c>
      <c r="T19" s="25" t="str">
        <f t="shared" si="6"/>
        <v>TEXT</v>
      </c>
      <c r="U19" s="25" t="str">
        <f t="shared" si="7"/>
        <v/>
      </c>
      <c r="V19" s="25" t="str">
        <f t="shared" si="3"/>
        <v>NOT NULL</v>
      </c>
      <c r="W19" s="25" t="str">
        <f t="shared" si="4"/>
        <v>-- 項番</v>
      </c>
      <c r="AB19" s="25"/>
    </row>
    <row r="20" spans="2:28" s="41" customFormat="1">
      <c r="B20" s="33">
        <f>ROW()-13</f>
        <v>7</v>
      </c>
      <c r="C20" s="34" t="s">
        <v>175</v>
      </c>
      <c r="D20" s="34" t="s">
        <v>176</v>
      </c>
      <c r="E20" s="36" t="s">
        <v>192</v>
      </c>
      <c r="F20" s="36" t="s">
        <v>167</v>
      </c>
      <c r="G20" s="35">
        <v>9</v>
      </c>
      <c r="H20" s="36" t="str">
        <f t="shared" si="1"/>
        <v>text</v>
      </c>
      <c r="I20" s="36">
        <f t="shared" si="2"/>
        <v>28</v>
      </c>
      <c r="J20" s="37"/>
      <c r="K20" s="37"/>
      <c r="L20" s="38" t="s">
        <v>192</v>
      </c>
      <c r="M20" s="39" t="s">
        <v>168</v>
      </c>
      <c r="S20" s="25" t="str">
        <f t="shared" si="5"/>
        <v>,shinryo_koi_cd</v>
      </c>
      <c r="T20" s="25" t="str">
        <f t="shared" si="6"/>
        <v>TEXT</v>
      </c>
      <c r="U20" s="25" t="str">
        <f t="shared" si="7"/>
        <v/>
      </c>
      <c r="V20" s="25" t="str">
        <f t="shared" si="3"/>
        <v>NOT NULL</v>
      </c>
      <c r="W20" s="25" t="str">
        <f t="shared" si="4"/>
        <v>-- 診療行為コード</v>
      </c>
      <c r="AB20" s="25"/>
    </row>
    <row r="21" spans="2:28" s="41" customFormat="1">
      <c r="B21" s="33">
        <f>ROW()-13</f>
        <v>8</v>
      </c>
      <c r="C21" s="34" t="s">
        <v>1187</v>
      </c>
      <c r="D21" s="34" t="s">
        <v>1188</v>
      </c>
      <c r="E21" s="35"/>
      <c r="F21" s="35" t="s">
        <v>167</v>
      </c>
      <c r="G21" s="35">
        <v>64</v>
      </c>
      <c r="H21" s="36" t="str">
        <f t="shared" si="1"/>
        <v>text</v>
      </c>
      <c r="I21" s="36">
        <f t="shared" si="2"/>
        <v>193</v>
      </c>
      <c r="J21" s="37"/>
      <c r="K21" s="40"/>
      <c r="L21" s="38" t="s">
        <v>192</v>
      </c>
      <c r="M21" s="39" t="s">
        <v>168</v>
      </c>
      <c r="S21" s="25" t="str">
        <f t="shared" si="5"/>
        <v>,shinryo_koi_kihonname</v>
      </c>
      <c r="T21" s="25" t="str">
        <f t="shared" si="6"/>
        <v>TEXT</v>
      </c>
      <c r="U21" s="25" t="str">
        <f t="shared" si="7"/>
        <v/>
      </c>
      <c r="V21" s="25" t="str">
        <f t="shared" si="3"/>
        <v>NOT NULL</v>
      </c>
      <c r="W21" s="25" t="str">
        <f t="shared" si="4"/>
        <v>-- 診療行為名</v>
      </c>
      <c r="AB21" s="25"/>
    </row>
    <row r="22" spans="2:28" s="41" customFormat="1">
      <c r="B22" s="33">
        <f>ROW()-13</f>
        <v>9</v>
      </c>
      <c r="C22" s="34" t="s">
        <v>178</v>
      </c>
      <c r="D22" s="34" t="s">
        <v>179</v>
      </c>
      <c r="E22" s="36"/>
      <c r="F22" s="36" t="s">
        <v>180</v>
      </c>
      <c r="G22" s="35">
        <v>10</v>
      </c>
      <c r="H22" s="36" t="str">
        <f t="shared" si="1"/>
        <v>integer</v>
      </c>
      <c r="I22" s="36">
        <f t="shared" si="2"/>
        <v>4</v>
      </c>
      <c r="J22" s="37"/>
      <c r="K22" s="37"/>
      <c r="L22" s="38" t="s">
        <v>192</v>
      </c>
      <c r="M22" s="39" t="s">
        <v>181</v>
      </c>
      <c r="S22" s="25" t="str">
        <f t="shared" si="5"/>
        <v>,all_kanja_cnt</v>
      </c>
      <c r="T22" s="25" t="str">
        <f t="shared" si="6"/>
        <v>INTEGER</v>
      </c>
      <c r="U22" s="25" t="str">
        <f t="shared" si="7"/>
        <v/>
      </c>
      <c r="V22" s="25" t="str">
        <f t="shared" si="3"/>
        <v>NOT NULL</v>
      </c>
      <c r="W22" s="25" t="str">
        <f t="shared" si="4"/>
        <v>-- 全期間</v>
      </c>
      <c r="AB22" s="25"/>
    </row>
    <row r="23" spans="2:28" s="41" customFormat="1" ht="19.5" thickBot="1">
      <c r="B23" s="42">
        <f>ROW()-13</f>
        <v>10</v>
      </c>
      <c r="C23" s="43" t="s">
        <v>182</v>
      </c>
      <c r="D23" s="43" t="s">
        <v>1331</v>
      </c>
      <c r="E23" s="44"/>
      <c r="F23" s="45" t="s">
        <v>180</v>
      </c>
      <c r="G23" s="44">
        <v>10</v>
      </c>
      <c r="H23" s="44" t="str">
        <f t="shared" si="1"/>
        <v>integer</v>
      </c>
      <c r="I23" s="44">
        <f t="shared" si="2"/>
        <v>4</v>
      </c>
      <c r="J23" s="46"/>
      <c r="K23" s="47"/>
      <c r="L23" s="48" t="s">
        <v>192</v>
      </c>
      <c r="M23" s="49" t="s">
        <v>181</v>
      </c>
      <c r="S23" s="25" t="str">
        <f t="shared" si="5"/>
        <v>,y1_kanja_cnt</v>
      </c>
      <c r="T23" s="25" t="str">
        <f t="shared" si="6"/>
        <v>INTEGER</v>
      </c>
      <c r="U23" s="25" t="str">
        <f t="shared" si="7"/>
        <v/>
      </c>
      <c r="V23" s="25" t="str">
        <f t="shared" si="3"/>
        <v>NOT NULL</v>
      </c>
      <c r="W23" s="25" t="str">
        <f t="shared" si="4"/>
        <v>-- 直近1年間</v>
      </c>
      <c r="AB23" s="25"/>
    </row>
    <row r="24" spans="2:28">
      <c r="P24" s="41"/>
      <c r="Q24" s="41"/>
      <c r="R24" s="25" t="s">
        <v>1327</v>
      </c>
      <c r="X24" s="41"/>
      <c r="Y24" s="41"/>
    </row>
    <row r="25" spans="2:28">
      <c r="P25" s="41"/>
      <c r="Q25" s="41"/>
      <c r="R25" s="41"/>
      <c r="X25" s="41"/>
      <c r="Y25" s="41"/>
    </row>
    <row r="26" spans="2:28">
      <c r="R26" s="41"/>
      <c r="X26" s="41"/>
      <c r="Y26" s="41"/>
    </row>
    <row r="27" spans="2:28">
      <c r="P27" s="41"/>
      <c r="Q27" s="41"/>
      <c r="R27" s="41"/>
      <c r="X27" s="41"/>
      <c r="Y27" s="41"/>
    </row>
    <row r="28" spans="2:28">
      <c r="P28" s="41"/>
      <c r="Q28" s="41"/>
      <c r="R28" s="41"/>
      <c r="X28" s="41"/>
      <c r="Y28" s="41"/>
    </row>
    <row r="29" spans="2:28">
      <c r="P29" s="41"/>
      <c r="Q29" s="41"/>
      <c r="R29" s="41"/>
      <c r="X29" s="41"/>
      <c r="Y29" s="41"/>
    </row>
    <row r="30" spans="2:28">
      <c r="P30" s="41"/>
      <c r="Q30" s="41"/>
      <c r="R30" s="41"/>
      <c r="X30" s="41"/>
      <c r="Y30" s="41"/>
    </row>
    <row r="31" spans="2:28">
      <c r="P31" s="41"/>
      <c r="Q31" s="41"/>
      <c r="R31" s="41"/>
      <c r="X31" s="41"/>
      <c r="Y31" s="41"/>
    </row>
    <row r="32" spans="2:28">
      <c r="P32" s="41"/>
      <c r="Q32" s="41"/>
      <c r="R32" s="41"/>
      <c r="X32" s="41"/>
      <c r="Y32" s="41"/>
    </row>
    <row r="33" spans="16:25">
      <c r="Q33" s="41"/>
      <c r="R33" s="41"/>
      <c r="X33" s="41"/>
      <c r="Y33" s="41"/>
    </row>
    <row r="34" spans="16:25">
      <c r="P34" s="41"/>
      <c r="Q34" s="41"/>
      <c r="R34" s="41"/>
      <c r="X34" s="41"/>
      <c r="Y34"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hyperlinks>
    <hyperlink ref="A1" location="エンティティ一覧!A1" display="エンティティ一覧"/>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0" tint="-0.249977111117893"/>
  </sheetPr>
  <dimension ref="A1:AD74"/>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44" width="2.625" style="25"/>
    <col min="45" max="46" width="5.25" style="25" bestFit="1" customWidth="1"/>
    <col min="47" max="16384" width="2.625" style="25"/>
  </cols>
  <sheetData>
    <row r="1" spans="1:28">
      <c r="A1" s="79" t="s">
        <v>730</v>
      </c>
      <c r="B1" s="631" t="s">
        <v>137</v>
      </c>
      <c r="C1" s="632"/>
      <c r="D1" s="23" t="s">
        <v>138</v>
      </c>
      <c r="E1" s="635"/>
      <c r="F1" s="635"/>
      <c r="G1" s="635"/>
      <c r="H1" s="635"/>
      <c r="I1" s="635"/>
      <c r="J1" s="636" t="s">
        <v>139</v>
      </c>
      <c r="K1" s="635"/>
      <c r="L1" s="627"/>
      <c r="M1" s="80" t="s">
        <v>140</v>
      </c>
    </row>
    <row r="2" spans="1:28" ht="19.5" thickBot="1">
      <c r="B2" s="633"/>
      <c r="C2" s="634"/>
      <c r="D2" s="26" t="s">
        <v>141</v>
      </c>
      <c r="E2" s="637"/>
      <c r="F2" s="637"/>
      <c r="G2" s="637"/>
      <c r="H2" s="637"/>
      <c r="I2" s="637"/>
      <c r="J2" s="638"/>
      <c r="K2" s="639"/>
      <c r="L2" s="640"/>
      <c r="M2" s="27"/>
      <c r="P2" s="25" t="str">
        <f>"ALTER TABLE ONLY milscm4."&amp;D$8</f>
        <v>ALTER TABLE ONLY milscm4.sample_facility_list</v>
      </c>
    </row>
    <row r="3" spans="1:28" ht="19.5" thickBot="1">
      <c r="B3" s="28"/>
      <c r="C3" s="28"/>
      <c r="D3" s="28"/>
      <c r="E3" s="28"/>
      <c r="F3" s="28"/>
      <c r="G3" s="28"/>
      <c r="H3" s="28"/>
      <c r="I3" s="28"/>
      <c r="J3" s="28"/>
      <c r="K3" s="28"/>
      <c r="L3" s="28"/>
      <c r="M3" s="29"/>
      <c r="Q3" s="25" t="str">
        <f>"ADD CONSTRAINT "&amp;D$8&amp;"_pkey"</f>
        <v>ADD CONSTRAINT sample_facility_list_pkey</v>
      </c>
    </row>
    <row r="4" spans="1:28">
      <c r="B4" s="626" t="s">
        <v>142</v>
      </c>
      <c r="C4" s="627"/>
      <c r="D4" s="628" t="str">
        <f>VLOOKUP(D7,エンティティ一覧!A1:'エンティティ一覧'!AQ10131,13,FALSE)</f>
        <v>ENT_A2_12</v>
      </c>
      <c r="E4" s="629"/>
      <c r="F4" s="629"/>
      <c r="G4" s="629"/>
      <c r="H4" s="629"/>
      <c r="I4" s="629"/>
      <c r="J4" s="629"/>
      <c r="K4" s="629"/>
      <c r="L4" s="629"/>
      <c r="M4" s="630"/>
      <c r="R4" s="25" t="s">
        <v>1328</v>
      </c>
    </row>
    <row r="5" spans="1:28">
      <c r="B5" s="641" t="s">
        <v>143</v>
      </c>
      <c r="C5" s="642"/>
      <c r="D5" s="643" t="str">
        <f>VLOOKUP(D7,エンティティ一覧!A1:'エンティティ一覧'!AQ10131,2,FALSE)</f>
        <v>SA_A2</v>
      </c>
      <c r="E5" s="644"/>
      <c r="F5" s="644"/>
      <c r="G5" s="644"/>
      <c r="H5" s="644"/>
      <c r="I5" s="644"/>
      <c r="J5" s="644"/>
      <c r="K5" s="644"/>
      <c r="L5" s="644"/>
      <c r="M5" s="645"/>
      <c r="S5" s="25" t="s">
        <v>1329</v>
      </c>
    </row>
    <row r="6" spans="1:28">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8">
      <c r="B7" s="641" t="s">
        <v>145</v>
      </c>
      <c r="C7" s="642"/>
      <c r="D7" s="643" t="s">
        <v>527</v>
      </c>
      <c r="E7" s="644"/>
      <c r="F7" s="644"/>
      <c r="G7" s="644"/>
      <c r="H7" s="644"/>
      <c r="I7" s="644"/>
      <c r="J7" s="644"/>
      <c r="K7" s="644"/>
      <c r="L7" s="644"/>
      <c r="M7" s="645"/>
    </row>
    <row r="8" spans="1:28">
      <c r="B8" s="641" t="s">
        <v>147</v>
      </c>
      <c r="C8" s="642"/>
      <c r="D8" s="643" t="s">
        <v>1353</v>
      </c>
      <c r="E8" s="644"/>
      <c r="F8" s="644"/>
      <c r="G8" s="644"/>
      <c r="H8" s="644"/>
      <c r="I8" s="644"/>
      <c r="J8" s="644"/>
      <c r="K8" s="644"/>
      <c r="L8" s="644"/>
      <c r="M8" s="645"/>
      <c r="S8" s="25" t="s">
        <v>1327</v>
      </c>
    </row>
    <row r="9" spans="1:28" ht="19.5" thickBot="1">
      <c r="B9" s="652" t="s">
        <v>149</v>
      </c>
      <c r="C9" s="653"/>
      <c r="D9" s="654" t="s">
        <v>528</v>
      </c>
      <c r="E9" s="663"/>
      <c r="F9" s="663"/>
      <c r="G9" s="663"/>
      <c r="H9" s="663"/>
      <c r="I9" s="663"/>
      <c r="J9" s="663"/>
      <c r="K9" s="663"/>
      <c r="L9" s="663"/>
      <c r="M9" s="664"/>
      <c r="P9" s="25" t="str">
        <f>"ALTER TABLE milscm4."&amp;D$8&amp;" OWNER TO pgmisgrp1;"</f>
        <v>ALTER TABLE milscm4.sample_facility_list OWNER TO pgmisgrp1;</v>
      </c>
    </row>
    <row r="10" spans="1:28">
      <c r="B10" s="30"/>
      <c r="C10" s="30"/>
      <c r="D10" s="28"/>
      <c r="E10" s="28"/>
      <c r="F10" s="28"/>
      <c r="G10" s="28"/>
      <c r="H10" s="28"/>
      <c r="I10" s="28"/>
      <c r="J10" s="28"/>
      <c r="K10" s="28"/>
      <c r="L10" s="28"/>
      <c r="M10" s="29"/>
      <c r="P10" s="25" t="str">
        <f>"GRANT ALL ON TABLE milscm4."&amp;D$8&amp;" TO pgappl11;"</f>
        <v>GRANT ALL ON TABLE milscm4.sample_facility_list TO pgappl11;</v>
      </c>
    </row>
    <row r="11" spans="1:28" ht="19.5" thickBot="1">
      <c r="B11" s="31" t="s">
        <v>151</v>
      </c>
      <c r="C11" s="30"/>
      <c r="D11" s="28"/>
      <c r="E11" s="28"/>
      <c r="F11" s="28"/>
      <c r="G11" s="28"/>
      <c r="H11" s="28"/>
      <c r="I11" s="28"/>
      <c r="J11" s="28"/>
      <c r="K11" s="28"/>
      <c r="L11" s="28"/>
      <c r="M11" s="29"/>
    </row>
    <row r="12" spans="1:28">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milscm4.sample_facility_list</v>
      </c>
    </row>
    <row r="13" spans="1:28" ht="56.25">
      <c r="B13" s="658"/>
      <c r="C13" s="660"/>
      <c r="D13" s="660"/>
      <c r="E13" s="649"/>
      <c r="F13" s="32" t="s">
        <v>162</v>
      </c>
      <c r="G13" s="32" t="s">
        <v>163</v>
      </c>
      <c r="H13" s="32" t="s">
        <v>162</v>
      </c>
      <c r="I13" s="32" t="s">
        <v>164</v>
      </c>
      <c r="J13" s="649"/>
      <c r="K13" s="649"/>
      <c r="L13" s="649"/>
      <c r="M13" s="651"/>
      <c r="Q13" s="25" t="s">
        <v>1326</v>
      </c>
    </row>
    <row r="14" spans="1:28">
      <c r="B14" s="33">
        <f t="shared" ref="B14:B17" si="0">ROW()-13</f>
        <v>1</v>
      </c>
      <c r="C14" s="34" t="s">
        <v>529</v>
      </c>
      <c r="D14" s="34" t="s">
        <v>196</v>
      </c>
      <c r="E14" s="35" t="s">
        <v>685</v>
      </c>
      <c r="F14" s="35" t="s">
        <v>197</v>
      </c>
      <c r="G14" s="35">
        <v>9</v>
      </c>
      <c r="H14" s="36" t="str">
        <f>IF(F14="フラグ","boolean",IF(F14="文字列","text",IF(F14="整数","integer",IF(F14="実数","numeric",""))))</f>
        <v>text</v>
      </c>
      <c r="I14" s="36">
        <f>IF(H14="boolean",1,IF(H14="text",IF(G14&lt;=126,1+(G14*3),4+(G14*3)),IF(H14="integer",4,IF(H14="numeric",3+CEILING(G14/4*2,2),0))))</f>
        <v>28</v>
      </c>
      <c r="J14" s="37"/>
      <c r="K14" s="37"/>
      <c r="L14" s="38" t="s">
        <v>208</v>
      </c>
      <c r="M14" s="39"/>
      <c r="S14" s="25" t="str">
        <f>IF(B14&lt;&gt;1,","&amp;D14,D14)</f>
        <v>facility_id</v>
      </c>
      <c r="T14" s="25" t="str">
        <f>UPPER(H14)</f>
        <v>TEXT</v>
      </c>
      <c r="U14" s="25" t="str">
        <f>IF(K14&lt;&gt;"","default "&amp;IF(H14="text","'"&amp;K14&amp;"'",K14),"")</f>
        <v/>
      </c>
      <c r="V14" s="25" t="str">
        <f t="shared" ref="V14:V23" si="1">IF(L14="○","NOT NULL","")</f>
        <v>NOT NULL</v>
      </c>
      <c r="W14" s="25" t="str">
        <f t="shared" ref="W14:W56" si="2">"-- "&amp;C14</f>
        <v>-- 施設ID</v>
      </c>
    </row>
    <row r="15" spans="1:28" s="41" customFormat="1">
      <c r="A15" s="25"/>
      <c r="B15" s="33">
        <f t="shared" ref="B15:B55" si="3">ROW()-13</f>
        <v>2</v>
      </c>
      <c r="C15" s="34" t="s">
        <v>539</v>
      </c>
      <c r="D15" s="34" t="s">
        <v>540</v>
      </c>
      <c r="E15" s="36"/>
      <c r="F15" s="36" t="s">
        <v>197</v>
      </c>
      <c r="G15" s="36">
        <v>40</v>
      </c>
      <c r="H15" s="36" t="str">
        <f>IF(F15="フラグ","boolean",IF(F15="文字列","text",IF(F15="整数","integer",IF(F15="実数","numeric",""))))</f>
        <v>text</v>
      </c>
      <c r="I15" s="36">
        <f>IF(H15="boolean",1,IF(H15="text",IF(G15&lt;=126,1+(G15*3),4+(G15*3)),IF(H15="integer",4,IF(H15="numeric",3+CEILING(G15/4*2,2),0))))</f>
        <v>121</v>
      </c>
      <c r="J15" s="37"/>
      <c r="K15" s="37"/>
      <c r="L15" s="38" t="s">
        <v>208</v>
      </c>
      <c r="M15" s="39" t="s">
        <v>532</v>
      </c>
      <c r="P15" s="25"/>
      <c r="Q15" s="25"/>
      <c r="R15" s="25"/>
      <c r="S15" s="25" t="str">
        <f t="shared" ref="S15:S23" si="4">IF(B15&lt;&gt;1,","&amp;D15,D15)</f>
        <v>,facility_name</v>
      </c>
      <c r="T15" s="25" t="str">
        <f t="shared" ref="T15:T23" si="5">UPPER(H15)</f>
        <v>TEXT</v>
      </c>
      <c r="U15" s="25" t="str">
        <f t="shared" ref="U15:U23" si="6">IF(K15&lt;&gt;"","default "&amp;IF(H15="text","'"&amp;K15&amp;"'",K15),"")</f>
        <v/>
      </c>
      <c r="V15" s="25" t="str">
        <f t="shared" si="1"/>
        <v>NOT NULL</v>
      </c>
      <c r="W15" s="25" t="str">
        <f t="shared" si="2"/>
        <v>-- 施設名</v>
      </c>
      <c r="X15" s="25"/>
      <c r="Y15" s="25"/>
      <c r="AB15" s="25"/>
    </row>
    <row r="16" spans="1:28">
      <c r="B16" s="33">
        <f t="shared" si="0"/>
        <v>3</v>
      </c>
      <c r="C16" s="34" t="s">
        <v>530</v>
      </c>
      <c r="D16" s="34" t="s">
        <v>531</v>
      </c>
      <c r="E16" s="35"/>
      <c r="F16" s="36" t="s">
        <v>167</v>
      </c>
      <c r="G16" s="35">
        <v>1</v>
      </c>
      <c r="H16" s="36" t="str">
        <f t="shared" ref="H16:H56" si="7">IF(F16="フラグ","boolean",IF(F16="文字列","text",IF(F16="整数","integer",IF(F16="実数","numeric",""))))</f>
        <v>text</v>
      </c>
      <c r="I16" s="36">
        <f t="shared" ref="I16:I56" si="8">IF(H16="boolean",1,IF(H16="text",IF(G16&lt;=126,1+(G16*3),4+(G16*3)),IF(H16="integer",4,IF(H16="numeric",3+CEILING(G16/4*2,2),0))))</f>
        <v>4</v>
      </c>
      <c r="J16" s="37"/>
      <c r="K16" s="40"/>
      <c r="L16" s="38"/>
      <c r="M16" s="39" t="s">
        <v>532</v>
      </c>
      <c r="S16" s="25" t="str">
        <f t="shared" si="4"/>
        <v>,univ_hp_f</v>
      </c>
      <c r="T16" s="25" t="str">
        <f t="shared" si="5"/>
        <v>TEXT</v>
      </c>
      <c r="U16" s="25" t="str">
        <f t="shared" si="6"/>
        <v/>
      </c>
      <c r="V16" s="25" t="str">
        <f t="shared" si="1"/>
        <v/>
      </c>
      <c r="W16" s="25" t="str">
        <f t="shared" si="2"/>
        <v>-- 大学病院F</v>
      </c>
    </row>
    <row r="17" spans="1:28">
      <c r="B17" s="33">
        <f t="shared" si="0"/>
        <v>4</v>
      </c>
      <c r="C17" s="34" t="s">
        <v>533</v>
      </c>
      <c r="D17" s="34" t="s">
        <v>534</v>
      </c>
      <c r="E17" s="35"/>
      <c r="F17" s="36" t="s">
        <v>167</v>
      </c>
      <c r="G17" s="35">
        <v>1</v>
      </c>
      <c r="H17" s="36" t="str">
        <f t="shared" si="7"/>
        <v>text</v>
      </c>
      <c r="I17" s="36">
        <f t="shared" si="8"/>
        <v>4</v>
      </c>
      <c r="J17" s="37"/>
      <c r="K17" s="37"/>
      <c r="L17" s="38"/>
      <c r="M17" s="39" t="s">
        <v>532</v>
      </c>
      <c r="S17" s="25" t="str">
        <f t="shared" si="4"/>
        <v>,cancer_hp_f</v>
      </c>
      <c r="T17" s="25" t="str">
        <f t="shared" si="5"/>
        <v>TEXT</v>
      </c>
      <c r="U17" s="25" t="str">
        <f t="shared" si="6"/>
        <v/>
      </c>
      <c r="V17" s="25" t="str">
        <f t="shared" si="1"/>
        <v/>
      </c>
      <c r="W17" s="25" t="str">
        <f t="shared" si="2"/>
        <v>-- がん拠点病院F</v>
      </c>
    </row>
    <row r="18" spans="1:28" s="41" customFormat="1">
      <c r="A18" s="25"/>
      <c r="B18" s="33">
        <f>ROW()-13</f>
        <v>5</v>
      </c>
      <c r="C18" s="34" t="s">
        <v>535</v>
      </c>
      <c r="D18" s="34" t="s">
        <v>536</v>
      </c>
      <c r="E18" s="35"/>
      <c r="F18" s="36" t="s">
        <v>167</v>
      </c>
      <c r="G18" s="35">
        <v>6</v>
      </c>
      <c r="H18" s="36" t="str">
        <f t="shared" si="7"/>
        <v>text</v>
      </c>
      <c r="I18" s="36">
        <f t="shared" si="8"/>
        <v>19</v>
      </c>
      <c r="J18" s="37"/>
      <c r="K18" s="40"/>
      <c r="L18" s="38"/>
      <c r="M18" s="39" t="s">
        <v>532</v>
      </c>
      <c r="P18" s="25"/>
      <c r="Q18" s="25"/>
      <c r="R18" s="25"/>
      <c r="S18" s="25" t="str">
        <f t="shared" si="4"/>
        <v>,region</v>
      </c>
      <c r="T18" s="25" t="str">
        <f t="shared" si="5"/>
        <v>TEXT</v>
      </c>
      <c r="U18" s="25" t="str">
        <f t="shared" si="6"/>
        <v/>
      </c>
      <c r="V18" s="25" t="str">
        <f t="shared" si="1"/>
        <v/>
      </c>
      <c r="W18" s="25" t="str">
        <f t="shared" si="2"/>
        <v>-- 地方名</v>
      </c>
      <c r="X18" s="25"/>
      <c r="Y18" s="25"/>
      <c r="AB18" s="25"/>
    </row>
    <row r="19" spans="1:28" s="41" customFormat="1">
      <c r="B19" s="33">
        <f t="shared" si="3"/>
        <v>6</v>
      </c>
      <c r="C19" s="34" t="s">
        <v>537</v>
      </c>
      <c r="D19" s="34" t="s">
        <v>538</v>
      </c>
      <c r="E19" s="35"/>
      <c r="F19" s="36" t="s">
        <v>167</v>
      </c>
      <c r="G19" s="35">
        <v>4</v>
      </c>
      <c r="H19" s="36" t="str">
        <f t="shared" si="7"/>
        <v>text</v>
      </c>
      <c r="I19" s="36">
        <f t="shared" si="8"/>
        <v>13</v>
      </c>
      <c r="J19" s="37"/>
      <c r="K19" s="37"/>
      <c r="L19" s="38"/>
      <c r="M19" s="39" t="s">
        <v>532</v>
      </c>
      <c r="S19" s="25" t="str">
        <f t="shared" si="4"/>
        <v>,prefecture</v>
      </c>
      <c r="T19" s="25" t="str">
        <f t="shared" si="5"/>
        <v>TEXT</v>
      </c>
      <c r="U19" s="25" t="str">
        <f t="shared" si="6"/>
        <v/>
      </c>
      <c r="V19" s="25" t="str">
        <f t="shared" si="1"/>
        <v/>
      </c>
      <c r="W19" s="25" t="str">
        <f t="shared" si="2"/>
        <v>-- 都道府県名</v>
      </c>
      <c r="AB19" s="25"/>
    </row>
    <row r="20" spans="1:28" s="41" customFormat="1">
      <c r="B20" s="33">
        <f t="shared" si="3"/>
        <v>7</v>
      </c>
      <c r="C20" s="34" t="s">
        <v>541</v>
      </c>
      <c r="D20" s="34" t="s">
        <v>542</v>
      </c>
      <c r="E20" s="36"/>
      <c r="F20" s="36" t="s">
        <v>180</v>
      </c>
      <c r="G20" s="36">
        <v>4</v>
      </c>
      <c r="H20" s="36" t="str">
        <f t="shared" si="7"/>
        <v>integer</v>
      </c>
      <c r="I20" s="36">
        <f t="shared" si="8"/>
        <v>4</v>
      </c>
      <c r="J20" s="37"/>
      <c r="K20" s="37">
        <v>0</v>
      </c>
      <c r="L20" s="38"/>
      <c r="M20" s="39" t="s">
        <v>532</v>
      </c>
      <c r="S20" s="25" t="str">
        <f t="shared" si="4"/>
        <v>,all_bed</v>
      </c>
      <c r="T20" s="25" t="str">
        <f t="shared" si="5"/>
        <v>INTEGER</v>
      </c>
      <c r="U20" s="25" t="str">
        <f t="shared" si="6"/>
        <v>default 0</v>
      </c>
      <c r="V20" s="25" t="str">
        <f t="shared" si="1"/>
        <v/>
      </c>
      <c r="W20" s="25" t="str">
        <f t="shared" si="2"/>
        <v>-- 総病床数</v>
      </c>
      <c r="AB20" s="25"/>
    </row>
    <row r="21" spans="1:28" s="41" customFormat="1">
      <c r="B21" s="33">
        <f t="shared" si="3"/>
        <v>8</v>
      </c>
      <c r="C21" s="34" t="s">
        <v>543</v>
      </c>
      <c r="D21" s="34" t="s">
        <v>544</v>
      </c>
      <c r="E21" s="36"/>
      <c r="F21" s="36" t="s">
        <v>180</v>
      </c>
      <c r="G21" s="36">
        <v>4</v>
      </c>
      <c r="H21" s="36" t="str">
        <f t="shared" si="7"/>
        <v>integer</v>
      </c>
      <c r="I21" s="36">
        <f t="shared" si="8"/>
        <v>4</v>
      </c>
      <c r="J21" s="37"/>
      <c r="K21" s="37">
        <v>0</v>
      </c>
      <c r="L21" s="38"/>
      <c r="M21" s="39" t="s">
        <v>532</v>
      </c>
      <c r="S21" s="25" t="str">
        <f t="shared" si="4"/>
        <v>,ippan_bed</v>
      </c>
      <c r="T21" s="25" t="str">
        <f t="shared" si="5"/>
        <v>INTEGER</v>
      </c>
      <c r="U21" s="25" t="str">
        <f t="shared" si="6"/>
        <v>default 0</v>
      </c>
      <c r="V21" s="25" t="str">
        <f t="shared" si="1"/>
        <v/>
      </c>
      <c r="W21" s="25" t="str">
        <f t="shared" si="2"/>
        <v>-- 一般病床</v>
      </c>
      <c r="AB21" s="25"/>
    </row>
    <row r="22" spans="1:28" s="41" customFormat="1">
      <c r="B22" s="33">
        <f t="shared" si="3"/>
        <v>9</v>
      </c>
      <c r="C22" s="34" t="s">
        <v>1770</v>
      </c>
      <c r="D22" s="73" t="s">
        <v>1771</v>
      </c>
      <c r="E22" s="74"/>
      <c r="F22" s="74" t="s">
        <v>197</v>
      </c>
      <c r="G22" s="74">
        <v>8</v>
      </c>
      <c r="H22" s="36" t="str">
        <f t="shared" si="7"/>
        <v>text</v>
      </c>
      <c r="I22" s="36">
        <f t="shared" si="8"/>
        <v>25</v>
      </c>
      <c r="J22" s="37"/>
      <c r="K22" s="40"/>
      <c r="L22" s="38"/>
      <c r="M22" s="39" t="s">
        <v>1772</v>
      </c>
      <c r="S22" s="25" t="str">
        <f t="shared" si="4"/>
        <v>,opt_out_ymd</v>
      </c>
      <c r="T22" s="25" t="str">
        <f t="shared" si="5"/>
        <v>TEXT</v>
      </c>
      <c r="U22" s="25" t="str">
        <f t="shared" si="6"/>
        <v/>
      </c>
      <c r="V22" s="25" t="str">
        <f t="shared" si="1"/>
        <v/>
      </c>
      <c r="W22" s="25" t="str">
        <f t="shared" si="2"/>
        <v>-- 通知開始年月日</v>
      </c>
      <c r="AB22" s="25"/>
    </row>
    <row r="23" spans="1:28" s="41" customFormat="1" ht="33">
      <c r="B23" s="33">
        <f t="shared" si="3"/>
        <v>10</v>
      </c>
      <c r="C23" s="52" t="s">
        <v>545</v>
      </c>
      <c r="D23" s="52" t="s">
        <v>1388</v>
      </c>
      <c r="E23" s="35"/>
      <c r="F23" s="35" t="s">
        <v>167</v>
      </c>
      <c r="G23" s="35">
        <v>1</v>
      </c>
      <c r="H23" s="36" t="str">
        <f t="shared" si="7"/>
        <v>text</v>
      </c>
      <c r="I23" s="36">
        <f t="shared" si="8"/>
        <v>4</v>
      </c>
      <c r="J23" s="53"/>
      <c r="K23" s="54"/>
      <c r="L23" s="55" t="s">
        <v>192</v>
      </c>
      <c r="M23" s="83" t="s">
        <v>686</v>
      </c>
      <c r="S23" s="25" t="str">
        <f t="shared" si="4"/>
        <v>,dpc_f</v>
      </c>
      <c r="T23" s="25" t="str">
        <f t="shared" si="5"/>
        <v>TEXT</v>
      </c>
      <c r="U23" s="25" t="str">
        <f t="shared" si="6"/>
        <v/>
      </c>
      <c r="V23" s="25" t="str">
        <f t="shared" si="1"/>
        <v>NOT NULL</v>
      </c>
      <c r="W23" s="25" t="str">
        <f t="shared" si="2"/>
        <v>-- ①データ有無
（DPC調査データ）</v>
      </c>
      <c r="AB23" s="25"/>
    </row>
    <row r="24" spans="1:28" s="41" customFormat="1" ht="33">
      <c r="A24" s="25"/>
      <c r="B24" s="33">
        <f t="shared" si="3"/>
        <v>11</v>
      </c>
      <c r="C24" s="34" t="s">
        <v>546</v>
      </c>
      <c r="D24" s="34" t="s">
        <v>687</v>
      </c>
      <c r="E24" s="35"/>
      <c r="F24" s="36" t="s">
        <v>167</v>
      </c>
      <c r="G24" s="35">
        <v>1</v>
      </c>
      <c r="H24" s="36" t="str">
        <f t="shared" si="7"/>
        <v>text</v>
      </c>
      <c r="I24" s="36">
        <f t="shared" si="8"/>
        <v>4</v>
      </c>
      <c r="J24" s="37"/>
      <c r="K24" s="40"/>
      <c r="L24" s="38" t="s">
        <v>192</v>
      </c>
      <c r="M24" s="83" t="s">
        <v>688</v>
      </c>
      <c r="S24" s="25" t="str">
        <f t="shared" ref="S24:S56" si="9">IF(B24&lt;&gt;1,","&amp;D24,D24)</f>
        <v>,rcp_f</v>
      </c>
      <c r="T24" s="25" t="str">
        <f t="shared" ref="T24:T56" si="10">UPPER(H24)</f>
        <v>TEXT</v>
      </c>
      <c r="U24" s="25" t="str">
        <f t="shared" ref="U24:U56" si="11">IF(K24&lt;&gt;"","default "&amp;IF(H24="text","'"&amp;K24&amp;"'",K24),"")</f>
        <v/>
      </c>
      <c r="V24" s="25" t="str">
        <f t="shared" ref="V24:V56" si="12">IF(L24="○","NOT NULL","")</f>
        <v>NOT NULL</v>
      </c>
      <c r="W24" s="25" t="str">
        <f t="shared" si="2"/>
        <v>-- ①データ有無
（レセプトデータ）</v>
      </c>
      <c r="AB24" s="25"/>
    </row>
    <row r="25" spans="1:28" s="41" customFormat="1" ht="33">
      <c r="A25" s="25"/>
      <c r="B25" s="33">
        <f t="shared" si="3"/>
        <v>12</v>
      </c>
      <c r="C25" s="34" t="s">
        <v>547</v>
      </c>
      <c r="D25" s="34" t="s">
        <v>548</v>
      </c>
      <c r="E25" s="36"/>
      <c r="F25" s="36" t="s">
        <v>167</v>
      </c>
      <c r="G25" s="35">
        <v>1</v>
      </c>
      <c r="H25" s="36" t="str">
        <f t="shared" si="7"/>
        <v>text</v>
      </c>
      <c r="I25" s="36">
        <f t="shared" si="8"/>
        <v>4</v>
      </c>
      <c r="J25" s="37"/>
      <c r="K25" s="37"/>
      <c r="L25" s="38" t="s">
        <v>192</v>
      </c>
      <c r="M25" s="83" t="s">
        <v>689</v>
      </c>
      <c r="S25" s="25" t="str">
        <f t="shared" si="9"/>
        <v>,mml_f</v>
      </c>
      <c r="T25" s="25" t="str">
        <f t="shared" si="10"/>
        <v>TEXT</v>
      </c>
      <c r="U25" s="25" t="str">
        <f t="shared" si="11"/>
        <v/>
      </c>
      <c r="V25" s="25" t="str">
        <f t="shared" si="12"/>
        <v>NOT NULL</v>
      </c>
      <c r="W25" s="25" t="str">
        <f t="shared" si="2"/>
        <v>-- ①データ有無
（MML)</v>
      </c>
      <c r="AB25" s="25"/>
    </row>
    <row r="26" spans="1:28" s="41" customFormat="1" ht="56.25">
      <c r="A26" s="25"/>
      <c r="B26" s="33">
        <f t="shared" si="3"/>
        <v>13</v>
      </c>
      <c r="C26" s="84" t="s">
        <v>549</v>
      </c>
      <c r="D26" s="84" t="s">
        <v>1369</v>
      </c>
      <c r="E26" s="85"/>
      <c r="F26" s="35" t="s">
        <v>167</v>
      </c>
      <c r="G26" s="35">
        <v>1</v>
      </c>
      <c r="H26" s="36" t="str">
        <f t="shared" si="7"/>
        <v>text</v>
      </c>
      <c r="I26" s="36">
        <f t="shared" si="8"/>
        <v>4</v>
      </c>
      <c r="J26" s="86"/>
      <c r="K26" s="87">
        <v>0</v>
      </c>
      <c r="L26" s="88" t="s">
        <v>192</v>
      </c>
      <c r="M26" s="89" t="s">
        <v>690</v>
      </c>
      <c r="S26" s="25" t="str">
        <f t="shared" si="9"/>
        <v>,dpc_mml_matching_ID0</v>
      </c>
      <c r="T26" s="25" t="str">
        <f t="shared" si="10"/>
        <v>TEXT</v>
      </c>
      <c r="U26" s="25" t="str">
        <f t="shared" si="11"/>
        <v>default '0'</v>
      </c>
      <c r="V26" s="25" t="str">
        <f t="shared" si="12"/>
        <v>NOT NULL</v>
      </c>
      <c r="W26" s="25" t="str">
        <f t="shared" si="2"/>
        <v>-- ②ID突合
DPC-MML</v>
      </c>
      <c r="AB26" s="25"/>
    </row>
    <row r="27" spans="1:28" s="41" customFormat="1" ht="56.25">
      <c r="A27" s="25"/>
      <c r="B27" s="33">
        <f t="shared" si="3"/>
        <v>14</v>
      </c>
      <c r="C27" s="84" t="s">
        <v>550</v>
      </c>
      <c r="D27" s="84" t="s">
        <v>551</v>
      </c>
      <c r="E27" s="85"/>
      <c r="F27" s="35" t="s">
        <v>167</v>
      </c>
      <c r="G27" s="35">
        <v>1</v>
      </c>
      <c r="H27" s="36" t="str">
        <f t="shared" si="7"/>
        <v>text</v>
      </c>
      <c r="I27" s="36">
        <f t="shared" si="8"/>
        <v>4</v>
      </c>
      <c r="J27" s="86"/>
      <c r="K27" s="87">
        <v>0</v>
      </c>
      <c r="L27" s="88" t="s">
        <v>192</v>
      </c>
      <c r="M27" s="89" t="s">
        <v>691</v>
      </c>
      <c r="S27" s="25" t="str">
        <f t="shared" si="9"/>
        <v>,dpc_rcp_matching_ID0</v>
      </c>
      <c r="T27" s="25" t="str">
        <f t="shared" si="10"/>
        <v>TEXT</v>
      </c>
      <c r="U27" s="25" t="str">
        <f t="shared" si="11"/>
        <v>default '0'</v>
      </c>
      <c r="V27" s="25" t="str">
        <f t="shared" si="12"/>
        <v>NOT NULL</v>
      </c>
      <c r="W27" s="25" t="str">
        <f t="shared" si="2"/>
        <v>-- ②ID突合
DPC-レセ</v>
      </c>
      <c r="AB27" s="25"/>
    </row>
    <row r="28" spans="1:28" s="41" customFormat="1" ht="56.25">
      <c r="A28" s="25"/>
      <c r="B28" s="33">
        <f t="shared" si="3"/>
        <v>15</v>
      </c>
      <c r="C28" s="84" t="s">
        <v>552</v>
      </c>
      <c r="D28" s="84" t="s">
        <v>553</v>
      </c>
      <c r="E28" s="85"/>
      <c r="F28" s="35" t="s">
        <v>167</v>
      </c>
      <c r="G28" s="35">
        <v>1</v>
      </c>
      <c r="H28" s="36" t="str">
        <f t="shared" si="7"/>
        <v>text</v>
      </c>
      <c r="I28" s="36">
        <f t="shared" si="8"/>
        <v>4</v>
      </c>
      <c r="J28" s="86"/>
      <c r="K28" s="87">
        <v>0</v>
      </c>
      <c r="L28" s="88" t="s">
        <v>192</v>
      </c>
      <c r="M28" s="89" t="s">
        <v>692</v>
      </c>
      <c r="S28" s="25" t="str">
        <f t="shared" si="9"/>
        <v>,rcp_mml_matching_ID0</v>
      </c>
      <c r="T28" s="25" t="str">
        <f t="shared" si="10"/>
        <v>TEXT</v>
      </c>
      <c r="U28" s="25" t="str">
        <f t="shared" si="11"/>
        <v>default '0'</v>
      </c>
      <c r="V28" s="25" t="str">
        <f t="shared" si="12"/>
        <v>NOT NULL</v>
      </c>
      <c r="W28" s="25" t="str">
        <f t="shared" si="2"/>
        <v>-- ②ID突合
レセ-MML</v>
      </c>
      <c r="AB28" s="25"/>
    </row>
    <row r="29" spans="1:28" s="41" customFormat="1" ht="37.5">
      <c r="A29" s="25"/>
      <c r="B29" s="33">
        <f t="shared" si="3"/>
        <v>16</v>
      </c>
      <c r="C29" s="34" t="s">
        <v>554</v>
      </c>
      <c r="D29" s="34" t="s">
        <v>1389</v>
      </c>
      <c r="E29" s="35"/>
      <c r="F29" s="35" t="s">
        <v>167</v>
      </c>
      <c r="G29" s="35">
        <v>6</v>
      </c>
      <c r="H29" s="36" t="str">
        <f t="shared" si="7"/>
        <v>text</v>
      </c>
      <c r="I29" s="36">
        <f t="shared" si="8"/>
        <v>19</v>
      </c>
      <c r="J29" s="37"/>
      <c r="K29" s="40"/>
      <c r="L29" s="38" t="s">
        <v>192</v>
      </c>
      <c r="M29" s="39" t="s">
        <v>693</v>
      </c>
      <c r="S29" s="25" t="str">
        <f t="shared" si="9"/>
        <v>,max_dpc_data_ym</v>
      </c>
      <c r="T29" s="25" t="str">
        <f t="shared" si="10"/>
        <v>TEXT</v>
      </c>
      <c r="U29" s="25" t="str">
        <f t="shared" si="11"/>
        <v/>
      </c>
      <c r="V29" s="25" t="str">
        <f t="shared" si="12"/>
        <v>NOT NULL</v>
      </c>
      <c r="W29" s="25" t="str">
        <f t="shared" si="2"/>
        <v>-- DPC調査データ最新保有年月</v>
      </c>
      <c r="AB29" s="25"/>
    </row>
    <row r="30" spans="1:28" s="41" customFormat="1" ht="37.5">
      <c r="A30" s="25"/>
      <c r="B30" s="33">
        <f t="shared" si="3"/>
        <v>17</v>
      </c>
      <c r="C30" s="34" t="s">
        <v>555</v>
      </c>
      <c r="D30" s="34" t="s">
        <v>556</v>
      </c>
      <c r="E30" s="35"/>
      <c r="F30" s="35" t="s">
        <v>167</v>
      </c>
      <c r="G30" s="35">
        <v>6</v>
      </c>
      <c r="H30" s="36" t="str">
        <f t="shared" si="7"/>
        <v>text</v>
      </c>
      <c r="I30" s="36">
        <f t="shared" si="8"/>
        <v>19</v>
      </c>
      <c r="J30" s="37"/>
      <c r="K30" s="40"/>
      <c r="L30" s="38" t="s">
        <v>192</v>
      </c>
      <c r="M30" s="39" t="s">
        <v>694</v>
      </c>
      <c r="S30" s="25" t="str">
        <f t="shared" si="9"/>
        <v>,max_rcp_data_ym</v>
      </c>
      <c r="T30" s="25" t="str">
        <f t="shared" si="10"/>
        <v>TEXT</v>
      </c>
      <c r="U30" s="25" t="str">
        <f t="shared" si="11"/>
        <v/>
      </c>
      <c r="V30" s="25" t="str">
        <f t="shared" si="12"/>
        <v>NOT NULL</v>
      </c>
      <c r="W30" s="25" t="str">
        <f t="shared" si="2"/>
        <v>-- レセプトデータ最新保有年月</v>
      </c>
      <c r="AB30" s="25"/>
    </row>
    <row r="31" spans="1:28" s="41" customFormat="1" ht="37.5">
      <c r="A31" s="25"/>
      <c r="B31" s="33">
        <f t="shared" si="3"/>
        <v>18</v>
      </c>
      <c r="C31" s="34" t="s">
        <v>557</v>
      </c>
      <c r="D31" s="34" t="s">
        <v>558</v>
      </c>
      <c r="E31" s="35"/>
      <c r="F31" s="35" t="s">
        <v>167</v>
      </c>
      <c r="G31" s="35">
        <v>6</v>
      </c>
      <c r="H31" s="36" t="str">
        <f t="shared" si="7"/>
        <v>text</v>
      </c>
      <c r="I31" s="36">
        <f t="shared" si="8"/>
        <v>19</v>
      </c>
      <c r="J31" s="37"/>
      <c r="K31" s="40"/>
      <c r="L31" s="38" t="s">
        <v>192</v>
      </c>
      <c r="M31" s="39" t="s">
        <v>1370</v>
      </c>
      <c r="S31" s="25" t="str">
        <f t="shared" si="9"/>
        <v>,max_mml_data_ym</v>
      </c>
      <c r="T31" s="25" t="str">
        <f t="shared" si="10"/>
        <v>TEXT</v>
      </c>
      <c r="U31" s="25" t="str">
        <f t="shared" si="11"/>
        <v/>
      </c>
      <c r="V31" s="25" t="str">
        <f t="shared" si="12"/>
        <v>NOT NULL</v>
      </c>
      <c r="W31" s="25" t="str">
        <f t="shared" si="2"/>
        <v>-- MMLデータ最新保有年月</v>
      </c>
      <c r="AB31" s="25"/>
    </row>
    <row r="32" spans="1:28" s="41" customFormat="1" ht="56.25">
      <c r="A32" s="25"/>
      <c r="B32" s="33">
        <f t="shared" si="3"/>
        <v>19</v>
      </c>
      <c r="C32" s="73" t="s">
        <v>559</v>
      </c>
      <c r="D32" s="34" t="s">
        <v>560</v>
      </c>
      <c r="E32" s="36"/>
      <c r="F32" s="36" t="s">
        <v>180</v>
      </c>
      <c r="G32" s="36">
        <v>4</v>
      </c>
      <c r="H32" s="36" t="str">
        <f t="shared" si="7"/>
        <v>integer</v>
      </c>
      <c r="I32" s="36">
        <f t="shared" si="8"/>
        <v>4</v>
      </c>
      <c r="J32" s="37"/>
      <c r="K32" s="37">
        <v>0</v>
      </c>
      <c r="L32" s="90" t="s">
        <v>192</v>
      </c>
      <c r="M32" s="76" t="s">
        <v>695</v>
      </c>
      <c r="S32" s="25" t="str">
        <f t="shared" si="9"/>
        <v>,dpc_kanja_cnt</v>
      </c>
      <c r="T32" s="25" t="str">
        <f t="shared" si="10"/>
        <v>INTEGER</v>
      </c>
      <c r="U32" s="25" t="str">
        <f t="shared" si="11"/>
        <v>default 0</v>
      </c>
      <c r="V32" s="25" t="str">
        <f t="shared" si="12"/>
        <v>NOT NULL</v>
      </c>
      <c r="W32" s="25" t="str">
        <f t="shared" si="2"/>
        <v>-- DPC調査データユニーク患者数</v>
      </c>
      <c r="AB32" s="25"/>
    </row>
    <row r="33" spans="1:28" s="41" customFormat="1" ht="56.25">
      <c r="A33" s="25"/>
      <c r="B33" s="33">
        <f t="shared" si="3"/>
        <v>20</v>
      </c>
      <c r="C33" s="73" t="s">
        <v>561</v>
      </c>
      <c r="D33" s="34" t="s">
        <v>1371</v>
      </c>
      <c r="E33" s="36"/>
      <c r="F33" s="36" t="s">
        <v>180</v>
      </c>
      <c r="G33" s="36">
        <v>4</v>
      </c>
      <c r="H33" s="36" t="str">
        <f t="shared" si="7"/>
        <v>integer</v>
      </c>
      <c r="I33" s="36">
        <f t="shared" si="8"/>
        <v>4</v>
      </c>
      <c r="J33" s="37"/>
      <c r="K33" s="37">
        <v>0</v>
      </c>
      <c r="L33" s="90" t="s">
        <v>192</v>
      </c>
      <c r="M33" s="76" t="s">
        <v>696</v>
      </c>
      <c r="S33" s="25" t="str">
        <f t="shared" si="9"/>
        <v>,rcp_kanja_cnt</v>
      </c>
      <c r="T33" s="25" t="str">
        <f t="shared" si="10"/>
        <v>INTEGER</v>
      </c>
      <c r="U33" s="25" t="str">
        <f t="shared" si="11"/>
        <v>default 0</v>
      </c>
      <c r="V33" s="25" t="str">
        <f t="shared" si="12"/>
        <v>NOT NULL</v>
      </c>
      <c r="W33" s="25" t="str">
        <f t="shared" si="2"/>
        <v>-- レセプトデータユニーク患者数</v>
      </c>
      <c r="AB33" s="25"/>
    </row>
    <row r="34" spans="1:28" s="41" customFormat="1" ht="56.25">
      <c r="A34" s="25"/>
      <c r="B34" s="33">
        <f t="shared" si="3"/>
        <v>21</v>
      </c>
      <c r="C34" s="73" t="s">
        <v>562</v>
      </c>
      <c r="D34" s="34" t="s">
        <v>1390</v>
      </c>
      <c r="E34" s="36"/>
      <c r="F34" s="36" t="s">
        <v>180</v>
      </c>
      <c r="G34" s="36">
        <v>4</v>
      </c>
      <c r="H34" s="36" t="str">
        <f t="shared" si="7"/>
        <v>integer</v>
      </c>
      <c r="I34" s="36">
        <f t="shared" si="8"/>
        <v>4</v>
      </c>
      <c r="J34" s="37"/>
      <c r="K34" s="37">
        <v>0</v>
      </c>
      <c r="L34" s="90" t="s">
        <v>192</v>
      </c>
      <c r="M34" s="76" t="s">
        <v>697</v>
      </c>
      <c r="S34" s="25" t="str">
        <f t="shared" si="9"/>
        <v>,dpc_mml_cnt</v>
      </c>
      <c r="T34" s="25" t="str">
        <f t="shared" si="10"/>
        <v>INTEGER</v>
      </c>
      <c r="U34" s="25" t="str">
        <f t="shared" si="11"/>
        <v>default 0</v>
      </c>
      <c r="V34" s="25" t="str">
        <f t="shared" si="12"/>
        <v>NOT NULL</v>
      </c>
      <c r="W34" s="25" t="str">
        <f t="shared" si="2"/>
        <v xml:space="preserve">-- ③突合患者数
DPC-MML
</v>
      </c>
      <c r="AB34" s="25"/>
    </row>
    <row r="35" spans="1:28" s="41" customFormat="1" ht="56.25">
      <c r="A35" s="25"/>
      <c r="B35" s="33">
        <f t="shared" si="3"/>
        <v>22</v>
      </c>
      <c r="C35" s="73" t="s">
        <v>563</v>
      </c>
      <c r="D35" s="34" t="s">
        <v>1391</v>
      </c>
      <c r="E35" s="36"/>
      <c r="F35" s="36" t="s">
        <v>180</v>
      </c>
      <c r="G35" s="36">
        <v>4</v>
      </c>
      <c r="H35" s="36" t="str">
        <f t="shared" si="7"/>
        <v>integer</v>
      </c>
      <c r="I35" s="36">
        <f t="shared" si="8"/>
        <v>4</v>
      </c>
      <c r="J35" s="37"/>
      <c r="K35" s="37">
        <v>0</v>
      </c>
      <c r="L35" s="90" t="s">
        <v>192</v>
      </c>
      <c r="M35" s="76" t="s">
        <v>698</v>
      </c>
      <c r="S35" s="25" t="str">
        <f t="shared" si="9"/>
        <v>,dpc_rcp_cnt</v>
      </c>
      <c r="T35" s="25" t="str">
        <f t="shared" si="10"/>
        <v>INTEGER</v>
      </c>
      <c r="U35" s="25" t="str">
        <f t="shared" si="11"/>
        <v>default 0</v>
      </c>
      <c r="V35" s="25" t="str">
        <f t="shared" si="12"/>
        <v>NOT NULL</v>
      </c>
      <c r="W35" s="25" t="str">
        <f t="shared" si="2"/>
        <v xml:space="preserve">-- ③突合患者数
DPC-レセ
</v>
      </c>
      <c r="AB35" s="25"/>
    </row>
    <row r="36" spans="1:28" s="41" customFormat="1" ht="56.25">
      <c r="A36" s="25"/>
      <c r="B36" s="33">
        <f t="shared" si="3"/>
        <v>23</v>
      </c>
      <c r="C36" s="73" t="s">
        <v>564</v>
      </c>
      <c r="D36" s="34" t="s">
        <v>1372</v>
      </c>
      <c r="E36" s="36"/>
      <c r="F36" s="36" t="s">
        <v>180</v>
      </c>
      <c r="G36" s="36">
        <v>4</v>
      </c>
      <c r="H36" s="36" t="str">
        <f t="shared" si="7"/>
        <v>integer</v>
      </c>
      <c r="I36" s="36">
        <f t="shared" si="8"/>
        <v>4</v>
      </c>
      <c r="J36" s="37"/>
      <c r="K36" s="37">
        <v>0</v>
      </c>
      <c r="L36" s="90" t="s">
        <v>192</v>
      </c>
      <c r="M36" s="76" t="s">
        <v>699</v>
      </c>
      <c r="S36" s="25" t="str">
        <f t="shared" si="9"/>
        <v>,rcp_mml_cnt</v>
      </c>
      <c r="T36" s="25" t="str">
        <f t="shared" si="10"/>
        <v>INTEGER</v>
      </c>
      <c r="U36" s="25" t="str">
        <f t="shared" si="11"/>
        <v>default 0</v>
      </c>
      <c r="V36" s="25" t="str">
        <f t="shared" si="12"/>
        <v>NOT NULL</v>
      </c>
      <c r="W36" s="25" t="str">
        <f t="shared" si="2"/>
        <v xml:space="preserve">-- ③突合患者数
レセｰMML
</v>
      </c>
      <c r="AB36" s="25"/>
    </row>
    <row r="37" spans="1:28" s="41" customFormat="1" ht="56.25">
      <c r="A37" s="25"/>
      <c r="B37" s="51">
        <f t="shared" si="3"/>
        <v>24</v>
      </c>
      <c r="C37" s="84" t="s">
        <v>565</v>
      </c>
      <c r="D37" s="52" t="s">
        <v>1425</v>
      </c>
      <c r="E37" s="85"/>
      <c r="F37" s="35" t="s">
        <v>232</v>
      </c>
      <c r="G37" s="35">
        <v>8</v>
      </c>
      <c r="H37" s="36" t="str">
        <f t="shared" si="7"/>
        <v>numeric</v>
      </c>
      <c r="I37" s="36">
        <f t="shared" si="8"/>
        <v>7</v>
      </c>
      <c r="J37" s="86"/>
      <c r="K37" s="87">
        <v>0</v>
      </c>
      <c r="L37" s="88" t="s">
        <v>192</v>
      </c>
      <c r="M37" s="89" t="s">
        <v>1394</v>
      </c>
      <c r="S37" s="25" t="str">
        <f t="shared" si="9"/>
        <v>,dpc_mml_cnt_matching</v>
      </c>
      <c r="T37" s="25" t="str">
        <f t="shared" si="10"/>
        <v>NUMERIC</v>
      </c>
      <c r="U37" s="25" t="str">
        <f t="shared" si="11"/>
        <v>default 0</v>
      </c>
      <c r="V37" s="25" t="str">
        <f t="shared" si="12"/>
        <v>NOT NULL</v>
      </c>
      <c r="W37" s="25" t="str">
        <f t="shared" si="2"/>
        <v xml:space="preserve">-- ④突合率
DPC-MML
</v>
      </c>
      <c r="AB37" s="25"/>
    </row>
    <row r="38" spans="1:28" s="41" customFormat="1" ht="56.25">
      <c r="A38" s="25"/>
      <c r="B38" s="51">
        <f t="shared" si="3"/>
        <v>25</v>
      </c>
      <c r="C38" s="84" t="s">
        <v>566</v>
      </c>
      <c r="D38" s="52" t="s">
        <v>1398</v>
      </c>
      <c r="E38" s="85"/>
      <c r="F38" s="35" t="s">
        <v>232</v>
      </c>
      <c r="G38" s="35">
        <v>8</v>
      </c>
      <c r="H38" s="36" t="str">
        <f t="shared" si="7"/>
        <v>numeric</v>
      </c>
      <c r="I38" s="36">
        <f t="shared" si="8"/>
        <v>7</v>
      </c>
      <c r="J38" s="86"/>
      <c r="K38" s="87">
        <v>0</v>
      </c>
      <c r="L38" s="88" t="s">
        <v>192</v>
      </c>
      <c r="M38" s="89" t="s">
        <v>700</v>
      </c>
      <c r="S38" s="25" t="str">
        <f t="shared" si="9"/>
        <v>,dpc_rcp_cnt_matching</v>
      </c>
      <c r="T38" s="25" t="str">
        <f t="shared" si="10"/>
        <v>NUMERIC</v>
      </c>
      <c r="U38" s="25" t="str">
        <f t="shared" si="11"/>
        <v>default 0</v>
      </c>
      <c r="V38" s="25" t="str">
        <f t="shared" si="12"/>
        <v>NOT NULL</v>
      </c>
      <c r="W38" s="25" t="str">
        <f t="shared" si="2"/>
        <v xml:space="preserve">-- ④突合率
DPC-レセ
</v>
      </c>
      <c r="AB38" s="25"/>
    </row>
    <row r="39" spans="1:28" ht="56.25">
      <c r="B39" s="51">
        <f t="shared" si="3"/>
        <v>26</v>
      </c>
      <c r="C39" s="84" t="s">
        <v>567</v>
      </c>
      <c r="D39" s="52" t="s">
        <v>568</v>
      </c>
      <c r="E39" s="85"/>
      <c r="F39" s="35" t="s">
        <v>232</v>
      </c>
      <c r="G39" s="35">
        <v>8</v>
      </c>
      <c r="H39" s="36" t="str">
        <f t="shared" si="7"/>
        <v>numeric</v>
      </c>
      <c r="I39" s="36">
        <f t="shared" si="8"/>
        <v>7</v>
      </c>
      <c r="J39" s="86"/>
      <c r="K39" s="87">
        <v>0</v>
      </c>
      <c r="L39" s="88" t="s">
        <v>192</v>
      </c>
      <c r="M39" s="89" t="s">
        <v>701</v>
      </c>
      <c r="R39" s="41"/>
      <c r="S39" s="25" t="str">
        <f t="shared" si="9"/>
        <v>,rcp_mml_cnt_matching</v>
      </c>
      <c r="T39" s="25" t="str">
        <f t="shared" si="10"/>
        <v>NUMERIC</v>
      </c>
      <c r="U39" s="25" t="str">
        <f t="shared" si="11"/>
        <v>default 0</v>
      </c>
      <c r="V39" s="25" t="str">
        <f t="shared" si="12"/>
        <v>NOT NULL</v>
      </c>
      <c r="W39" s="25" t="str">
        <f t="shared" si="2"/>
        <v xml:space="preserve">-- ④突合率
レセｰMML
</v>
      </c>
      <c r="X39" s="41"/>
      <c r="Y39" s="41"/>
      <c r="Z39" s="41"/>
      <c r="AA39" s="41"/>
    </row>
    <row r="40" spans="1:28" ht="93.75">
      <c r="B40" s="33">
        <f t="shared" si="3"/>
        <v>27</v>
      </c>
      <c r="C40" s="73" t="s">
        <v>569</v>
      </c>
      <c r="D40" s="34" t="s">
        <v>1393</v>
      </c>
      <c r="E40" s="36"/>
      <c r="F40" s="36" t="s">
        <v>180</v>
      </c>
      <c r="G40" s="36">
        <v>4</v>
      </c>
      <c r="H40" s="36" t="str">
        <f t="shared" si="7"/>
        <v>integer</v>
      </c>
      <c r="I40" s="36">
        <f t="shared" si="8"/>
        <v>4</v>
      </c>
      <c r="J40" s="37"/>
      <c r="K40" s="37">
        <v>0</v>
      </c>
      <c r="L40" s="90" t="s">
        <v>192</v>
      </c>
      <c r="M40" s="39" t="s">
        <v>702</v>
      </c>
      <c r="R40" s="41"/>
      <c r="S40" s="25" t="str">
        <f t="shared" si="9"/>
        <v>,max_month_dpc_kanja_cnt</v>
      </c>
      <c r="T40" s="25" t="str">
        <f t="shared" si="10"/>
        <v>INTEGER</v>
      </c>
      <c r="U40" s="25" t="str">
        <f t="shared" si="11"/>
        <v>default 0</v>
      </c>
      <c r="V40" s="25" t="str">
        <f t="shared" si="12"/>
        <v>NOT NULL</v>
      </c>
      <c r="W40" s="25" t="str">
        <f t="shared" si="2"/>
        <v>-- 最新月_DPC調査データユニーク患者数</v>
      </c>
      <c r="X40" s="41"/>
      <c r="Y40" s="41"/>
      <c r="Z40" s="41"/>
      <c r="AA40" s="41"/>
    </row>
    <row r="41" spans="1:28" ht="93.75">
      <c r="B41" s="33">
        <f t="shared" si="3"/>
        <v>28</v>
      </c>
      <c r="C41" s="73" t="s">
        <v>570</v>
      </c>
      <c r="D41" s="34" t="s">
        <v>1392</v>
      </c>
      <c r="E41" s="36"/>
      <c r="F41" s="36" t="s">
        <v>180</v>
      </c>
      <c r="G41" s="36">
        <v>4</v>
      </c>
      <c r="H41" s="36" t="str">
        <f t="shared" si="7"/>
        <v>integer</v>
      </c>
      <c r="I41" s="36">
        <f t="shared" si="8"/>
        <v>4</v>
      </c>
      <c r="J41" s="37"/>
      <c r="K41" s="37">
        <v>0</v>
      </c>
      <c r="L41" s="90" t="s">
        <v>192</v>
      </c>
      <c r="M41" s="39" t="s">
        <v>703</v>
      </c>
      <c r="R41" s="41"/>
      <c r="S41" s="25" t="str">
        <f t="shared" si="9"/>
        <v>,max_month_rcp_kanja_cnt</v>
      </c>
      <c r="T41" s="25" t="str">
        <f t="shared" si="10"/>
        <v>INTEGER</v>
      </c>
      <c r="U41" s="25" t="str">
        <f t="shared" si="11"/>
        <v>default 0</v>
      </c>
      <c r="V41" s="25" t="str">
        <f t="shared" si="12"/>
        <v>NOT NULL</v>
      </c>
      <c r="W41" s="25" t="str">
        <f t="shared" si="2"/>
        <v>-- 最新月_レセプトデータユニーク患者数</v>
      </c>
      <c r="X41" s="41"/>
      <c r="Y41" s="41"/>
      <c r="Z41" s="41"/>
      <c r="AA41" s="41"/>
    </row>
    <row r="42" spans="1:28" ht="93.75">
      <c r="B42" s="33">
        <f t="shared" si="3"/>
        <v>29</v>
      </c>
      <c r="C42" s="73" t="s">
        <v>571</v>
      </c>
      <c r="D42" s="34" t="s">
        <v>572</v>
      </c>
      <c r="E42" s="36"/>
      <c r="F42" s="36" t="s">
        <v>180</v>
      </c>
      <c r="G42" s="36">
        <v>4</v>
      </c>
      <c r="H42" s="36" t="str">
        <f t="shared" si="7"/>
        <v>integer</v>
      </c>
      <c r="I42" s="36">
        <f t="shared" si="8"/>
        <v>4</v>
      </c>
      <c r="J42" s="37"/>
      <c r="K42" s="37">
        <v>0</v>
      </c>
      <c r="L42" s="90" t="s">
        <v>192</v>
      </c>
      <c r="M42" s="39" t="s">
        <v>704</v>
      </c>
      <c r="R42" s="41"/>
      <c r="S42" s="25" t="str">
        <f t="shared" si="9"/>
        <v>,max_month_dpc_mml_cnt</v>
      </c>
      <c r="T42" s="25" t="str">
        <f t="shared" si="10"/>
        <v>INTEGER</v>
      </c>
      <c r="U42" s="25" t="str">
        <f t="shared" si="11"/>
        <v>default 0</v>
      </c>
      <c r="V42" s="25" t="str">
        <f t="shared" si="12"/>
        <v>NOT NULL</v>
      </c>
      <c r="W42" s="25" t="str">
        <f t="shared" si="2"/>
        <v xml:space="preserve">-- 最新月_③突合患者数
DPC-MML
</v>
      </c>
      <c r="X42" s="41"/>
      <c r="Y42" s="41"/>
      <c r="Z42" s="41"/>
      <c r="AA42" s="41"/>
    </row>
    <row r="43" spans="1:28" ht="93.75">
      <c r="B43" s="33">
        <f t="shared" si="3"/>
        <v>30</v>
      </c>
      <c r="C43" s="73" t="s">
        <v>573</v>
      </c>
      <c r="D43" s="34" t="s">
        <v>574</v>
      </c>
      <c r="E43" s="36"/>
      <c r="F43" s="36" t="s">
        <v>180</v>
      </c>
      <c r="G43" s="36">
        <v>4</v>
      </c>
      <c r="H43" s="36" t="str">
        <f t="shared" si="7"/>
        <v>integer</v>
      </c>
      <c r="I43" s="36">
        <f t="shared" si="8"/>
        <v>4</v>
      </c>
      <c r="J43" s="37"/>
      <c r="K43" s="37">
        <v>0</v>
      </c>
      <c r="L43" s="90" t="s">
        <v>192</v>
      </c>
      <c r="M43" s="39" t="s">
        <v>705</v>
      </c>
      <c r="N43" s="41"/>
      <c r="R43" s="41"/>
      <c r="S43" s="25" t="str">
        <f t="shared" si="9"/>
        <v>,max_month_dpc_rcp_cnt</v>
      </c>
      <c r="T43" s="25" t="str">
        <f t="shared" si="10"/>
        <v>INTEGER</v>
      </c>
      <c r="U43" s="25" t="str">
        <f t="shared" si="11"/>
        <v>default 0</v>
      </c>
      <c r="V43" s="25" t="str">
        <f t="shared" si="12"/>
        <v>NOT NULL</v>
      </c>
      <c r="W43" s="25" t="str">
        <f t="shared" si="2"/>
        <v xml:space="preserve">-- 最新月_③突合患者数
DPC-レセ
</v>
      </c>
      <c r="X43" s="41"/>
      <c r="Y43" s="41"/>
      <c r="Z43" s="41"/>
      <c r="AA43" s="41"/>
    </row>
    <row r="44" spans="1:28" ht="93.75">
      <c r="B44" s="33">
        <f t="shared" si="3"/>
        <v>31</v>
      </c>
      <c r="C44" s="73" t="s">
        <v>575</v>
      </c>
      <c r="D44" s="34" t="s">
        <v>1395</v>
      </c>
      <c r="E44" s="36"/>
      <c r="F44" s="36" t="s">
        <v>180</v>
      </c>
      <c r="G44" s="36">
        <v>4</v>
      </c>
      <c r="H44" s="36" t="str">
        <f t="shared" si="7"/>
        <v>integer</v>
      </c>
      <c r="I44" s="36">
        <f t="shared" si="8"/>
        <v>4</v>
      </c>
      <c r="J44" s="37"/>
      <c r="K44" s="37">
        <v>0</v>
      </c>
      <c r="L44" s="90" t="s">
        <v>192</v>
      </c>
      <c r="M44" s="39" t="s">
        <v>1426</v>
      </c>
      <c r="N44" s="41"/>
      <c r="R44" s="41"/>
      <c r="S44" s="25" t="str">
        <f t="shared" si="9"/>
        <v>,max_month_rcp_mml_cnt</v>
      </c>
      <c r="T44" s="25" t="str">
        <f t="shared" si="10"/>
        <v>INTEGER</v>
      </c>
      <c r="U44" s="25" t="str">
        <f t="shared" si="11"/>
        <v>default 0</v>
      </c>
      <c r="V44" s="25" t="str">
        <f t="shared" si="12"/>
        <v>NOT NULL</v>
      </c>
      <c r="W44" s="25" t="str">
        <f t="shared" si="2"/>
        <v xml:space="preserve">-- 最新月_③突合患者数
レセｰMML
</v>
      </c>
      <c r="X44" s="41"/>
      <c r="Y44" s="41"/>
      <c r="Z44" s="41"/>
      <c r="AA44" s="41"/>
    </row>
    <row r="45" spans="1:28" ht="56.25">
      <c r="B45" s="51">
        <f t="shared" si="3"/>
        <v>32</v>
      </c>
      <c r="C45" s="84" t="s">
        <v>576</v>
      </c>
      <c r="D45" s="52" t="s">
        <v>577</v>
      </c>
      <c r="E45" s="85"/>
      <c r="F45" s="35" t="s">
        <v>232</v>
      </c>
      <c r="G45" s="35">
        <v>8</v>
      </c>
      <c r="H45" s="36" t="str">
        <f t="shared" si="7"/>
        <v>numeric</v>
      </c>
      <c r="I45" s="36">
        <f t="shared" si="8"/>
        <v>7</v>
      </c>
      <c r="J45" s="86"/>
      <c r="K45" s="87">
        <v>0</v>
      </c>
      <c r="L45" s="88" t="s">
        <v>192</v>
      </c>
      <c r="M45" s="89" t="s">
        <v>1427</v>
      </c>
      <c r="N45" s="41"/>
      <c r="R45" s="41"/>
      <c r="S45" s="25" t="str">
        <f t="shared" si="9"/>
        <v>,max_month_dpc_mml_cnt_matching</v>
      </c>
      <c r="T45" s="25" t="str">
        <f t="shared" si="10"/>
        <v>NUMERIC</v>
      </c>
      <c r="U45" s="25" t="str">
        <f t="shared" si="11"/>
        <v>default 0</v>
      </c>
      <c r="V45" s="25" t="str">
        <f t="shared" si="12"/>
        <v>NOT NULL</v>
      </c>
      <c r="W45" s="25" t="str">
        <f t="shared" si="2"/>
        <v xml:space="preserve">-- 最新月_④突合率
DPC-MML
</v>
      </c>
      <c r="X45" s="41"/>
      <c r="Y45" s="41"/>
      <c r="Z45" s="41"/>
      <c r="AA45" s="41"/>
    </row>
    <row r="46" spans="1:28" ht="56.25">
      <c r="B46" s="51">
        <f t="shared" si="3"/>
        <v>33</v>
      </c>
      <c r="C46" s="84" t="s">
        <v>578</v>
      </c>
      <c r="D46" s="52" t="s">
        <v>579</v>
      </c>
      <c r="E46" s="85"/>
      <c r="F46" s="35" t="s">
        <v>232</v>
      </c>
      <c r="G46" s="35">
        <v>8</v>
      </c>
      <c r="H46" s="36" t="str">
        <f t="shared" si="7"/>
        <v>numeric</v>
      </c>
      <c r="I46" s="36">
        <f t="shared" si="8"/>
        <v>7</v>
      </c>
      <c r="J46" s="86"/>
      <c r="K46" s="87">
        <v>0</v>
      </c>
      <c r="L46" s="88" t="s">
        <v>192</v>
      </c>
      <c r="M46" s="89" t="s">
        <v>1428</v>
      </c>
      <c r="N46" s="41"/>
      <c r="R46" s="41"/>
      <c r="S46" s="25" t="str">
        <f t="shared" si="9"/>
        <v>,max_month_dpc_rcp_cnt_matching</v>
      </c>
      <c r="T46" s="25" t="str">
        <f t="shared" si="10"/>
        <v>NUMERIC</v>
      </c>
      <c r="U46" s="25" t="str">
        <f t="shared" si="11"/>
        <v>default 0</v>
      </c>
      <c r="V46" s="25" t="str">
        <f t="shared" si="12"/>
        <v>NOT NULL</v>
      </c>
      <c r="W46" s="25" t="str">
        <f t="shared" si="2"/>
        <v xml:space="preserve">-- 最新月_④突合率
DPC-レセ
</v>
      </c>
      <c r="X46" s="41"/>
      <c r="Y46" s="41"/>
      <c r="Z46" s="41"/>
      <c r="AA46" s="41"/>
    </row>
    <row r="47" spans="1:28" ht="56.25">
      <c r="B47" s="51">
        <f t="shared" si="3"/>
        <v>34</v>
      </c>
      <c r="C47" s="84" t="s">
        <v>580</v>
      </c>
      <c r="D47" s="52" t="s">
        <v>581</v>
      </c>
      <c r="E47" s="85"/>
      <c r="F47" s="35" t="s">
        <v>232</v>
      </c>
      <c r="G47" s="35">
        <v>8</v>
      </c>
      <c r="H47" s="36" t="str">
        <f t="shared" si="7"/>
        <v>numeric</v>
      </c>
      <c r="I47" s="36">
        <f t="shared" si="8"/>
        <v>7</v>
      </c>
      <c r="J47" s="86"/>
      <c r="K47" s="87">
        <v>0</v>
      </c>
      <c r="L47" s="88" t="s">
        <v>192</v>
      </c>
      <c r="M47" s="89" t="s">
        <v>1429</v>
      </c>
      <c r="R47" s="41"/>
      <c r="S47" s="25" t="str">
        <f t="shared" si="9"/>
        <v>,max_month_rcp_mml_cnt_matching</v>
      </c>
      <c r="T47" s="25" t="str">
        <f t="shared" si="10"/>
        <v>NUMERIC</v>
      </c>
      <c r="U47" s="25" t="str">
        <f t="shared" si="11"/>
        <v>default 0</v>
      </c>
      <c r="V47" s="25" t="str">
        <f t="shared" si="12"/>
        <v>NOT NULL</v>
      </c>
      <c r="W47" s="25" t="str">
        <f t="shared" si="2"/>
        <v xml:space="preserve">-- 最新月_④突合率
レセ-MML
</v>
      </c>
      <c r="X47" s="41"/>
      <c r="Y47" s="41"/>
      <c r="Z47" s="41"/>
      <c r="AA47" s="41"/>
    </row>
    <row r="48" spans="1:28" ht="37.5">
      <c r="B48" s="33">
        <f t="shared" si="3"/>
        <v>35</v>
      </c>
      <c r="C48" s="73" t="s">
        <v>582</v>
      </c>
      <c r="D48" s="34" t="s">
        <v>583</v>
      </c>
      <c r="E48" s="35"/>
      <c r="F48" s="35" t="s">
        <v>167</v>
      </c>
      <c r="G48" s="35">
        <v>6</v>
      </c>
      <c r="H48" s="36" t="str">
        <f t="shared" si="7"/>
        <v>text</v>
      </c>
      <c r="I48" s="36">
        <f t="shared" si="8"/>
        <v>19</v>
      </c>
      <c r="J48" s="75"/>
      <c r="K48" s="91"/>
      <c r="L48" s="90" t="s">
        <v>192</v>
      </c>
      <c r="M48" s="39" t="s">
        <v>706</v>
      </c>
      <c r="R48" s="41"/>
      <c r="S48" s="25" t="str">
        <f t="shared" si="9"/>
        <v>,min_dpc_data_ym</v>
      </c>
      <c r="T48" s="25" t="str">
        <f t="shared" si="10"/>
        <v>TEXT</v>
      </c>
      <c r="U48" s="25" t="str">
        <f t="shared" si="11"/>
        <v/>
      </c>
      <c r="V48" s="25" t="str">
        <f t="shared" si="12"/>
        <v>NOT NULL</v>
      </c>
      <c r="W48" s="25" t="str">
        <f t="shared" si="2"/>
        <v>-- ⑤過去データ開始年月
（DPC調査データ）</v>
      </c>
      <c r="X48" s="41"/>
      <c r="Y48" s="41"/>
      <c r="Z48" s="41"/>
      <c r="AA48" s="41"/>
    </row>
    <row r="49" spans="2:30" ht="37.5">
      <c r="B49" s="33">
        <f t="shared" si="3"/>
        <v>36</v>
      </c>
      <c r="C49" s="73" t="s">
        <v>584</v>
      </c>
      <c r="D49" s="34" t="s">
        <v>585</v>
      </c>
      <c r="E49" s="35"/>
      <c r="F49" s="35" t="s">
        <v>167</v>
      </c>
      <c r="G49" s="35">
        <v>6</v>
      </c>
      <c r="H49" s="36" t="str">
        <f t="shared" si="7"/>
        <v>text</v>
      </c>
      <c r="I49" s="36">
        <f t="shared" si="8"/>
        <v>19</v>
      </c>
      <c r="J49" s="75"/>
      <c r="K49" s="91"/>
      <c r="L49" s="90" t="s">
        <v>192</v>
      </c>
      <c r="M49" s="39" t="s">
        <v>707</v>
      </c>
      <c r="R49" s="41"/>
      <c r="S49" s="25" t="str">
        <f t="shared" si="9"/>
        <v>,min_rcp_data_ym</v>
      </c>
      <c r="T49" s="25" t="str">
        <f t="shared" si="10"/>
        <v>TEXT</v>
      </c>
      <c r="U49" s="25" t="str">
        <f t="shared" si="11"/>
        <v/>
      </c>
      <c r="V49" s="25" t="str">
        <f t="shared" si="12"/>
        <v>NOT NULL</v>
      </c>
      <c r="W49" s="25" t="str">
        <f t="shared" si="2"/>
        <v>-- ⑤過去データ開始年月
（レセプトデータ）</v>
      </c>
      <c r="X49" s="41"/>
      <c r="Y49" s="41"/>
      <c r="Z49" s="41"/>
      <c r="AA49" s="41"/>
    </row>
    <row r="50" spans="2:30" ht="37.5">
      <c r="B50" s="33">
        <f t="shared" si="3"/>
        <v>37</v>
      </c>
      <c r="C50" s="73" t="s">
        <v>586</v>
      </c>
      <c r="D50" s="34" t="s">
        <v>587</v>
      </c>
      <c r="E50" s="35"/>
      <c r="F50" s="35" t="s">
        <v>167</v>
      </c>
      <c r="G50" s="35">
        <v>6</v>
      </c>
      <c r="H50" s="36" t="str">
        <f t="shared" si="7"/>
        <v>text</v>
      </c>
      <c r="I50" s="36">
        <f t="shared" si="8"/>
        <v>19</v>
      </c>
      <c r="J50" s="75"/>
      <c r="K50" s="91"/>
      <c r="L50" s="90" t="s">
        <v>192</v>
      </c>
      <c r="M50" s="39" t="s">
        <v>708</v>
      </c>
      <c r="R50" s="41"/>
      <c r="S50" s="25" t="str">
        <f t="shared" si="9"/>
        <v>,min_mml_data_ym</v>
      </c>
      <c r="T50" s="25" t="str">
        <f t="shared" si="10"/>
        <v>TEXT</v>
      </c>
      <c r="U50" s="25" t="str">
        <f t="shared" si="11"/>
        <v/>
      </c>
      <c r="V50" s="25" t="str">
        <f t="shared" si="12"/>
        <v>NOT NULL</v>
      </c>
      <c r="W50" s="25" t="str">
        <f t="shared" si="2"/>
        <v>-- ⑤過去データ開始年月
（MMLデータ）</v>
      </c>
      <c r="X50" s="41"/>
      <c r="Y50" s="41"/>
      <c r="Z50" s="41"/>
      <c r="AA50" s="41"/>
    </row>
    <row r="51" spans="2:30" ht="56.25">
      <c r="B51" s="33">
        <f t="shared" si="3"/>
        <v>38</v>
      </c>
      <c r="C51" s="84" t="s">
        <v>588</v>
      </c>
      <c r="D51" s="84" t="s">
        <v>1396</v>
      </c>
      <c r="E51" s="85"/>
      <c r="F51" s="36" t="s">
        <v>180</v>
      </c>
      <c r="G51" s="36">
        <v>3</v>
      </c>
      <c r="H51" s="36" t="str">
        <f t="shared" si="7"/>
        <v>integer</v>
      </c>
      <c r="I51" s="36">
        <f t="shared" si="8"/>
        <v>4</v>
      </c>
      <c r="J51" s="86"/>
      <c r="K51" s="87">
        <v>0</v>
      </c>
      <c r="L51" s="88" t="s">
        <v>192</v>
      </c>
      <c r="M51" s="89" t="s">
        <v>709</v>
      </c>
      <c r="R51" s="41"/>
      <c r="S51" s="25" t="str">
        <f t="shared" si="9"/>
        <v>,optout_bf_dpc_ym_cnt</v>
      </c>
      <c r="T51" s="25" t="str">
        <f t="shared" si="10"/>
        <v>INTEGER</v>
      </c>
      <c r="U51" s="25" t="str">
        <f t="shared" si="11"/>
        <v>default 0</v>
      </c>
      <c r="V51" s="25" t="str">
        <f t="shared" si="12"/>
        <v>NOT NULL</v>
      </c>
      <c r="W51" s="25" t="str">
        <f t="shared" si="2"/>
        <v>-- ⑥過去データ期間
（DPC調査データ）</v>
      </c>
      <c r="X51" s="41"/>
      <c r="Y51" s="41"/>
      <c r="Z51" s="41"/>
      <c r="AA51" s="41"/>
    </row>
    <row r="52" spans="2:30" ht="56.25">
      <c r="B52" s="33">
        <f t="shared" si="3"/>
        <v>39</v>
      </c>
      <c r="C52" s="84" t="s">
        <v>589</v>
      </c>
      <c r="D52" s="84" t="s">
        <v>590</v>
      </c>
      <c r="E52" s="85"/>
      <c r="F52" s="36" t="s">
        <v>180</v>
      </c>
      <c r="G52" s="36">
        <v>3</v>
      </c>
      <c r="H52" s="36" t="str">
        <f t="shared" si="7"/>
        <v>integer</v>
      </c>
      <c r="I52" s="36">
        <f t="shared" si="8"/>
        <v>4</v>
      </c>
      <c r="J52" s="86"/>
      <c r="K52" s="87">
        <v>0</v>
      </c>
      <c r="L52" s="88" t="s">
        <v>192</v>
      </c>
      <c r="M52" s="89" t="s">
        <v>710</v>
      </c>
      <c r="R52" s="41"/>
      <c r="S52" s="25" t="str">
        <f t="shared" si="9"/>
        <v>,optout_bf_rcp_ym_cnt</v>
      </c>
      <c r="T52" s="25" t="str">
        <f t="shared" si="10"/>
        <v>INTEGER</v>
      </c>
      <c r="U52" s="25" t="str">
        <f t="shared" si="11"/>
        <v>default 0</v>
      </c>
      <c r="V52" s="25" t="str">
        <f t="shared" si="12"/>
        <v>NOT NULL</v>
      </c>
      <c r="W52" s="25" t="str">
        <f t="shared" si="2"/>
        <v>-- ⑥過去データ期間
（レセプトデータ）</v>
      </c>
      <c r="X52" s="41"/>
      <c r="Y52" s="41"/>
      <c r="Z52" s="41"/>
      <c r="AA52" s="41"/>
    </row>
    <row r="53" spans="2:30" ht="56.25">
      <c r="B53" s="33">
        <f t="shared" si="3"/>
        <v>40</v>
      </c>
      <c r="C53" s="84" t="s">
        <v>591</v>
      </c>
      <c r="D53" s="84" t="s">
        <v>592</v>
      </c>
      <c r="E53" s="85"/>
      <c r="F53" s="36" t="s">
        <v>180</v>
      </c>
      <c r="G53" s="36">
        <v>3</v>
      </c>
      <c r="H53" s="36" t="str">
        <f t="shared" si="7"/>
        <v>integer</v>
      </c>
      <c r="I53" s="36">
        <f t="shared" si="8"/>
        <v>4</v>
      </c>
      <c r="J53" s="86"/>
      <c r="K53" s="87">
        <v>0</v>
      </c>
      <c r="L53" s="88" t="s">
        <v>192</v>
      </c>
      <c r="M53" s="89" t="s">
        <v>711</v>
      </c>
      <c r="R53" s="41"/>
      <c r="S53" s="25" t="str">
        <f t="shared" si="9"/>
        <v>,optout_bf_mml_ym_cnt</v>
      </c>
      <c r="T53" s="25" t="str">
        <f t="shared" si="10"/>
        <v>INTEGER</v>
      </c>
      <c r="U53" s="25" t="str">
        <f t="shared" si="11"/>
        <v>default 0</v>
      </c>
      <c r="V53" s="25" t="str">
        <f t="shared" si="12"/>
        <v>NOT NULL</v>
      </c>
      <c r="W53" s="25" t="str">
        <f t="shared" si="2"/>
        <v>-- ⑥過去データ期間
（MMLデータ）</v>
      </c>
      <c r="X53" s="41"/>
      <c r="Y53" s="41"/>
      <c r="Z53" s="41"/>
      <c r="AA53" s="41"/>
    </row>
    <row r="54" spans="2:30" ht="93.75">
      <c r="B54" s="33">
        <f t="shared" si="3"/>
        <v>41</v>
      </c>
      <c r="C54" s="84" t="s">
        <v>593</v>
      </c>
      <c r="D54" s="84" t="s">
        <v>1397</v>
      </c>
      <c r="E54" s="85"/>
      <c r="F54" s="85" t="s">
        <v>167</v>
      </c>
      <c r="G54" s="85">
        <v>1</v>
      </c>
      <c r="H54" s="36" t="str">
        <f t="shared" si="7"/>
        <v>text</v>
      </c>
      <c r="I54" s="36">
        <f t="shared" si="8"/>
        <v>4</v>
      </c>
      <c r="J54" s="86"/>
      <c r="K54" s="87">
        <v>0</v>
      </c>
      <c r="L54" s="88" t="s">
        <v>192</v>
      </c>
      <c r="M54" s="89" t="s">
        <v>712</v>
      </c>
      <c r="R54" s="41"/>
      <c r="S54" s="25" t="str">
        <f t="shared" si="9"/>
        <v>,dpc_lost_F</v>
      </c>
      <c r="T54" s="25" t="str">
        <f t="shared" si="10"/>
        <v>TEXT</v>
      </c>
      <c r="U54" s="25" t="str">
        <f t="shared" si="11"/>
        <v>default '0'</v>
      </c>
      <c r="V54" s="25" t="str">
        <f t="shared" si="12"/>
        <v>NOT NULL</v>
      </c>
      <c r="W54" s="25" t="str">
        <f t="shared" si="2"/>
        <v>-- ⑦歯抜けデータF
（DPC調査データ）</v>
      </c>
      <c r="X54" s="41"/>
      <c r="Y54" s="41"/>
      <c r="Z54" s="41"/>
      <c r="AA54" s="41"/>
    </row>
    <row r="55" spans="2:30" ht="93.75">
      <c r="B55" s="33">
        <f t="shared" si="3"/>
        <v>42</v>
      </c>
      <c r="C55" s="84" t="s">
        <v>594</v>
      </c>
      <c r="D55" s="84" t="s">
        <v>595</v>
      </c>
      <c r="E55" s="85"/>
      <c r="F55" s="85" t="s">
        <v>167</v>
      </c>
      <c r="G55" s="85">
        <v>1</v>
      </c>
      <c r="H55" s="36" t="str">
        <f t="shared" si="7"/>
        <v>text</v>
      </c>
      <c r="I55" s="36">
        <f t="shared" si="8"/>
        <v>4</v>
      </c>
      <c r="J55" s="86"/>
      <c r="K55" s="87">
        <v>0</v>
      </c>
      <c r="L55" s="88" t="s">
        <v>192</v>
      </c>
      <c r="M55" s="89" t="s">
        <v>713</v>
      </c>
      <c r="R55" s="41"/>
      <c r="S55" s="25" t="str">
        <f t="shared" si="9"/>
        <v>,rcp_lost_F</v>
      </c>
      <c r="T55" s="25" t="str">
        <f t="shared" si="10"/>
        <v>TEXT</v>
      </c>
      <c r="U55" s="25" t="str">
        <f t="shared" si="11"/>
        <v>default '0'</v>
      </c>
      <c r="V55" s="25" t="str">
        <f t="shared" si="12"/>
        <v>NOT NULL</v>
      </c>
      <c r="W55" s="25" t="str">
        <f t="shared" si="2"/>
        <v>-- ⑦歯抜けデータF
（レセプトデータ）</v>
      </c>
      <c r="X55" s="41"/>
      <c r="Y55" s="41"/>
      <c r="Z55" s="41"/>
      <c r="AA55" s="41"/>
    </row>
    <row r="56" spans="2:30" ht="94.5" thickBot="1">
      <c r="B56" s="42">
        <f>ROW()-13</f>
        <v>43</v>
      </c>
      <c r="C56" s="58" t="s">
        <v>596</v>
      </c>
      <c r="D56" s="58" t="s">
        <v>597</v>
      </c>
      <c r="E56" s="45"/>
      <c r="F56" s="45" t="s">
        <v>167</v>
      </c>
      <c r="G56" s="45">
        <v>1</v>
      </c>
      <c r="H56" s="45" t="str">
        <f t="shared" si="7"/>
        <v>text</v>
      </c>
      <c r="I56" s="44">
        <f t="shared" si="8"/>
        <v>4</v>
      </c>
      <c r="J56" s="59"/>
      <c r="K56" s="60">
        <v>0</v>
      </c>
      <c r="L56" s="61" t="s">
        <v>192</v>
      </c>
      <c r="M56" s="62" t="s">
        <v>714</v>
      </c>
      <c r="R56" s="41"/>
      <c r="S56" s="25" t="str">
        <f t="shared" si="9"/>
        <v>,mml_lost_F</v>
      </c>
      <c r="T56" s="25" t="str">
        <f t="shared" si="10"/>
        <v>TEXT</v>
      </c>
      <c r="U56" s="25" t="str">
        <f t="shared" si="11"/>
        <v>default '0'</v>
      </c>
      <c r="V56" s="25" t="str">
        <f t="shared" si="12"/>
        <v>NOT NULL</v>
      </c>
      <c r="W56" s="25" t="str">
        <f t="shared" si="2"/>
        <v>-- ⑦歯抜けデータF
（MMLデータ）</v>
      </c>
      <c r="X56" s="41"/>
      <c r="Y56" s="41"/>
      <c r="Z56" s="41"/>
      <c r="AA56" s="41"/>
      <c r="AD56" s="92"/>
    </row>
    <row r="57" spans="2:30">
      <c r="R57" s="25" t="s">
        <v>1327</v>
      </c>
      <c r="V57" s="82"/>
    </row>
    <row r="58" spans="2:30">
      <c r="V58" s="82"/>
    </row>
    <row r="59" spans="2:30">
      <c r="V59" s="82"/>
    </row>
    <row r="60" spans="2:30">
      <c r="M60" s="25"/>
      <c r="V60" s="82"/>
    </row>
    <row r="61" spans="2:30">
      <c r="M61" s="25"/>
      <c r="V61" s="82"/>
    </row>
    <row r="62" spans="2:30">
      <c r="M62" s="25"/>
      <c r="V62" s="82"/>
    </row>
    <row r="63" spans="2:30">
      <c r="M63" s="25"/>
      <c r="V63" s="82"/>
    </row>
    <row r="64" spans="2:30">
      <c r="M64" s="25"/>
      <c r="V64" s="82"/>
    </row>
    <row r="65" spans="13:22">
      <c r="M65" s="25"/>
      <c r="V65" s="82"/>
    </row>
    <row r="66" spans="13:22">
      <c r="M66" s="25"/>
      <c r="V66" s="82"/>
    </row>
    <row r="67" spans="13:22">
      <c r="M67" s="25"/>
      <c r="V67" s="82"/>
    </row>
    <row r="68" spans="13:22">
      <c r="M68" s="25"/>
      <c r="V68" s="82"/>
    </row>
    <row r="69" spans="13:22">
      <c r="M69" s="25"/>
      <c r="V69" s="82"/>
    </row>
    <row r="70" spans="13:22">
      <c r="M70" s="25"/>
      <c r="V70" s="82"/>
    </row>
    <row r="71" spans="13:22">
      <c r="M71" s="25"/>
    </row>
    <row r="72" spans="13:22">
      <c r="M72" s="25"/>
    </row>
    <row r="73" spans="13:22">
      <c r="M73" s="25"/>
    </row>
    <row r="74" spans="13:22">
      <c r="M74" s="25"/>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29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59999389629810485"/>
  </sheetPr>
  <dimension ref="A1:AD70"/>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44" width="2.625" style="25"/>
    <col min="45" max="46" width="5.25" style="25" bestFit="1" customWidth="1"/>
    <col min="47" max="16384" width="2.625" style="25"/>
  </cols>
  <sheetData>
    <row r="1" spans="1:23" ht="18.75" customHeight="1">
      <c r="A1" s="79" t="s">
        <v>730</v>
      </c>
      <c r="B1" s="631" t="s">
        <v>137</v>
      </c>
      <c r="C1" s="632"/>
      <c r="D1" s="23" t="s">
        <v>138</v>
      </c>
      <c r="E1" s="635"/>
      <c r="F1" s="635"/>
      <c r="G1" s="635"/>
      <c r="H1" s="635"/>
      <c r="I1" s="635"/>
      <c r="J1" s="636" t="s">
        <v>600</v>
      </c>
      <c r="K1" s="635"/>
      <c r="L1" s="627"/>
      <c r="M1" s="93" t="s">
        <v>140</v>
      </c>
    </row>
    <row r="2" spans="1:23" ht="19.5" thickBot="1">
      <c r="B2" s="633"/>
      <c r="C2" s="634"/>
      <c r="D2" s="26" t="s">
        <v>141</v>
      </c>
      <c r="E2" s="637"/>
      <c r="F2" s="637"/>
      <c r="G2" s="637"/>
      <c r="H2" s="637"/>
      <c r="I2" s="637"/>
      <c r="J2" s="638"/>
      <c r="K2" s="639"/>
      <c r="L2" s="640"/>
      <c r="M2" s="27"/>
      <c r="P2" s="25" t="str">
        <f>"ALTER TABLE ONLY milscm4."&amp;D$8</f>
        <v>ALTER TABLE ONLY milscm4.sample_facility_data_list</v>
      </c>
    </row>
    <row r="3" spans="1:23" ht="19.5" thickBot="1">
      <c r="B3" s="28"/>
      <c r="C3" s="28"/>
      <c r="D3" s="28"/>
      <c r="E3" s="28"/>
      <c r="F3" s="28"/>
      <c r="G3" s="28"/>
      <c r="H3" s="28"/>
      <c r="I3" s="28"/>
      <c r="J3" s="28"/>
      <c r="K3" s="28"/>
      <c r="L3" s="28"/>
      <c r="M3" s="29"/>
      <c r="Q3" s="25" t="str">
        <f>"ADD CONSTRAINT "&amp;D$8&amp;"_pkey"</f>
        <v>ADD CONSTRAINT sample_facility_data_list_pkey</v>
      </c>
    </row>
    <row r="4" spans="1:23">
      <c r="B4" s="626" t="s">
        <v>142</v>
      </c>
      <c r="C4" s="627"/>
      <c r="D4" s="628" t="str">
        <f>VLOOKUP(D7,エンティティ一覧!A1:'エンティティ一覧'!AQ10131,13,FALSE)</f>
        <v>ENT_A2_13</v>
      </c>
      <c r="E4" s="629"/>
      <c r="F4" s="629"/>
      <c r="G4" s="629"/>
      <c r="H4" s="629"/>
      <c r="I4" s="629"/>
      <c r="J4" s="629"/>
      <c r="K4" s="629"/>
      <c r="L4" s="629"/>
      <c r="M4" s="630"/>
      <c r="R4" s="25" t="s">
        <v>1328</v>
      </c>
    </row>
    <row r="5" spans="1:23">
      <c r="B5" s="641" t="s">
        <v>143</v>
      </c>
      <c r="C5" s="642"/>
      <c r="D5" s="643" t="str">
        <f>VLOOKUP(D7,エンティティ一覧!A1:'エンティティ一覧'!AQ10131,2,FALSE)</f>
        <v>SA_A2</v>
      </c>
      <c r="E5" s="644"/>
      <c r="F5" s="644"/>
      <c r="G5" s="644"/>
      <c r="H5" s="644"/>
      <c r="I5" s="644"/>
      <c r="J5" s="644"/>
      <c r="K5" s="644"/>
      <c r="L5" s="644"/>
      <c r="M5" s="645"/>
      <c r="S5" s="25" t="s">
        <v>1329</v>
      </c>
    </row>
    <row r="6" spans="1:23">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3">
      <c r="B7" s="641" t="s">
        <v>145</v>
      </c>
      <c r="C7" s="642"/>
      <c r="D7" s="643" t="s">
        <v>601</v>
      </c>
      <c r="E7" s="644"/>
      <c r="F7" s="644"/>
      <c r="G7" s="644"/>
      <c r="H7" s="644"/>
      <c r="I7" s="644"/>
      <c r="J7" s="644"/>
      <c r="K7" s="644"/>
      <c r="L7" s="644"/>
      <c r="M7" s="645"/>
      <c r="T7" s="25" t="s">
        <v>1354</v>
      </c>
    </row>
    <row r="8" spans="1:23">
      <c r="B8" s="641" t="s">
        <v>147</v>
      </c>
      <c r="C8" s="642"/>
      <c r="D8" s="643" t="s">
        <v>602</v>
      </c>
      <c r="E8" s="644"/>
      <c r="F8" s="644"/>
      <c r="G8" s="644"/>
      <c r="H8" s="644"/>
      <c r="I8" s="644"/>
      <c r="J8" s="644"/>
      <c r="K8" s="644"/>
      <c r="L8" s="644"/>
      <c r="M8" s="645"/>
      <c r="S8" s="25" t="s">
        <v>1327</v>
      </c>
    </row>
    <row r="9" spans="1:23" ht="19.5" thickBot="1">
      <c r="B9" s="652" t="s">
        <v>149</v>
      </c>
      <c r="C9" s="653"/>
      <c r="D9" s="654" t="s">
        <v>528</v>
      </c>
      <c r="E9" s="663"/>
      <c r="F9" s="663"/>
      <c r="G9" s="663"/>
      <c r="H9" s="663"/>
      <c r="I9" s="663"/>
      <c r="J9" s="663"/>
      <c r="K9" s="663"/>
      <c r="L9" s="663"/>
      <c r="M9" s="664"/>
      <c r="P9" s="25" t="str">
        <f>"ALTER TABLE milscm4."&amp;D$8&amp;" OWNER TO pgmisgrp1;"</f>
        <v>ALTER TABLE milscm4.sample_facility_data_list OWNER TO pgmisgrp1;</v>
      </c>
    </row>
    <row r="10" spans="1:23">
      <c r="B10" s="30"/>
      <c r="C10" s="30"/>
      <c r="D10" s="28"/>
      <c r="E10" s="28"/>
      <c r="F10" s="28"/>
      <c r="G10" s="28"/>
      <c r="H10" s="28"/>
      <c r="I10" s="28"/>
      <c r="J10" s="28"/>
      <c r="K10" s="28"/>
      <c r="L10" s="28"/>
      <c r="M10" s="29"/>
      <c r="P10" s="25" t="str">
        <f>"GRANT ALL ON TABLE milscm4."&amp;D$8&amp;" TO pgappl11;"</f>
        <v>GRANT ALL ON TABLE milscm4.sample_facility_data_list TO pgappl11;</v>
      </c>
    </row>
    <row r="11" spans="1:23" ht="19.5" thickBot="1">
      <c r="B11" s="31" t="s">
        <v>151</v>
      </c>
      <c r="C11" s="30"/>
      <c r="D11" s="28"/>
      <c r="E11" s="28"/>
      <c r="F11" s="28"/>
      <c r="G11" s="28"/>
      <c r="H11" s="28"/>
      <c r="I11" s="28"/>
      <c r="J11" s="28"/>
      <c r="K11" s="28"/>
      <c r="L11" s="28"/>
      <c r="M11" s="29"/>
    </row>
    <row r="12" spans="1:23">
      <c r="B12" s="657" t="s">
        <v>152</v>
      </c>
      <c r="C12" s="659" t="s">
        <v>603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milscm4.sample_facility_data_list</v>
      </c>
    </row>
    <row r="13" spans="1:23" ht="56.25">
      <c r="B13" s="658"/>
      <c r="C13" s="660"/>
      <c r="D13" s="660"/>
      <c r="E13" s="649"/>
      <c r="F13" s="32" t="s">
        <v>162</v>
      </c>
      <c r="G13" s="32" t="s">
        <v>163</v>
      </c>
      <c r="H13" s="32" t="s">
        <v>162</v>
      </c>
      <c r="I13" s="32" t="s">
        <v>164</v>
      </c>
      <c r="J13" s="649"/>
      <c r="K13" s="649"/>
      <c r="L13" s="649"/>
      <c r="M13" s="651"/>
      <c r="Q13" s="25" t="s">
        <v>1326</v>
      </c>
    </row>
    <row r="14" spans="1:23">
      <c r="B14" s="33">
        <f t="shared" ref="B14:B18" si="0">ROW()-13</f>
        <v>1</v>
      </c>
      <c r="C14" s="34" t="s">
        <v>195</v>
      </c>
      <c r="D14" s="34" t="s">
        <v>196</v>
      </c>
      <c r="E14" s="36" t="s">
        <v>604</v>
      </c>
      <c r="F14" s="35" t="s">
        <v>197</v>
      </c>
      <c r="G14" s="36">
        <v>9</v>
      </c>
      <c r="H14" s="36" t="str">
        <f t="shared" ref="H14" si="1">IF(F14="フラグ","boolean",IF(F14="文字列","text",IF(F14="整数","integer",IF(F14="実数","numeric",""))))</f>
        <v>text</v>
      </c>
      <c r="I14" s="36">
        <f t="shared" ref="I14" si="2">IF(H14="boolean",1,IF(H14="text",IF(G14&lt;=126,1+(G14*3),4+(G14*3)),IF(H14="integer",4,IF(H14="numeric",3+CEILING(G14/4*2,2),0))))</f>
        <v>28</v>
      </c>
      <c r="J14" s="37"/>
      <c r="K14" s="40"/>
      <c r="L14" s="38" t="s">
        <v>605</v>
      </c>
      <c r="M14" s="39" t="s">
        <v>606</v>
      </c>
      <c r="S14" s="25" t="str">
        <f>IF(B14&lt;&gt;1,","&amp;D14,D14)</f>
        <v>facility_id</v>
      </c>
      <c r="T14" s="25" t="str">
        <f>UPPER(H14)</f>
        <v>TEXT</v>
      </c>
      <c r="U14" s="25" t="str">
        <f>IF(K14&lt;&gt;"","default "&amp;IF(H14="text","'"&amp;K14&amp;"'",K14),"")</f>
        <v/>
      </c>
      <c r="V14" s="25" t="str">
        <f>IF(L14="○","NOT NULL","")</f>
        <v>NOT NULL</v>
      </c>
      <c r="W14" s="25" t="str">
        <f t="shared" ref="W14:W18" si="3">"-- "&amp;C14</f>
        <v>-- 施設ID</v>
      </c>
    </row>
    <row r="15" spans="1:23" ht="56.25">
      <c r="B15" s="33">
        <v>2</v>
      </c>
      <c r="C15" s="34" t="s">
        <v>607</v>
      </c>
      <c r="D15" s="34" t="s">
        <v>608</v>
      </c>
      <c r="E15" s="36" t="s">
        <v>393</v>
      </c>
      <c r="F15" s="35" t="s">
        <v>197</v>
      </c>
      <c r="G15" s="36">
        <v>6</v>
      </c>
      <c r="H15" s="36" t="str">
        <f>IF(F15="フラグ","boolean",IF(F15="文字列","text",IF(F15="整数","integer",IF(F15="実数","numeric",""))))</f>
        <v>text</v>
      </c>
      <c r="I15" s="36">
        <f>IF(H15="boolean",1,IF(H15="text",IF(G15&lt;=126,1+(G15*3),4+(G15*3)),IF(H15="integer",4,IF(H15="numeric",3+CEILING(G15/4*2,2),0))))</f>
        <v>19</v>
      </c>
      <c r="J15" s="37"/>
      <c r="K15" s="40"/>
      <c r="L15" s="38" t="s">
        <v>605</v>
      </c>
      <c r="M15" s="39" t="s">
        <v>609</v>
      </c>
      <c r="S15" s="25" t="str">
        <f t="shared" ref="S15:S18" si="4">IF(B15&lt;&gt;1,","&amp;D15,D15)</f>
        <v>,ym</v>
      </c>
      <c r="T15" s="25" t="str">
        <f t="shared" ref="T15:T18" si="5">UPPER(H15)</f>
        <v>TEXT</v>
      </c>
      <c r="U15" s="25" t="str">
        <f t="shared" ref="U15:U18" si="6">IF(K15&lt;&gt;"","default "&amp;IF(H15="text","'"&amp;K15&amp;"'",K15),"")</f>
        <v/>
      </c>
      <c r="V15" s="25" t="str">
        <f>IF(L15="○","NOT NULL","")</f>
        <v>NOT NULL</v>
      </c>
      <c r="W15" s="25" t="str">
        <f t="shared" si="3"/>
        <v>-- 年月</v>
      </c>
    </row>
    <row r="16" spans="1:23" ht="38.25" customHeight="1">
      <c r="B16" s="33">
        <v>3</v>
      </c>
      <c r="C16" s="73" t="s">
        <v>610</v>
      </c>
      <c r="D16" s="73" t="s">
        <v>611</v>
      </c>
      <c r="E16" s="74"/>
      <c r="F16" s="35" t="s">
        <v>197</v>
      </c>
      <c r="G16" s="36">
        <v>1</v>
      </c>
      <c r="H16" s="36" t="str">
        <f>IF(F16="フラグ","boolean",IF(F16="文字列","text",IF(F16="整数","integer",IF(F16="実数","numeric",""))))</f>
        <v>text</v>
      </c>
      <c r="I16" s="36">
        <f>IF(H16="boolean",1,IF(H16="text",IF(G16&lt;=126,1+(G16*3),4+(G16*3)),IF(H16="integer",4,IF(H16="numeric",3+CEILING(G16/4*2,2),0))))</f>
        <v>4</v>
      </c>
      <c r="J16" s="75"/>
      <c r="K16" s="91"/>
      <c r="L16" s="38" t="s">
        <v>612</v>
      </c>
      <c r="M16" s="39" t="s">
        <v>716</v>
      </c>
      <c r="S16" s="25" t="str">
        <f t="shared" si="4"/>
        <v>,dpc_f</v>
      </c>
      <c r="T16" s="25" t="str">
        <f t="shared" si="5"/>
        <v>TEXT</v>
      </c>
      <c r="U16" s="25" t="str">
        <f t="shared" si="6"/>
        <v/>
      </c>
      <c r="V16" s="25" t="str">
        <f>IF(L16="○","NOT NULL","")</f>
        <v>NOT NULL</v>
      </c>
      <c r="W16" s="25" t="str">
        <f t="shared" si="3"/>
        <v>-- DPCフラグ</v>
      </c>
    </row>
    <row r="17" spans="1:28" s="41" customFormat="1" ht="38.25" customHeight="1">
      <c r="A17" s="25"/>
      <c r="B17" s="33">
        <v>4</v>
      </c>
      <c r="C17" s="73" t="s">
        <v>613</v>
      </c>
      <c r="D17" s="73" t="s">
        <v>614</v>
      </c>
      <c r="E17" s="74"/>
      <c r="F17" s="35" t="s">
        <v>197</v>
      </c>
      <c r="G17" s="36">
        <v>1</v>
      </c>
      <c r="H17" s="36" t="str">
        <f>IF(F17="フラグ","boolean",IF(F17="文字列","text",IF(F17="整数","integer",IF(F17="実数","numeric",""))))</f>
        <v>text</v>
      </c>
      <c r="I17" s="36">
        <f>IF(H17="boolean",1,IF(H17="text",IF(G17&lt;=126,1+(G17*3),4+(G17*3)),IF(H17="integer",4,IF(H17="numeric",3+CEILING(G17/4*2,2),0))))</f>
        <v>4</v>
      </c>
      <c r="J17" s="75"/>
      <c r="K17" s="91"/>
      <c r="L17" s="38" t="s">
        <v>612</v>
      </c>
      <c r="M17" s="39" t="s">
        <v>615</v>
      </c>
      <c r="P17" s="25"/>
      <c r="Q17" s="25"/>
      <c r="R17" s="25"/>
      <c r="S17" s="25" t="str">
        <f t="shared" si="4"/>
        <v>,rcp_f</v>
      </c>
      <c r="T17" s="25" t="str">
        <f t="shared" si="5"/>
        <v>TEXT</v>
      </c>
      <c r="U17" s="25" t="str">
        <f t="shared" si="6"/>
        <v/>
      </c>
      <c r="V17" s="25" t="str">
        <f>IF(L17="○","NOT NULL","")</f>
        <v>NOT NULL</v>
      </c>
      <c r="W17" s="25" t="str">
        <f t="shared" si="3"/>
        <v>-- RCPフラグ</v>
      </c>
      <c r="X17" s="25"/>
      <c r="Y17" s="25"/>
      <c r="AB17" s="25"/>
    </row>
    <row r="18" spans="1:28" s="41" customFormat="1" ht="38.25" customHeight="1" thickBot="1">
      <c r="A18" s="25"/>
      <c r="B18" s="42">
        <f t="shared" si="0"/>
        <v>5</v>
      </c>
      <c r="C18" s="43" t="s">
        <v>616</v>
      </c>
      <c r="D18" s="43" t="s">
        <v>617</v>
      </c>
      <c r="E18" s="44"/>
      <c r="F18" s="44" t="s">
        <v>197</v>
      </c>
      <c r="G18" s="44">
        <v>1</v>
      </c>
      <c r="H18" s="44" t="str">
        <f t="shared" ref="H18" si="7">IF(F18="フラグ","boolean",IF(F18="文字列","text",IF(F18="整数","integer",IF(F18="実数","numeric",""))))</f>
        <v>text</v>
      </c>
      <c r="I18" s="44">
        <f t="shared" ref="I18" si="8">IF(H18="boolean",1,IF(H18="text",IF(G18&lt;=126,1+(G18*3),4+(G18*3)),IF(H18="integer",4,IF(H18="numeric",3+CEILING(G18/4*2,2),0))))</f>
        <v>4</v>
      </c>
      <c r="J18" s="46"/>
      <c r="K18" s="46"/>
      <c r="L18" s="48" t="s">
        <v>208</v>
      </c>
      <c r="M18" s="49" t="s">
        <v>618</v>
      </c>
      <c r="P18" s="25"/>
      <c r="Q18" s="25"/>
      <c r="R18" s="25"/>
      <c r="S18" s="25" t="str">
        <f t="shared" si="4"/>
        <v>,mml_f</v>
      </c>
      <c r="T18" s="25" t="str">
        <f t="shared" si="5"/>
        <v>TEXT</v>
      </c>
      <c r="U18" s="25" t="str">
        <f t="shared" si="6"/>
        <v/>
      </c>
      <c r="V18" s="25" t="str">
        <f>IF(L18="○","NOT NULL","")</f>
        <v>NOT NULL</v>
      </c>
      <c r="W18" s="25" t="str">
        <f t="shared" si="3"/>
        <v>-- MMLフラグ</v>
      </c>
      <c r="X18" s="25"/>
      <c r="Y18" s="25"/>
      <c r="AB18" s="25"/>
    </row>
    <row r="19" spans="1:28" s="41" customFormat="1">
      <c r="B19" s="25"/>
      <c r="C19" s="25"/>
      <c r="D19" s="25"/>
      <c r="E19" s="25"/>
      <c r="F19" s="25"/>
      <c r="G19" s="25"/>
      <c r="H19" s="25"/>
      <c r="I19" s="25"/>
      <c r="J19" s="25"/>
      <c r="K19" s="25"/>
      <c r="L19" s="25"/>
      <c r="M19" s="50"/>
      <c r="R19" s="25" t="s">
        <v>1327</v>
      </c>
      <c r="S19" s="25"/>
      <c r="T19" s="25"/>
      <c r="U19" s="25"/>
      <c r="V19" s="25"/>
      <c r="W19" s="25"/>
      <c r="AB19" s="25"/>
    </row>
    <row r="20" spans="1:28" s="41" customFormat="1">
      <c r="B20" s="25"/>
      <c r="C20" s="25"/>
      <c r="D20" s="25"/>
      <c r="E20" s="25"/>
      <c r="F20" s="25"/>
      <c r="G20" s="25"/>
      <c r="H20" s="25"/>
      <c r="I20" s="25"/>
      <c r="J20" s="25"/>
      <c r="K20" s="25"/>
      <c r="L20" s="25"/>
      <c r="M20" s="50"/>
      <c r="S20" s="25"/>
      <c r="T20" s="25"/>
      <c r="U20" s="25"/>
      <c r="V20" s="25"/>
      <c r="W20" s="25"/>
      <c r="AB20" s="25"/>
    </row>
    <row r="21" spans="1:28" s="41" customFormat="1">
      <c r="B21" s="25"/>
      <c r="C21" s="25"/>
      <c r="D21" s="25"/>
      <c r="E21" s="25"/>
      <c r="F21" s="25"/>
      <c r="G21" s="25"/>
      <c r="H21" s="25"/>
      <c r="I21" s="25"/>
      <c r="J21" s="25"/>
      <c r="K21" s="25"/>
      <c r="L21" s="25"/>
      <c r="M21" s="25"/>
      <c r="S21" s="25"/>
      <c r="T21" s="25"/>
      <c r="U21" s="25"/>
      <c r="V21" s="25"/>
      <c r="W21" s="25"/>
      <c r="AB21" s="25"/>
    </row>
    <row r="22" spans="1:28" s="41" customFormat="1">
      <c r="B22" s="25"/>
      <c r="C22" s="25"/>
      <c r="D22" s="25"/>
      <c r="E22" s="25"/>
      <c r="F22" s="25"/>
      <c r="G22" s="25"/>
      <c r="H22" s="25"/>
      <c r="I22" s="25"/>
      <c r="J22" s="25"/>
      <c r="K22" s="25"/>
      <c r="L22" s="25"/>
      <c r="M22" s="25"/>
      <c r="S22" s="25"/>
      <c r="T22" s="25"/>
      <c r="U22" s="25"/>
      <c r="V22" s="25"/>
      <c r="W22" s="25"/>
      <c r="AB22" s="25"/>
    </row>
    <row r="23" spans="1:28" s="41" customFormat="1">
      <c r="B23" s="25"/>
      <c r="C23" s="25"/>
      <c r="D23" s="25"/>
      <c r="E23" s="25"/>
      <c r="F23" s="25"/>
      <c r="G23" s="25"/>
      <c r="H23" s="25"/>
      <c r="I23" s="25"/>
      <c r="J23" s="25"/>
      <c r="K23" s="25"/>
      <c r="L23" s="25"/>
      <c r="M23" s="25"/>
      <c r="S23" s="25"/>
      <c r="T23" s="25"/>
      <c r="U23" s="25"/>
      <c r="V23" s="25"/>
      <c r="W23" s="25"/>
      <c r="AB23" s="25"/>
    </row>
    <row r="24" spans="1:28" s="41" customFormat="1">
      <c r="A24" s="25"/>
      <c r="B24" s="25"/>
      <c r="C24" s="25"/>
      <c r="D24" s="25"/>
      <c r="E24" s="25"/>
      <c r="F24" s="25"/>
      <c r="G24" s="25"/>
      <c r="H24" s="25"/>
      <c r="I24" s="25"/>
      <c r="J24" s="25"/>
      <c r="K24" s="25"/>
      <c r="L24" s="25"/>
      <c r="M24" s="25"/>
      <c r="S24" s="25"/>
      <c r="T24" s="25"/>
      <c r="U24" s="25"/>
      <c r="V24" s="25"/>
      <c r="W24" s="25"/>
      <c r="AB24" s="25"/>
    </row>
    <row r="25" spans="1:28" s="41" customFormat="1">
      <c r="A25" s="25"/>
      <c r="B25" s="25"/>
      <c r="C25" s="25"/>
      <c r="D25" s="25"/>
      <c r="E25" s="25"/>
      <c r="F25" s="25"/>
      <c r="G25" s="25"/>
      <c r="H25" s="25"/>
      <c r="I25" s="25"/>
      <c r="J25" s="25"/>
      <c r="K25" s="25"/>
      <c r="L25" s="25"/>
      <c r="M25" s="25"/>
      <c r="V25" s="82"/>
      <c r="W25" s="25"/>
      <c r="AB25" s="25"/>
    </row>
    <row r="26" spans="1:28" s="41" customFormat="1">
      <c r="A26" s="25"/>
      <c r="B26" s="25"/>
      <c r="C26" s="25"/>
      <c r="D26" s="25"/>
      <c r="E26" s="25"/>
      <c r="F26" s="25"/>
      <c r="G26" s="25"/>
      <c r="H26" s="25"/>
      <c r="I26" s="25"/>
      <c r="J26" s="25"/>
      <c r="K26" s="25"/>
      <c r="L26" s="25"/>
      <c r="M26" s="25"/>
      <c r="V26" s="82"/>
      <c r="W26" s="25"/>
      <c r="AB26" s="25"/>
    </row>
    <row r="27" spans="1:28" s="41" customFormat="1">
      <c r="A27" s="25"/>
      <c r="B27" s="25"/>
      <c r="C27" s="25"/>
      <c r="D27" s="25"/>
      <c r="E27" s="25"/>
      <c r="F27" s="25"/>
      <c r="G27" s="25"/>
      <c r="H27" s="25"/>
      <c r="I27" s="25"/>
      <c r="J27" s="25"/>
      <c r="K27" s="25"/>
      <c r="L27" s="25"/>
      <c r="M27" s="25"/>
      <c r="V27" s="82"/>
      <c r="W27" s="25"/>
      <c r="AB27" s="25"/>
    </row>
    <row r="28" spans="1:28" s="41" customFormat="1">
      <c r="A28" s="25"/>
      <c r="B28" s="25"/>
      <c r="C28" s="25"/>
      <c r="D28" s="25"/>
      <c r="E28" s="25"/>
      <c r="F28" s="25"/>
      <c r="G28" s="25"/>
      <c r="H28" s="25"/>
      <c r="I28" s="25"/>
      <c r="J28" s="25"/>
      <c r="K28" s="25"/>
      <c r="L28" s="25"/>
      <c r="M28" s="25"/>
      <c r="V28" s="82"/>
      <c r="W28" s="25"/>
      <c r="AB28" s="25"/>
    </row>
    <row r="29" spans="1:28" s="41" customFormat="1">
      <c r="A29" s="25"/>
      <c r="B29" s="25"/>
      <c r="C29" s="25"/>
      <c r="D29" s="25"/>
      <c r="E29" s="25"/>
      <c r="F29" s="25"/>
      <c r="G29" s="25"/>
      <c r="H29" s="25"/>
      <c r="I29" s="25"/>
      <c r="J29" s="25"/>
      <c r="K29" s="25"/>
      <c r="L29" s="25"/>
      <c r="M29" s="25"/>
      <c r="V29" s="82"/>
      <c r="W29" s="25"/>
      <c r="AB29" s="25"/>
    </row>
    <row r="30" spans="1:28" s="41" customFormat="1">
      <c r="A30" s="25"/>
      <c r="B30" s="25"/>
      <c r="C30" s="25"/>
      <c r="D30" s="25"/>
      <c r="E30" s="25"/>
      <c r="F30" s="25"/>
      <c r="G30" s="25"/>
      <c r="H30" s="25"/>
      <c r="I30" s="25"/>
      <c r="J30" s="25"/>
      <c r="K30" s="25"/>
      <c r="L30" s="25"/>
      <c r="M30" s="25"/>
      <c r="V30" s="82"/>
      <c r="W30" s="25"/>
      <c r="AB30" s="25"/>
    </row>
    <row r="31" spans="1:28" s="41" customFormat="1">
      <c r="A31" s="25"/>
      <c r="B31" s="25"/>
      <c r="C31" s="25"/>
      <c r="D31" s="25"/>
      <c r="E31" s="25"/>
      <c r="F31" s="25"/>
      <c r="G31" s="25"/>
      <c r="H31" s="25"/>
      <c r="I31" s="25"/>
      <c r="J31" s="25"/>
      <c r="K31" s="25"/>
      <c r="L31" s="25"/>
      <c r="M31" s="25"/>
      <c r="V31" s="82"/>
      <c r="W31" s="25"/>
      <c r="AB31" s="25"/>
    </row>
    <row r="32" spans="1:28" s="41" customFormat="1">
      <c r="A32" s="25"/>
      <c r="B32" s="25"/>
      <c r="C32" s="25"/>
      <c r="D32" s="25"/>
      <c r="E32" s="25"/>
      <c r="F32" s="25"/>
      <c r="G32" s="25"/>
      <c r="H32" s="25"/>
      <c r="I32" s="25"/>
      <c r="J32" s="25"/>
      <c r="K32" s="25"/>
      <c r="L32" s="25"/>
      <c r="M32" s="25"/>
      <c r="V32" s="82"/>
      <c r="W32" s="25"/>
      <c r="AB32" s="25"/>
    </row>
    <row r="33" spans="1:28" s="41" customFormat="1">
      <c r="A33" s="25"/>
      <c r="B33" s="25"/>
      <c r="C33" s="25"/>
      <c r="D33" s="25"/>
      <c r="E33" s="25"/>
      <c r="F33" s="25"/>
      <c r="G33" s="25"/>
      <c r="H33" s="25"/>
      <c r="I33" s="25"/>
      <c r="J33" s="25"/>
      <c r="K33" s="25"/>
      <c r="L33" s="25"/>
      <c r="M33" s="25"/>
      <c r="V33" s="82"/>
      <c r="W33" s="25"/>
      <c r="AB33" s="25"/>
    </row>
    <row r="34" spans="1:28" s="41" customFormat="1">
      <c r="A34" s="25"/>
      <c r="B34" s="25"/>
      <c r="C34" s="25"/>
      <c r="D34" s="25"/>
      <c r="E34" s="25"/>
      <c r="F34" s="25"/>
      <c r="G34" s="25"/>
      <c r="H34" s="25"/>
      <c r="I34" s="25"/>
      <c r="J34" s="25"/>
      <c r="K34" s="25"/>
      <c r="L34" s="25"/>
      <c r="M34" s="25"/>
      <c r="V34" s="82"/>
      <c r="W34" s="25"/>
      <c r="AB34" s="25"/>
    </row>
    <row r="35" spans="1:28" s="41" customFormat="1">
      <c r="A35" s="25"/>
      <c r="B35" s="25"/>
      <c r="C35" s="25"/>
      <c r="D35" s="25"/>
      <c r="E35" s="25"/>
      <c r="F35" s="25"/>
      <c r="G35" s="25"/>
      <c r="H35" s="25"/>
      <c r="I35" s="25"/>
      <c r="J35" s="25"/>
      <c r="K35" s="25"/>
      <c r="L35" s="25"/>
      <c r="M35" s="25"/>
      <c r="V35" s="82"/>
      <c r="W35" s="25"/>
      <c r="AB35" s="25"/>
    </row>
    <row r="36" spans="1:28" s="41" customFormat="1">
      <c r="A36" s="25"/>
      <c r="B36" s="25"/>
      <c r="C36" s="25"/>
      <c r="D36" s="25"/>
      <c r="E36" s="25"/>
      <c r="F36" s="25"/>
      <c r="G36" s="25"/>
      <c r="H36" s="25"/>
      <c r="I36" s="25"/>
      <c r="J36" s="25"/>
      <c r="K36" s="25"/>
      <c r="L36" s="25"/>
      <c r="M36" s="50"/>
      <c r="V36" s="82"/>
      <c r="W36" s="25"/>
      <c r="AB36" s="25"/>
    </row>
    <row r="37" spans="1:28" s="41" customFormat="1">
      <c r="A37" s="25"/>
      <c r="B37" s="25"/>
      <c r="C37" s="25"/>
      <c r="D37" s="25"/>
      <c r="E37" s="25"/>
      <c r="F37" s="25"/>
      <c r="G37" s="25"/>
      <c r="H37" s="25"/>
      <c r="I37" s="25"/>
      <c r="J37" s="25"/>
      <c r="K37" s="25"/>
      <c r="L37" s="25"/>
      <c r="M37" s="50"/>
      <c r="V37" s="82"/>
      <c r="W37" s="25"/>
      <c r="AB37" s="25"/>
    </row>
    <row r="38" spans="1:28" s="41" customFormat="1">
      <c r="A38" s="25"/>
      <c r="B38" s="25"/>
      <c r="C38" s="25"/>
      <c r="D38" s="25"/>
      <c r="E38" s="25"/>
      <c r="F38" s="25"/>
      <c r="G38" s="25"/>
      <c r="H38" s="25"/>
      <c r="I38" s="25"/>
      <c r="J38" s="25"/>
      <c r="K38" s="25"/>
      <c r="L38" s="25"/>
      <c r="M38" s="50"/>
      <c r="V38" s="82"/>
      <c r="W38" s="25"/>
      <c r="AB38" s="25"/>
    </row>
    <row r="39" spans="1:28">
      <c r="V39" s="82"/>
    </row>
    <row r="40" spans="1:28">
      <c r="V40" s="82"/>
    </row>
    <row r="41" spans="1:28">
      <c r="V41" s="82"/>
    </row>
    <row r="42" spans="1:28">
      <c r="V42" s="82"/>
    </row>
    <row r="43" spans="1:28">
      <c r="N43" s="41"/>
      <c r="V43" s="82"/>
    </row>
    <row r="44" spans="1:28">
      <c r="N44" s="41"/>
      <c r="V44" s="82"/>
    </row>
    <row r="45" spans="1:28">
      <c r="N45" s="41"/>
      <c r="V45" s="82"/>
    </row>
    <row r="46" spans="1:28">
      <c r="N46" s="41"/>
      <c r="V46" s="82"/>
    </row>
    <row r="47" spans="1:28">
      <c r="V47" s="82"/>
    </row>
    <row r="48" spans="1:28">
      <c r="V48" s="82"/>
    </row>
    <row r="49" spans="22:30">
      <c r="V49" s="82"/>
    </row>
    <row r="50" spans="22:30">
      <c r="V50" s="82"/>
    </row>
    <row r="51" spans="22:30">
      <c r="V51" s="82"/>
    </row>
    <row r="52" spans="22:30">
      <c r="V52" s="82"/>
    </row>
    <row r="53" spans="22:30">
      <c r="V53" s="82"/>
    </row>
    <row r="54" spans="22:30">
      <c r="V54" s="82"/>
    </row>
    <row r="55" spans="22:30">
      <c r="V55" s="82"/>
    </row>
    <row r="56" spans="22:30">
      <c r="V56" s="82"/>
      <c r="AD56" s="92"/>
    </row>
    <row r="57" spans="22:30">
      <c r="V57" s="82"/>
    </row>
    <row r="58" spans="22:30">
      <c r="V58" s="82"/>
    </row>
    <row r="59" spans="22:30">
      <c r="V59" s="82"/>
    </row>
    <row r="60" spans="22:30">
      <c r="V60" s="82"/>
    </row>
    <row r="61" spans="22:30">
      <c r="V61" s="82"/>
    </row>
    <row r="62" spans="22:30">
      <c r="V62" s="82"/>
    </row>
    <row r="63" spans="22:30">
      <c r="V63" s="82"/>
    </row>
    <row r="64" spans="22:30">
      <c r="V64" s="82"/>
    </row>
    <row r="65" spans="22:22">
      <c r="V65" s="82"/>
    </row>
    <row r="66" spans="22:22">
      <c r="V66" s="82"/>
    </row>
    <row r="67" spans="22:22">
      <c r="V67" s="82"/>
    </row>
    <row r="68" spans="22:22">
      <c r="V68" s="82"/>
    </row>
    <row r="69" spans="22:22">
      <c r="V69" s="82"/>
    </row>
    <row r="70" spans="22:22">
      <c r="V70" s="82"/>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D17">
    <cfRule type="duplicateValues" dxfId="1289"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AD55"/>
  <sheetViews>
    <sheetView showGridLines="0" zoomScale="85" zoomScaleNormal="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44" width="2.625" style="25"/>
    <col min="45" max="46" width="5.25" style="25" bestFit="1" customWidth="1"/>
    <col min="47" max="16384" width="2.625" style="25"/>
  </cols>
  <sheetData>
    <row r="1" spans="1:28">
      <c r="A1" s="79" t="s">
        <v>730</v>
      </c>
      <c r="B1" s="631" t="s">
        <v>137</v>
      </c>
      <c r="C1" s="632"/>
      <c r="D1" s="23" t="s">
        <v>138</v>
      </c>
      <c r="E1" s="635"/>
      <c r="F1" s="635"/>
      <c r="G1" s="635"/>
      <c r="H1" s="635"/>
      <c r="I1" s="635"/>
      <c r="J1" s="636" t="s">
        <v>139</v>
      </c>
      <c r="K1" s="635"/>
      <c r="L1" s="627"/>
      <c r="M1" s="309" t="s">
        <v>140</v>
      </c>
    </row>
    <row r="2" spans="1:28" ht="19.5" thickBot="1">
      <c r="B2" s="633"/>
      <c r="C2" s="634"/>
      <c r="D2" s="26" t="s">
        <v>141</v>
      </c>
      <c r="E2" s="637"/>
      <c r="F2" s="637"/>
      <c r="G2" s="637"/>
      <c r="H2" s="637"/>
      <c r="I2" s="637"/>
      <c r="J2" s="638"/>
      <c r="K2" s="639"/>
      <c r="L2" s="640"/>
      <c r="M2" s="27"/>
      <c r="P2" s="25" t="str">
        <f>"ALTER TABLE ONLY milscm4."&amp;D$8</f>
        <v>ALTER TABLE ONLY milscm4.sample_facility_list</v>
      </c>
    </row>
    <row r="3" spans="1:28" ht="19.5" thickBot="1">
      <c r="B3" s="28"/>
      <c r="C3" s="28"/>
      <c r="D3" s="28"/>
      <c r="E3" s="28"/>
      <c r="F3" s="28"/>
      <c r="G3" s="28"/>
      <c r="H3" s="28"/>
      <c r="I3" s="28"/>
      <c r="J3" s="28"/>
      <c r="K3" s="28"/>
      <c r="L3" s="28"/>
      <c r="M3" s="29"/>
      <c r="Q3" s="25" t="str">
        <f>"ADD CONSTRAINT "&amp;D$8&amp;"_pkey"</f>
        <v>ADD CONSTRAINT sample_facility_list_pkey</v>
      </c>
    </row>
    <row r="4" spans="1:28">
      <c r="B4" s="626" t="s">
        <v>142</v>
      </c>
      <c r="C4" s="627"/>
      <c r="D4" s="628" t="str">
        <f>VLOOKUP(D7,エンティティ一覧!A1:'エンティティ一覧'!AQ10131,13,FALSE)</f>
        <v>ENT_A2_12</v>
      </c>
      <c r="E4" s="629"/>
      <c r="F4" s="629"/>
      <c r="G4" s="629"/>
      <c r="H4" s="629"/>
      <c r="I4" s="629"/>
      <c r="J4" s="629"/>
      <c r="K4" s="629"/>
      <c r="L4" s="629"/>
      <c r="M4" s="630"/>
      <c r="R4" s="25" t="s">
        <v>1328</v>
      </c>
    </row>
    <row r="5" spans="1:28">
      <c r="B5" s="641" t="s">
        <v>143</v>
      </c>
      <c r="C5" s="642"/>
      <c r="D5" s="643" t="str">
        <f>VLOOKUP(D7,エンティティ一覧!A1:'エンティティ一覧'!AQ10131,2,FALSE)</f>
        <v>SA_A2</v>
      </c>
      <c r="E5" s="644"/>
      <c r="F5" s="644"/>
      <c r="G5" s="644"/>
      <c r="H5" s="644"/>
      <c r="I5" s="644"/>
      <c r="J5" s="644"/>
      <c r="K5" s="644"/>
      <c r="L5" s="644"/>
      <c r="M5" s="645"/>
      <c r="S5" s="25" t="s">
        <v>1326</v>
      </c>
    </row>
    <row r="6" spans="1:28">
      <c r="B6" s="641" t="s">
        <v>144</v>
      </c>
      <c r="C6" s="642"/>
      <c r="D6" s="643" t="str">
        <f>VLOOKUP(D7,エンティティ一覧!A1:'エンティティ一覧'!AQ10131,6,FALSE)</f>
        <v>サンプル帳票用データ</v>
      </c>
      <c r="E6" s="644"/>
      <c r="F6" s="644"/>
      <c r="G6" s="644"/>
      <c r="H6" s="644"/>
      <c r="I6" s="644"/>
      <c r="J6" s="644"/>
      <c r="K6" s="644"/>
      <c r="L6" s="644"/>
      <c r="M6" s="645"/>
      <c r="T6" s="25" t="s">
        <v>196</v>
      </c>
    </row>
    <row r="7" spans="1:28">
      <c r="B7" s="641" t="s">
        <v>145</v>
      </c>
      <c r="C7" s="642"/>
      <c r="D7" s="643" t="s">
        <v>527</v>
      </c>
      <c r="E7" s="644"/>
      <c r="F7" s="644"/>
      <c r="G7" s="644"/>
      <c r="H7" s="644"/>
      <c r="I7" s="644"/>
      <c r="J7" s="644"/>
      <c r="K7" s="644"/>
      <c r="L7" s="644"/>
      <c r="M7" s="645"/>
    </row>
    <row r="8" spans="1:28">
      <c r="B8" s="641" t="s">
        <v>147</v>
      </c>
      <c r="C8" s="642"/>
      <c r="D8" s="643" t="s">
        <v>1353</v>
      </c>
      <c r="E8" s="644"/>
      <c r="F8" s="644"/>
      <c r="G8" s="644"/>
      <c r="H8" s="644"/>
      <c r="I8" s="644"/>
      <c r="J8" s="644"/>
      <c r="K8" s="644"/>
      <c r="L8" s="644"/>
      <c r="M8" s="645"/>
      <c r="S8" s="25" t="s">
        <v>1327</v>
      </c>
    </row>
    <row r="9" spans="1:28" ht="19.5" thickBot="1">
      <c r="B9" s="652" t="s">
        <v>149</v>
      </c>
      <c r="C9" s="653"/>
      <c r="D9" s="654" t="s">
        <v>528</v>
      </c>
      <c r="E9" s="663"/>
      <c r="F9" s="663"/>
      <c r="G9" s="663"/>
      <c r="H9" s="663"/>
      <c r="I9" s="663"/>
      <c r="J9" s="663"/>
      <c r="K9" s="663"/>
      <c r="L9" s="663"/>
      <c r="M9" s="664"/>
      <c r="P9" s="25" t="str">
        <f>"ALTER TABLE milscm4."&amp;D$8&amp;" OWNER TO pgmisgrp1;"</f>
        <v>ALTER TABLE milscm4.sample_facility_list OWNER TO pgmisgrp1;</v>
      </c>
    </row>
    <row r="10" spans="1:28">
      <c r="B10" s="30"/>
      <c r="C10" s="30"/>
      <c r="D10" s="28"/>
      <c r="E10" s="28"/>
      <c r="F10" s="28"/>
      <c r="G10" s="28"/>
      <c r="H10" s="28"/>
      <c r="I10" s="28"/>
      <c r="J10" s="28"/>
      <c r="K10" s="28"/>
      <c r="L10" s="28"/>
      <c r="M10" s="29"/>
      <c r="P10" s="25" t="str">
        <f>"GRANT ALL ON TABLE milscm4."&amp;D$8&amp;" TO pgappl11;"</f>
        <v>GRANT ALL ON TABLE milscm4.sample_facility_list TO pgappl11;</v>
      </c>
    </row>
    <row r="11" spans="1:28" ht="19.5" thickBot="1">
      <c r="B11" s="31" t="s">
        <v>151</v>
      </c>
      <c r="C11" s="30"/>
      <c r="D11" s="28"/>
      <c r="E11" s="28"/>
      <c r="F11" s="28"/>
      <c r="G11" s="28"/>
      <c r="H11" s="28"/>
      <c r="I11" s="28"/>
      <c r="J11" s="28"/>
      <c r="K11" s="28"/>
      <c r="L11" s="28"/>
      <c r="M11" s="29"/>
    </row>
    <row r="12" spans="1:28">
      <c r="B12" s="657" t="s">
        <v>152</v>
      </c>
      <c r="C12" s="659" t="s">
        <v>153</v>
      </c>
      <c r="D12" s="659" t="s">
        <v>154</v>
      </c>
      <c r="E12" s="648" t="s">
        <v>155</v>
      </c>
      <c r="F12" s="661" t="s">
        <v>156</v>
      </c>
      <c r="G12" s="662"/>
      <c r="H12" s="661" t="s">
        <v>157</v>
      </c>
      <c r="I12" s="662"/>
      <c r="J12" s="648" t="s">
        <v>158</v>
      </c>
      <c r="K12" s="648" t="s">
        <v>159</v>
      </c>
      <c r="L12" s="648" t="s">
        <v>160</v>
      </c>
      <c r="M12" s="650" t="s">
        <v>161</v>
      </c>
      <c r="P12" s="25" t="str">
        <f>"CREATE TABLE milscm4."&amp;D$8</f>
        <v>CREATE TABLE milscm4.sample_facility_list</v>
      </c>
    </row>
    <row r="13" spans="1:28" ht="56.25">
      <c r="B13" s="658"/>
      <c r="C13" s="660"/>
      <c r="D13" s="660"/>
      <c r="E13" s="649"/>
      <c r="F13" s="32" t="s">
        <v>162</v>
      </c>
      <c r="G13" s="32" t="s">
        <v>163</v>
      </c>
      <c r="H13" s="32" t="s">
        <v>162</v>
      </c>
      <c r="I13" s="32" t="s">
        <v>164</v>
      </c>
      <c r="J13" s="649"/>
      <c r="K13" s="649"/>
      <c r="L13" s="649"/>
      <c r="M13" s="651"/>
      <c r="Q13" s="25" t="s">
        <v>1326</v>
      </c>
    </row>
    <row r="14" spans="1:28">
      <c r="B14" s="33">
        <f t="shared" ref="B14:B36" si="0">ROW()-13</f>
        <v>1</v>
      </c>
      <c r="C14" s="34" t="s">
        <v>529</v>
      </c>
      <c r="D14" s="34" t="s">
        <v>196</v>
      </c>
      <c r="E14" s="35" t="s">
        <v>393</v>
      </c>
      <c r="F14" s="35" t="s">
        <v>197</v>
      </c>
      <c r="G14" s="35">
        <v>9</v>
      </c>
      <c r="H14" s="36" t="str">
        <f>IF(F14="フラグ","boolean",IF(F14="文字列","text",IF(F14="整数","integer",IF(F14="実数","numeric",""))))</f>
        <v>text</v>
      </c>
      <c r="I14" s="36">
        <f>IF(H14="boolean",1,IF(H14="text",IF(G14&lt;=126,1+(G14*3),4+(G14*3)),IF(H14="integer",4,IF(H14="numeric",3+CEILING(G14/4*2,2),0))))</f>
        <v>28</v>
      </c>
      <c r="J14" s="37"/>
      <c r="K14" s="37"/>
      <c r="L14" s="38" t="s">
        <v>208</v>
      </c>
      <c r="M14" s="39"/>
      <c r="S14" s="25" t="str">
        <f>IF(B14&lt;&gt;1,","&amp;D14,D14)</f>
        <v>facility_id</v>
      </c>
      <c r="T14" s="25" t="str">
        <f>UPPER(H14)</f>
        <v>TEXT</v>
      </c>
      <c r="U14" s="25" t="str">
        <f>IF(K14&lt;&gt;"","default "&amp;IF(H14="text","'"&amp;K14&amp;"'",K14),"")</f>
        <v/>
      </c>
      <c r="V14" s="25" t="str">
        <f t="shared" ref="V14:V37" si="1">IF(L14="○","NOT NULL","")</f>
        <v>NOT NULL</v>
      </c>
      <c r="W14" s="25" t="str">
        <f t="shared" ref="W14:W37" si="2">"-- "&amp;C14</f>
        <v>-- 施設ID</v>
      </c>
    </row>
    <row r="15" spans="1:28" s="41" customFormat="1">
      <c r="A15" s="25"/>
      <c r="B15" s="33">
        <f t="shared" si="0"/>
        <v>2</v>
      </c>
      <c r="C15" s="34" t="s">
        <v>539</v>
      </c>
      <c r="D15" s="34" t="s">
        <v>540</v>
      </c>
      <c r="E15" s="36"/>
      <c r="F15" s="36" t="s">
        <v>197</v>
      </c>
      <c r="G15" s="36">
        <v>40</v>
      </c>
      <c r="H15" s="36" t="str">
        <f>IF(F15="フラグ","boolean",IF(F15="文字列","text",IF(F15="整数","integer",IF(F15="実数","numeric",""))))</f>
        <v>text</v>
      </c>
      <c r="I15" s="36">
        <f>IF(H15="boolean",1,IF(H15="text",IF(G15&lt;=126,1+(G15*3),4+(G15*3)),IF(H15="integer",4,IF(H15="numeric",3+CEILING(G15/4*2,2),0))))</f>
        <v>121</v>
      </c>
      <c r="J15" s="37"/>
      <c r="K15" s="37"/>
      <c r="L15" s="38" t="s">
        <v>208</v>
      </c>
      <c r="M15" s="39" t="s">
        <v>532</v>
      </c>
      <c r="P15" s="25"/>
      <c r="Q15" s="25"/>
      <c r="R15" s="25"/>
      <c r="S15" s="25" t="str">
        <f t="shared" ref="S15:S37" si="3">IF(B15&lt;&gt;1,","&amp;D15,D15)</f>
        <v>,facility_name</v>
      </c>
      <c r="T15" s="25" t="str">
        <f t="shared" ref="T15:T37" si="4">UPPER(H15)</f>
        <v>TEXT</v>
      </c>
      <c r="U15" s="25" t="str">
        <f t="shared" ref="U15:U37" si="5">IF(K15&lt;&gt;"","default "&amp;IF(H15="text","'"&amp;K15&amp;"'",K15),"")</f>
        <v/>
      </c>
      <c r="V15" s="25" t="str">
        <f t="shared" si="1"/>
        <v>NOT NULL</v>
      </c>
      <c r="W15" s="25" t="str">
        <f t="shared" si="2"/>
        <v>-- 施設名</v>
      </c>
      <c r="X15" s="25"/>
      <c r="Y15" s="25"/>
      <c r="AB15" s="25"/>
    </row>
    <row r="16" spans="1:28">
      <c r="B16" s="33">
        <f t="shared" si="0"/>
        <v>3</v>
      </c>
      <c r="C16" s="34" t="s">
        <v>530</v>
      </c>
      <c r="D16" s="34" t="s">
        <v>531</v>
      </c>
      <c r="E16" s="35"/>
      <c r="F16" s="36" t="s">
        <v>167</v>
      </c>
      <c r="G16" s="35">
        <v>1</v>
      </c>
      <c r="H16" s="36" t="str">
        <f t="shared" ref="H16:H37" si="6">IF(F16="フラグ","boolean",IF(F16="文字列","text",IF(F16="整数","integer",IF(F16="実数","numeric",""))))</f>
        <v>text</v>
      </c>
      <c r="I16" s="36">
        <f t="shared" ref="I16:I37" si="7">IF(H16="boolean",1,IF(H16="text",IF(G16&lt;=126,1+(G16*3),4+(G16*3)),IF(H16="integer",4,IF(H16="numeric",3+CEILING(G16/4*2,2),0))))</f>
        <v>4</v>
      </c>
      <c r="J16" s="37"/>
      <c r="K16" s="40"/>
      <c r="L16" s="38"/>
      <c r="M16" s="39" t="s">
        <v>532</v>
      </c>
      <c r="S16" s="25" t="str">
        <f t="shared" si="3"/>
        <v>,univ_hp_f</v>
      </c>
      <c r="T16" s="25" t="str">
        <f t="shared" si="4"/>
        <v>TEXT</v>
      </c>
      <c r="U16" s="25" t="str">
        <f t="shared" si="5"/>
        <v/>
      </c>
      <c r="V16" s="25" t="str">
        <f t="shared" si="1"/>
        <v/>
      </c>
      <c r="W16" s="25" t="str">
        <f t="shared" si="2"/>
        <v>-- 大学病院F</v>
      </c>
    </row>
    <row r="17" spans="1:28">
      <c r="B17" s="33">
        <f t="shared" si="0"/>
        <v>4</v>
      </c>
      <c r="C17" s="34" t="s">
        <v>533</v>
      </c>
      <c r="D17" s="34" t="s">
        <v>534</v>
      </c>
      <c r="E17" s="35"/>
      <c r="F17" s="36" t="s">
        <v>167</v>
      </c>
      <c r="G17" s="35">
        <v>1</v>
      </c>
      <c r="H17" s="36" t="str">
        <f t="shared" si="6"/>
        <v>text</v>
      </c>
      <c r="I17" s="36">
        <f t="shared" si="7"/>
        <v>4</v>
      </c>
      <c r="J17" s="37"/>
      <c r="K17" s="37"/>
      <c r="L17" s="38"/>
      <c r="M17" s="39" t="s">
        <v>532</v>
      </c>
      <c r="S17" s="25" t="str">
        <f t="shared" si="3"/>
        <v>,cancer_hp_f</v>
      </c>
      <c r="T17" s="25" t="str">
        <f t="shared" si="4"/>
        <v>TEXT</v>
      </c>
      <c r="U17" s="25" t="str">
        <f t="shared" si="5"/>
        <v/>
      </c>
      <c r="V17" s="25" t="str">
        <f t="shared" si="1"/>
        <v/>
      </c>
      <c r="W17" s="25" t="str">
        <f t="shared" si="2"/>
        <v>-- がん拠点病院F</v>
      </c>
    </row>
    <row r="18" spans="1:28" s="41" customFormat="1">
      <c r="A18" s="25"/>
      <c r="B18" s="33">
        <f>ROW()-13</f>
        <v>5</v>
      </c>
      <c r="C18" s="34" t="s">
        <v>535</v>
      </c>
      <c r="D18" s="34" t="s">
        <v>536</v>
      </c>
      <c r="E18" s="35"/>
      <c r="F18" s="36" t="s">
        <v>167</v>
      </c>
      <c r="G18" s="35">
        <v>6</v>
      </c>
      <c r="H18" s="36" t="str">
        <f t="shared" si="6"/>
        <v>text</v>
      </c>
      <c r="I18" s="36">
        <f t="shared" si="7"/>
        <v>19</v>
      </c>
      <c r="J18" s="37"/>
      <c r="K18" s="40"/>
      <c r="L18" s="38"/>
      <c r="M18" s="39" t="s">
        <v>532</v>
      </c>
      <c r="P18" s="25"/>
      <c r="Q18" s="25"/>
      <c r="R18" s="25"/>
      <c r="S18" s="25" t="str">
        <f t="shared" si="3"/>
        <v>,region</v>
      </c>
      <c r="T18" s="25" t="str">
        <f t="shared" si="4"/>
        <v>TEXT</v>
      </c>
      <c r="U18" s="25" t="str">
        <f t="shared" si="5"/>
        <v/>
      </c>
      <c r="V18" s="25" t="str">
        <f t="shared" si="1"/>
        <v/>
      </c>
      <c r="W18" s="25" t="str">
        <f t="shared" si="2"/>
        <v>-- 地方名</v>
      </c>
      <c r="X18" s="25"/>
      <c r="Y18" s="25"/>
      <c r="AB18" s="25"/>
    </row>
    <row r="19" spans="1:28" s="41" customFormat="1">
      <c r="B19" s="33">
        <f t="shared" si="0"/>
        <v>6</v>
      </c>
      <c r="C19" s="34" t="s">
        <v>537</v>
      </c>
      <c r="D19" s="34" t="s">
        <v>538</v>
      </c>
      <c r="E19" s="35"/>
      <c r="F19" s="36" t="s">
        <v>167</v>
      </c>
      <c r="G19" s="35">
        <v>4</v>
      </c>
      <c r="H19" s="36" t="str">
        <f t="shared" si="6"/>
        <v>text</v>
      </c>
      <c r="I19" s="36">
        <f t="shared" si="7"/>
        <v>13</v>
      </c>
      <c r="J19" s="37"/>
      <c r="K19" s="37"/>
      <c r="L19" s="38"/>
      <c r="M19" s="39" t="s">
        <v>532</v>
      </c>
      <c r="S19" s="25" t="str">
        <f t="shared" si="3"/>
        <v>,prefecture</v>
      </c>
      <c r="T19" s="25" t="str">
        <f t="shared" si="4"/>
        <v>TEXT</v>
      </c>
      <c r="U19" s="25" t="str">
        <f t="shared" si="5"/>
        <v/>
      </c>
      <c r="V19" s="25" t="str">
        <f t="shared" si="1"/>
        <v/>
      </c>
      <c r="W19" s="25" t="str">
        <f t="shared" si="2"/>
        <v>-- 都道府県名</v>
      </c>
      <c r="AB19" s="25"/>
    </row>
    <row r="20" spans="1:28" s="41" customFormat="1">
      <c r="B20" s="33">
        <f t="shared" si="0"/>
        <v>7</v>
      </c>
      <c r="C20" s="34" t="s">
        <v>541</v>
      </c>
      <c r="D20" s="34" t="s">
        <v>542</v>
      </c>
      <c r="E20" s="36"/>
      <c r="F20" s="36" t="s">
        <v>180</v>
      </c>
      <c r="G20" s="36">
        <v>4</v>
      </c>
      <c r="H20" s="36" t="str">
        <f t="shared" si="6"/>
        <v>integer</v>
      </c>
      <c r="I20" s="36">
        <f t="shared" si="7"/>
        <v>4</v>
      </c>
      <c r="J20" s="37"/>
      <c r="K20" s="37">
        <v>0</v>
      </c>
      <c r="L20" s="38"/>
      <c r="M20" s="39" t="s">
        <v>532</v>
      </c>
      <c r="S20" s="25" t="str">
        <f t="shared" si="3"/>
        <v>,all_bed</v>
      </c>
      <c r="T20" s="25" t="str">
        <f t="shared" si="4"/>
        <v>INTEGER</v>
      </c>
      <c r="U20" s="25" t="str">
        <f t="shared" si="5"/>
        <v>default 0</v>
      </c>
      <c r="V20" s="25" t="str">
        <f t="shared" si="1"/>
        <v/>
      </c>
      <c r="W20" s="25" t="str">
        <f t="shared" si="2"/>
        <v>-- 総病床数</v>
      </c>
      <c r="AB20" s="25"/>
    </row>
    <row r="21" spans="1:28" s="41" customFormat="1">
      <c r="B21" s="33">
        <f t="shared" si="0"/>
        <v>8</v>
      </c>
      <c r="C21" s="34" t="s">
        <v>543</v>
      </c>
      <c r="D21" s="34" t="s">
        <v>544</v>
      </c>
      <c r="E21" s="36"/>
      <c r="F21" s="36" t="s">
        <v>180</v>
      </c>
      <c r="G21" s="36">
        <v>4</v>
      </c>
      <c r="H21" s="36" t="str">
        <f t="shared" si="6"/>
        <v>integer</v>
      </c>
      <c r="I21" s="36">
        <f t="shared" si="7"/>
        <v>4</v>
      </c>
      <c r="J21" s="37"/>
      <c r="K21" s="37">
        <v>0</v>
      </c>
      <c r="L21" s="38"/>
      <c r="M21" s="39" t="s">
        <v>532</v>
      </c>
      <c r="S21" s="25" t="str">
        <f t="shared" si="3"/>
        <v>,ippan_bed</v>
      </c>
      <c r="T21" s="25" t="str">
        <f t="shared" si="4"/>
        <v>INTEGER</v>
      </c>
      <c r="U21" s="25" t="str">
        <f t="shared" si="5"/>
        <v>default 0</v>
      </c>
      <c r="V21" s="25" t="str">
        <f t="shared" si="1"/>
        <v/>
      </c>
      <c r="W21" s="25" t="str">
        <f t="shared" si="2"/>
        <v>-- 一般病床</v>
      </c>
      <c r="AB21" s="25"/>
    </row>
    <row r="22" spans="1:28" s="41" customFormat="1">
      <c r="B22" s="33">
        <f t="shared" si="0"/>
        <v>9</v>
      </c>
      <c r="C22" s="34" t="s">
        <v>1770</v>
      </c>
      <c r="D22" s="73" t="s">
        <v>1771</v>
      </c>
      <c r="E22" s="74"/>
      <c r="F22" s="74" t="s">
        <v>197</v>
      </c>
      <c r="G22" s="74">
        <v>8</v>
      </c>
      <c r="H22" s="36" t="str">
        <f t="shared" si="6"/>
        <v>text</v>
      </c>
      <c r="I22" s="36">
        <f t="shared" si="7"/>
        <v>25</v>
      </c>
      <c r="J22" s="37"/>
      <c r="K22" s="40"/>
      <c r="L22" s="38"/>
      <c r="M22" s="39" t="s">
        <v>1772</v>
      </c>
      <c r="S22" s="25" t="str">
        <f t="shared" si="3"/>
        <v>,opt_out_ymd</v>
      </c>
      <c r="T22" s="25" t="str">
        <f t="shared" si="4"/>
        <v>TEXT</v>
      </c>
      <c r="U22" s="25" t="str">
        <f t="shared" si="5"/>
        <v/>
      </c>
      <c r="V22" s="25" t="str">
        <f t="shared" si="1"/>
        <v/>
      </c>
      <c r="W22" s="25" t="str">
        <f t="shared" si="2"/>
        <v>-- 通知開始年月日</v>
      </c>
      <c r="AB22" s="25"/>
    </row>
    <row r="23" spans="1:28" s="41" customFormat="1" ht="56.25">
      <c r="B23" s="33">
        <f t="shared" si="0"/>
        <v>10</v>
      </c>
      <c r="C23" s="52" t="s">
        <v>2802</v>
      </c>
      <c r="D23" s="52" t="s">
        <v>611</v>
      </c>
      <c r="E23" s="35"/>
      <c r="F23" s="35" t="s">
        <v>167</v>
      </c>
      <c r="G23" s="35">
        <v>1</v>
      </c>
      <c r="H23" s="36" t="str">
        <f t="shared" si="6"/>
        <v>text</v>
      </c>
      <c r="I23" s="36">
        <f t="shared" si="7"/>
        <v>4</v>
      </c>
      <c r="J23" s="53"/>
      <c r="K23" s="54"/>
      <c r="L23" s="55" t="s">
        <v>192</v>
      </c>
      <c r="M23" s="39" t="s">
        <v>2820</v>
      </c>
      <c r="S23" s="25" t="str">
        <f t="shared" si="3"/>
        <v>,dpc_f</v>
      </c>
      <c r="T23" s="25" t="str">
        <f t="shared" si="4"/>
        <v>TEXT</v>
      </c>
      <c r="U23" s="25" t="str">
        <f t="shared" si="5"/>
        <v/>
      </c>
      <c r="V23" s="25" t="str">
        <f t="shared" si="1"/>
        <v>NOT NULL</v>
      </c>
      <c r="W23" s="25" t="str">
        <f t="shared" si="2"/>
        <v>-- データ有無
（DPC調査データ）</v>
      </c>
      <c r="AB23" s="25"/>
    </row>
    <row r="24" spans="1:28" s="41" customFormat="1" ht="56.25">
      <c r="A24" s="25"/>
      <c r="B24" s="33">
        <f t="shared" si="0"/>
        <v>11</v>
      </c>
      <c r="C24" s="34" t="s">
        <v>2803</v>
      </c>
      <c r="D24" s="34" t="s">
        <v>614</v>
      </c>
      <c r="E24" s="35"/>
      <c r="F24" s="36" t="s">
        <v>167</v>
      </c>
      <c r="G24" s="35">
        <v>1</v>
      </c>
      <c r="H24" s="36" t="str">
        <f t="shared" si="6"/>
        <v>text</v>
      </c>
      <c r="I24" s="36">
        <f t="shared" si="7"/>
        <v>4</v>
      </c>
      <c r="J24" s="37"/>
      <c r="K24" s="40"/>
      <c r="L24" s="38" t="s">
        <v>192</v>
      </c>
      <c r="M24" s="39" t="s">
        <v>2821</v>
      </c>
      <c r="S24" s="25" t="str">
        <f t="shared" si="3"/>
        <v>,rcp_f</v>
      </c>
      <c r="T24" s="25" t="str">
        <f t="shared" si="4"/>
        <v>TEXT</v>
      </c>
      <c r="U24" s="25" t="str">
        <f t="shared" si="5"/>
        <v/>
      </c>
      <c r="V24" s="25" t="str">
        <f t="shared" si="1"/>
        <v>NOT NULL</v>
      </c>
      <c r="W24" s="25" t="str">
        <f t="shared" si="2"/>
        <v>-- データ有無
（レセプトデータ）</v>
      </c>
      <c r="AB24" s="25"/>
    </row>
    <row r="25" spans="1:28" s="41" customFormat="1" ht="56.25">
      <c r="A25" s="25"/>
      <c r="B25" s="33">
        <f t="shared" si="0"/>
        <v>12</v>
      </c>
      <c r="C25" s="34" t="s">
        <v>2804</v>
      </c>
      <c r="D25" s="34" t="s">
        <v>548</v>
      </c>
      <c r="E25" s="36"/>
      <c r="F25" s="36" t="s">
        <v>167</v>
      </c>
      <c r="G25" s="35">
        <v>1</v>
      </c>
      <c r="H25" s="36" t="str">
        <f t="shared" si="6"/>
        <v>text</v>
      </c>
      <c r="I25" s="36">
        <f t="shared" si="7"/>
        <v>4</v>
      </c>
      <c r="J25" s="37"/>
      <c r="K25" s="37"/>
      <c r="L25" s="38" t="s">
        <v>192</v>
      </c>
      <c r="M25" s="39" t="s">
        <v>2822</v>
      </c>
      <c r="S25" s="25" t="str">
        <f t="shared" si="3"/>
        <v>,mml_f</v>
      </c>
      <c r="T25" s="25" t="str">
        <f t="shared" si="4"/>
        <v>TEXT</v>
      </c>
      <c r="U25" s="25" t="str">
        <f t="shared" si="5"/>
        <v/>
      </c>
      <c r="V25" s="25" t="str">
        <f t="shared" si="1"/>
        <v>NOT NULL</v>
      </c>
      <c r="W25" s="25" t="str">
        <f t="shared" si="2"/>
        <v>-- データ有無
（MML)</v>
      </c>
      <c r="AB25" s="25"/>
    </row>
    <row r="26" spans="1:28" s="41" customFormat="1" ht="37.5">
      <c r="A26" s="25"/>
      <c r="B26" s="33">
        <f t="shared" si="0"/>
        <v>13</v>
      </c>
      <c r="C26" s="34" t="s">
        <v>554</v>
      </c>
      <c r="D26" s="34" t="s">
        <v>1389</v>
      </c>
      <c r="E26" s="35"/>
      <c r="F26" s="35" t="s">
        <v>167</v>
      </c>
      <c r="G26" s="35">
        <v>6</v>
      </c>
      <c r="H26" s="36" t="str">
        <f t="shared" si="6"/>
        <v>text</v>
      </c>
      <c r="I26" s="36">
        <f t="shared" si="7"/>
        <v>19</v>
      </c>
      <c r="J26" s="37"/>
      <c r="K26" s="40"/>
      <c r="L26" s="38"/>
      <c r="M26" s="39" t="s">
        <v>2814</v>
      </c>
      <c r="S26" s="25" t="str">
        <f t="shared" si="3"/>
        <v>,max_dpc_data_ym</v>
      </c>
      <c r="T26" s="25" t="str">
        <f t="shared" si="4"/>
        <v>TEXT</v>
      </c>
      <c r="U26" s="25" t="str">
        <f t="shared" si="5"/>
        <v/>
      </c>
      <c r="V26" s="25" t="str">
        <f t="shared" si="1"/>
        <v/>
      </c>
      <c r="W26" s="25" t="str">
        <f t="shared" si="2"/>
        <v>-- DPC調査データ最新保有年月</v>
      </c>
      <c r="AB26" s="25"/>
    </row>
    <row r="27" spans="1:28" s="41" customFormat="1" ht="37.5">
      <c r="A27" s="25"/>
      <c r="B27" s="33">
        <f t="shared" si="0"/>
        <v>14</v>
      </c>
      <c r="C27" s="34" t="s">
        <v>555</v>
      </c>
      <c r="D27" s="34" t="s">
        <v>556</v>
      </c>
      <c r="E27" s="35"/>
      <c r="F27" s="35" t="s">
        <v>167</v>
      </c>
      <c r="G27" s="35">
        <v>6</v>
      </c>
      <c r="H27" s="36" t="str">
        <f t="shared" si="6"/>
        <v>text</v>
      </c>
      <c r="I27" s="36">
        <f t="shared" si="7"/>
        <v>19</v>
      </c>
      <c r="J27" s="37"/>
      <c r="K27" s="40"/>
      <c r="L27" s="38"/>
      <c r="M27" s="39" t="s">
        <v>2816</v>
      </c>
      <c r="S27" s="25" t="str">
        <f t="shared" si="3"/>
        <v>,max_rcp_data_ym</v>
      </c>
      <c r="T27" s="25" t="str">
        <f t="shared" si="4"/>
        <v>TEXT</v>
      </c>
      <c r="U27" s="25" t="str">
        <f t="shared" si="5"/>
        <v/>
      </c>
      <c r="V27" s="25" t="str">
        <f t="shared" si="1"/>
        <v/>
      </c>
      <c r="W27" s="25" t="str">
        <f t="shared" si="2"/>
        <v>-- レセプトデータ最新保有年月</v>
      </c>
      <c r="AB27" s="25"/>
    </row>
    <row r="28" spans="1:28" s="41" customFormat="1" ht="37.5">
      <c r="A28" s="25"/>
      <c r="B28" s="33">
        <f t="shared" si="0"/>
        <v>15</v>
      </c>
      <c r="C28" s="34" t="s">
        <v>557</v>
      </c>
      <c r="D28" s="34" t="s">
        <v>558</v>
      </c>
      <c r="E28" s="35"/>
      <c r="F28" s="35" t="s">
        <v>167</v>
      </c>
      <c r="G28" s="35">
        <v>6</v>
      </c>
      <c r="H28" s="36" t="str">
        <f t="shared" si="6"/>
        <v>text</v>
      </c>
      <c r="I28" s="36">
        <f t="shared" si="7"/>
        <v>19</v>
      </c>
      <c r="J28" s="37"/>
      <c r="K28" s="40"/>
      <c r="L28" s="38"/>
      <c r="M28" s="39" t="s">
        <v>2824</v>
      </c>
      <c r="S28" s="25" t="str">
        <f t="shared" si="3"/>
        <v>,max_mml_data_ym</v>
      </c>
      <c r="T28" s="25" t="str">
        <f t="shared" si="4"/>
        <v>TEXT</v>
      </c>
      <c r="U28" s="25" t="str">
        <f t="shared" si="5"/>
        <v/>
      </c>
      <c r="V28" s="25" t="str">
        <f t="shared" si="1"/>
        <v/>
      </c>
      <c r="W28" s="25" t="str">
        <f t="shared" si="2"/>
        <v>-- MMLデータ最新保有年月</v>
      </c>
      <c r="AB28" s="25"/>
    </row>
    <row r="29" spans="1:28" ht="37.5">
      <c r="B29" s="33">
        <f t="shared" si="0"/>
        <v>16</v>
      </c>
      <c r="C29" s="73" t="s">
        <v>2805</v>
      </c>
      <c r="D29" s="34" t="s">
        <v>583</v>
      </c>
      <c r="E29" s="35"/>
      <c r="F29" s="35" t="s">
        <v>167</v>
      </c>
      <c r="G29" s="35">
        <v>6</v>
      </c>
      <c r="H29" s="36" t="str">
        <f t="shared" si="6"/>
        <v>text</v>
      </c>
      <c r="I29" s="36">
        <f t="shared" si="7"/>
        <v>19</v>
      </c>
      <c r="J29" s="75"/>
      <c r="K29" s="91"/>
      <c r="L29" s="90"/>
      <c r="M29" s="39" t="s">
        <v>2826</v>
      </c>
      <c r="R29" s="41"/>
      <c r="S29" s="25" t="str">
        <f t="shared" si="3"/>
        <v>,min_dpc_data_ym</v>
      </c>
      <c r="T29" s="25" t="str">
        <f t="shared" si="4"/>
        <v>TEXT</v>
      </c>
      <c r="U29" s="25" t="str">
        <f t="shared" si="5"/>
        <v/>
      </c>
      <c r="V29" s="25" t="str">
        <f t="shared" si="1"/>
        <v/>
      </c>
      <c r="W29" s="25" t="str">
        <f t="shared" si="2"/>
        <v>-- 過去データ開始年月
（DPC調査データ）</v>
      </c>
      <c r="X29" s="41"/>
      <c r="Y29" s="41"/>
      <c r="Z29" s="41"/>
      <c r="AA29" s="41"/>
    </row>
    <row r="30" spans="1:28" ht="37.5">
      <c r="B30" s="33">
        <f t="shared" si="0"/>
        <v>17</v>
      </c>
      <c r="C30" s="73" t="s">
        <v>2806</v>
      </c>
      <c r="D30" s="34" t="s">
        <v>585</v>
      </c>
      <c r="E30" s="35"/>
      <c r="F30" s="35" t="s">
        <v>167</v>
      </c>
      <c r="G30" s="35">
        <v>6</v>
      </c>
      <c r="H30" s="36" t="str">
        <f t="shared" si="6"/>
        <v>text</v>
      </c>
      <c r="I30" s="36">
        <f t="shared" si="7"/>
        <v>19</v>
      </c>
      <c r="J30" s="75"/>
      <c r="K30" s="91"/>
      <c r="L30" s="90"/>
      <c r="M30" s="39" t="s">
        <v>2817</v>
      </c>
      <c r="R30" s="41"/>
      <c r="S30" s="25" t="str">
        <f t="shared" si="3"/>
        <v>,min_rcp_data_ym</v>
      </c>
      <c r="T30" s="25" t="str">
        <f t="shared" si="4"/>
        <v>TEXT</v>
      </c>
      <c r="U30" s="25" t="str">
        <f t="shared" si="5"/>
        <v/>
      </c>
      <c r="V30" s="25" t="str">
        <f t="shared" si="1"/>
        <v/>
      </c>
      <c r="W30" s="25" t="str">
        <f t="shared" si="2"/>
        <v>-- 過去データ開始年月
（レセプトデータ）</v>
      </c>
      <c r="X30" s="41"/>
      <c r="Y30" s="41"/>
      <c r="Z30" s="41"/>
      <c r="AA30" s="41"/>
    </row>
    <row r="31" spans="1:28" ht="37.5">
      <c r="B31" s="33">
        <f t="shared" si="0"/>
        <v>18</v>
      </c>
      <c r="C31" s="73" t="s">
        <v>2807</v>
      </c>
      <c r="D31" s="34" t="s">
        <v>587</v>
      </c>
      <c r="E31" s="35"/>
      <c r="F31" s="35" t="s">
        <v>167</v>
      </c>
      <c r="G31" s="35">
        <v>6</v>
      </c>
      <c r="H31" s="36" t="str">
        <f t="shared" si="6"/>
        <v>text</v>
      </c>
      <c r="I31" s="36">
        <f t="shared" si="7"/>
        <v>19</v>
      </c>
      <c r="J31" s="75"/>
      <c r="K31" s="91"/>
      <c r="L31" s="90"/>
      <c r="M31" s="39" t="s">
        <v>2825</v>
      </c>
      <c r="R31" s="41"/>
      <c r="S31" s="25" t="str">
        <f t="shared" si="3"/>
        <v>,min_mml_data_ym</v>
      </c>
      <c r="T31" s="25" t="str">
        <f t="shared" si="4"/>
        <v>TEXT</v>
      </c>
      <c r="U31" s="25" t="str">
        <f t="shared" si="5"/>
        <v/>
      </c>
      <c r="V31" s="25" t="str">
        <f t="shared" si="1"/>
        <v/>
      </c>
      <c r="W31" s="25" t="str">
        <f t="shared" si="2"/>
        <v>-- 過去データ開始年月
（MMLデータ）</v>
      </c>
      <c r="X31" s="41"/>
      <c r="Y31" s="41"/>
      <c r="Z31" s="41"/>
      <c r="AA31" s="41"/>
    </row>
    <row r="32" spans="1:28" ht="37.5">
      <c r="B32" s="33">
        <f t="shared" si="0"/>
        <v>19</v>
      </c>
      <c r="C32" s="84" t="s">
        <v>2808</v>
      </c>
      <c r="D32" s="84" t="s">
        <v>1396</v>
      </c>
      <c r="E32" s="85"/>
      <c r="F32" s="36" t="s">
        <v>180</v>
      </c>
      <c r="G32" s="36">
        <v>3</v>
      </c>
      <c r="H32" s="36" t="str">
        <f t="shared" si="6"/>
        <v>integer</v>
      </c>
      <c r="I32" s="36">
        <f t="shared" si="7"/>
        <v>4</v>
      </c>
      <c r="J32" s="86"/>
      <c r="K32" s="87"/>
      <c r="L32" s="88"/>
      <c r="M32" s="89" t="s">
        <v>2815</v>
      </c>
      <c r="R32" s="41"/>
      <c r="S32" s="25" t="str">
        <f t="shared" si="3"/>
        <v>,optout_bf_dpc_ym_cnt</v>
      </c>
      <c r="T32" s="25" t="str">
        <f t="shared" si="4"/>
        <v>INTEGER</v>
      </c>
      <c r="U32" s="25" t="str">
        <f t="shared" si="5"/>
        <v/>
      </c>
      <c r="V32" s="25" t="str">
        <f t="shared" si="1"/>
        <v/>
      </c>
      <c r="W32" s="25" t="str">
        <f t="shared" si="2"/>
        <v>-- 過去データ期間
（DPC調査データ）</v>
      </c>
      <c r="X32" s="41"/>
      <c r="Y32" s="41"/>
      <c r="Z32" s="41"/>
      <c r="AA32" s="41"/>
    </row>
    <row r="33" spans="2:30" ht="37.5">
      <c r="B33" s="33">
        <f t="shared" si="0"/>
        <v>20</v>
      </c>
      <c r="C33" s="84" t="s">
        <v>2809</v>
      </c>
      <c r="D33" s="84" t="s">
        <v>590</v>
      </c>
      <c r="E33" s="85"/>
      <c r="F33" s="36" t="s">
        <v>180</v>
      </c>
      <c r="G33" s="36">
        <v>3</v>
      </c>
      <c r="H33" s="36" t="str">
        <f t="shared" si="6"/>
        <v>integer</v>
      </c>
      <c r="I33" s="36">
        <f t="shared" si="7"/>
        <v>4</v>
      </c>
      <c r="J33" s="86"/>
      <c r="K33" s="87"/>
      <c r="L33" s="88"/>
      <c r="M33" s="89" t="s">
        <v>2818</v>
      </c>
      <c r="R33" s="41"/>
      <c r="S33" s="25" t="str">
        <f t="shared" si="3"/>
        <v>,optout_bf_rcp_ym_cnt</v>
      </c>
      <c r="T33" s="25" t="str">
        <f t="shared" si="4"/>
        <v>INTEGER</v>
      </c>
      <c r="U33" s="25" t="str">
        <f t="shared" si="5"/>
        <v/>
      </c>
      <c r="V33" s="25" t="str">
        <f t="shared" si="1"/>
        <v/>
      </c>
      <c r="W33" s="25" t="str">
        <f t="shared" si="2"/>
        <v>-- 過去データ期間
（レセプトデータ）</v>
      </c>
      <c r="X33" s="41"/>
      <c r="Y33" s="41"/>
      <c r="Z33" s="41"/>
      <c r="AA33" s="41"/>
    </row>
    <row r="34" spans="2:30" ht="37.5">
      <c r="B34" s="33">
        <f t="shared" si="0"/>
        <v>21</v>
      </c>
      <c r="C34" s="84" t="s">
        <v>2810</v>
      </c>
      <c r="D34" s="84" t="s">
        <v>592</v>
      </c>
      <c r="E34" s="85"/>
      <c r="F34" s="36" t="s">
        <v>180</v>
      </c>
      <c r="G34" s="36">
        <v>3</v>
      </c>
      <c r="H34" s="36" t="str">
        <f t="shared" si="6"/>
        <v>integer</v>
      </c>
      <c r="I34" s="36">
        <f t="shared" si="7"/>
        <v>4</v>
      </c>
      <c r="J34" s="86"/>
      <c r="K34" s="87"/>
      <c r="L34" s="88"/>
      <c r="M34" s="89" t="s">
        <v>2827</v>
      </c>
      <c r="R34" s="41"/>
      <c r="S34" s="25" t="str">
        <f t="shared" si="3"/>
        <v>,optout_bf_mml_ym_cnt</v>
      </c>
      <c r="T34" s="25" t="str">
        <f t="shared" si="4"/>
        <v>INTEGER</v>
      </c>
      <c r="U34" s="25" t="str">
        <f t="shared" si="5"/>
        <v/>
      </c>
      <c r="V34" s="25" t="str">
        <f t="shared" si="1"/>
        <v/>
      </c>
      <c r="W34" s="25" t="str">
        <f t="shared" si="2"/>
        <v>-- 過去データ期間
（MMLデータ）</v>
      </c>
      <c r="X34" s="41"/>
      <c r="Y34" s="41"/>
      <c r="Z34" s="41"/>
      <c r="AA34" s="41"/>
    </row>
    <row r="35" spans="2:30" ht="93.75">
      <c r="B35" s="33">
        <f t="shared" si="0"/>
        <v>22</v>
      </c>
      <c r="C35" s="84" t="s">
        <v>2811</v>
      </c>
      <c r="D35" s="84" t="s">
        <v>1397</v>
      </c>
      <c r="E35" s="85"/>
      <c r="F35" s="85" t="s">
        <v>167</v>
      </c>
      <c r="G35" s="85">
        <v>1</v>
      </c>
      <c r="H35" s="36" t="str">
        <f t="shared" si="6"/>
        <v>text</v>
      </c>
      <c r="I35" s="36">
        <f t="shared" si="7"/>
        <v>4</v>
      </c>
      <c r="J35" s="86"/>
      <c r="K35" s="87"/>
      <c r="L35" s="88"/>
      <c r="M35" s="89" t="s">
        <v>2819</v>
      </c>
      <c r="R35" s="41"/>
      <c r="S35" s="25" t="str">
        <f t="shared" si="3"/>
        <v>,dpc_lost_F</v>
      </c>
      <c r="T35" s="25" t="str">
        <f t="shared" si="4"/>
        <v>TEXT</v>
      </c>
      <c r="U35" s="25" t="str">
        <f t="shared" si="5"/>
        <v/>
      </c>
      <c r="V35" s="25" t="str">
        <f t="shared" si="1"/>
        <v/>
      </c>
      <c r="W35" s="25" t="str">
        <f t="shared" si="2"/>
        <v>-- 歯抜けデータF
（DPC調査データ）</v>
      </c>
      <c r="X35" s="41"/>
      <c r="Y35" s="41"/>
      <c r="Z35" s="41"/>
      <c r="AA35" s="41"/>
    </row>
    <row r="36" spans="2:30" ht="93.75">
      <c r="B36" s="33">
        <f t="shared" si="0"/>
        <v>23</v>
      </c>
      <c r="C36" s="84" t="s">
        <v>2812</v>
      </c>
      <c r="D36" s="84" t="s">
        <v>595</v>
      </c>
      <c r="E36" s="85"/>
      <c r="F36" s="85" t="s">
        <v>167</v>
      </c>
      <c r="G36" s="85">
        <v>1</v>
      </c>
      <c r="H36" s="36" t="str">
        <f t="shared" si="6"/>
        <v>text</v>
      </c>
      <c r="I36" s="36">
        <f t="shared" si="7"/>
        <v>4</v>
      </c>
      <c r="J36" s="86"/>
      <c r="K36" s="87"/>
      <c r="L36" s="88"/>
      <c r="M36" s="89" t="s">
        <v>2823</v>
      </c>
      <c r="R36" s="41"/>
      <c r="S36" s="25" t="str">
        <f t="shared" si="3"/>
        <v>,rcp_lost_F</v>
      </c>
      <c r="T36" s="25" t="str">
        <f t="shared" si="4"/>
        <v>TEXT</v>
      </c>
      <c r="U36" s="25" t="str">
        <f t="shared" si="5"/>
        <v/>
      </c>
      <c r="V36" s="25" t="str">
        <f t="shared" si="1"/>
        <v/>
      </c>
      <c r="W36" s="25" t="str">
        <f t="shared" si="2"/>
        <v>-- 歯抜けデータF
（レセプトデータ）</v>
      </c>
      <c r="X36" s="41"/>
      <c r="Y36" s="41"/>
      <c r="Z36" s="41"/>
      <c r="AA36" s="41"/>
    </row>
    <row r="37" spans="2:30" ht="94.5" thickBot="1">
      <c r="B37" s="42">
        <f>ROW()-13</f>
        <v>24</v>
      </c>
      <c r="C37" s="58" t="s">
        <v>2813</v>
      </c>
      <c r="D37" s="58" t="s">
        <v>597</v>
      </c>
      <c r="E37" s="45"/>
      <c r="F37" s="45" t="s">
        <v>167</v>
      </c>
      <c r="G37" s="45">
        <v>1</v>
      </c>
      <c r="H37" s="45" t="str">
        <f t="shared" si="6"/>
        <v>text</v>
      </c>
      <c r="I37" s="44">
        <f t="shared" si="7"/>
        <v>4</v>
      </c>
      <c r="J37" s="59"/>
      <c r="K37" s="60"/>
      <c r="L37" s="61"/>
      <c r="M37" s="62" t="s">
        <v>2828</v>
      </c>
      <c r="R37" s="41"/>
      <c r="S37" s="25" t="str">
        <f t="shared" si="3"/>
        <v>,mml_lost_F</v>
      </c>
      <c r="T37" s="25" t="str">
        <f t="shared" si="4"/>
        <v>TEXT</v>
      </c>
      <c r="U37" s="25" t="str">
        <f t="shared" si="5"/>
        <v/>
      </c>
      <c r="V37" s="25" t="str">
        <f t="shared" si="1"/>
        <v/>
      </c>
      <c r="W37" s="25" t="str">
        <f t="shared" si="2"/>
        <v>-- 歯抜けデータF
（MMLデータ）</v>
      </c>
      <c r="X37" s="41"/>
      <c r="Y37" s="41"/>
      <c r="Z37" s="41"/>
      <c r="AA37" s="41"/>
      <c r="AD37" s="92"/>
    </row>
    <row r="38" spans="2:30">
      <c r="R38" s="25" t="s">
        <v>1327</v>
      </c>
      <c r="V38" s="82"/>
    </row>
    <row r="39" spans="2:30">
      <c r="V39" s="82"/>
    </row>
    <row r="40" spans="2:30">
      <c r="V40" s="82"/>
    </row>
    <row r="41" spans="2:30">
      <c r="M41" s="25"/>
      <c r="V41" s="82"/>
    </row>
    <row r="42" spans="2:30">
      <c r="M42" s="25"/>
      <c r="V42" s="82"/>
    </row>
    <row r="43" spans="2:30">
      <c r="M43" s="25"/>
      <c r="V43" s="82"/>
    </row>
    <row r="44" spans="2:30">
      <c r="M44" s="25"/>
      <c r="V44" s="82"/>
    </row>
    <row r="45" spans="2:30">
      <c r="M45" s="25"/>
      <c r="V45" s="82"/>
    </row>
    <row r="46" spans="2:30">
      <c r="M46" s="25"/>
      <c r="V46" s="82"/>
    </row>
    <row r="47" spans="2:30">
      <c r="M47" s="25"/>
      <c r="V47" s="82"/>
    </row>
    <row r="48" spans="2:30">
      <c r="M48" s="25"/>
      <c r="V48" s="82"/>
    </row>
    <row r="49" spans="13:22">
      <c r="M49" s="25"/>
      <c r="V49" s="82"/>
    </row>
    <row r="50" spans="13:22">
      <c r="M50" s="25"/>
      <c r="V50" s="82"/>
    </row>
    <row r="51" spans="13:22">
      <c r="M51" s="25"/>
      <c r="V51" s="82"/>
    </row>
    <row r="52" spans="13:22">
      <c r="M52" s="25"/>
    </row>
    <row r="53" spans="13:22">
      <c r="M53" s="25"/>
    </row>
    <row r="54" spans="13:22">
      <c r="M54" s="25"/>
    </row>
    <row r="55" spans="13:22">
      <c r="M55" s="25"/>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1288"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X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4" ht="16.5" customHeight="1">
      <c r="A1" s="79" t="s">
        <v>730</v>
      </c>
      <c r="B1" s="631" t="s">
        <v>137</v>
      </c>
      <c r="C1" s="632"/>
      <c r="D1" s="23" t="s">
        <v>138</v>
      </c>
      <c r="E1" s="635"/>
      <c r="F1" s="635"/>
      <c r="G1" s="635"/>
      <c r="H1" s="635"/>
      <c r="I1" s="635"/>
      <c r="J1" s="636" t="s">
        <v>204</v>
      </c>
      <c r="K1" s="635"/>
      <c r="L1" s="627"/>
      <c r="M1" s="99" t="s">
        <v>1251</v>
      </c>
    </row>
    <row r="2" spans="1:24" ht="19.5" thickBot="1">
      <c r="B2" s="633"/>
      <c r="C2" s="634"/>
      <c r="D2" s="26" t="s">
        <v>141</v>
      </c>
      <c r="E2" s="637"/>
      <c r="F2" s="637"/>
      <c r="G2" s="637"/>
      <c r="H2" s="637"/>
      <c r="I2" s="637"/>
      <c r="J2" s="638"/>
      <c r="K2" s="639"/>
      <c r="L2" s="640"/>
      <c r="M2" s="27"/>
      <c r="P2" s="25" t="str">
        <f>"ALTER TABLE ONLY milscm4."&amp;D$8</f>
        <v>ALTER TABLE ONLY milscm4.mt2_nendo</v>
      </c>
    </row>
    <row r="3" spans="1:24" ht="19.5" thickBot="1">
      <c r="B3" s="28"/>
      <c r="C3" s="28"/>
      <c r="D3" s="28"/>
      <c r="E3" s="28"/>
      <c r="F3" s="28"/>
      <c r="G3" s="28"/>
      <c r="H3" s="28"/>
      <c r="I3" s="28"/>
      <c r="J3" s="28"/>
      <c r="K3" s="28"/>
      <c r="L3" s="28"/>
      <c r="M3" s="29"/>
      <c r="N3" s="28"/>
      <c r="Q3" s="25" t="str">
        <f>"ADD CONSTRAINT "&amp;D$8&amp;"_pkey"</f>
        <v>ADD CONSTRAINT mt2_nendo_pkey</v>
      </c>
    </row>
    <row r="4" spans="1:24">
      <c r="B4" s="626" t="s">
        <v>142</v>
      </c>
      <c r="C4" s="627"/>
      <c r="D4" s="628" t="str">
        <f>VLOOKUP(D7,エンティティ一覧!A1:'エンティティ一覧'!AQ10131,13,FALSE)</f>
        <v>ENT_A4_01</v>
      </c>
      <c r="E4" s="673"/>
      <c r="F4" s="673"/>
      <c r="G4" s="673"/>
      <c r="H4" s="673"/>
      <c r="I4" s="673"/>
      <c r="J4" s="673"/>
      <c r="K4" s="673"/>
      <c r="L4" s="673"/>
      <c r="M4" s="674"/>
      <c r="R4" s="25" t="s">
        <v>1328</v>
      </c>
    </row>
    <row r="5" spans="1:24">
      <c r="B5" s="641" t="s">
        <v>275</v>
      </c>
      <c r="C5" s="642"/>
      <c r="D5" s="643" t="str">
        <f>VLOOKUP(D7,エンティティ一覧!A1:'エンティティ一覧'!AQ10131,2,FALSE)</f>
        <v>SA_A4</v>
      </c>
      <c r="E5" s="646"/>
      <c r="F5" s="646"/>
      <c r="G5" s="646"/>
      <c r="H5" s="646"/>
      <c r="I5" s="646"/>
      <c r="J5" s="646"/>
      <c r="K5" s="646"/>
      <c r="L5" s="646"/>
      <c r="M5" s="647"/>
      <c r="S5" s="25" t="s">
        <v>1329</v>
      </c>
    </row>
    <row r="6" spans="1:24">
      <c r="B6" s="641" t="s">
        <v>144</v>
      </c>
      <c r="C6" s="642"/>
      <c r="D6" s="643" t="str">
        <f>VLOOKUP(D7,エンティティ一覧!A1:'エンティティ一覧'!AQ10131,6,FALSE)</f>
        <v>２次マスタ</v>
      </c>
      <c r="E6" s="646"/>
      <c r="F6" s="646"/>
      <c r="G6" s="646"/>
      <c r="H6" s="646"/>
      <c r="I6" s="646"/>
      <c r="J6" s="646"/>
      <c r="K6" s="646"/>
      <c r="L6" s="646"/>
      <c r="M6" s="647"/>
      <c r="T6" s="25" t="s">
        <v>1255</v>
      </c>
    </row>
    <row r="7" spans="1:24">
      <c r="B7" s="641" t="s">
        <v>145</v>
      </c>
      <c r="C7" s="642"/>
      <c r="D7" s="643" t="s">
        <v>1252</v>
      </c>
      <c r="E7" s="646"/>
      <c r="F7" s="646"/>
      <c r="G7" s="646"/>
      <c r="H7" s="646"/>
      <c r="I7" s="646"/>
      <c r="J7" s="646"/>
      <c r="K7" s="646"/>
      <c r="L7" s="646"/>
      <c r="M7" s="647"/>
    </row>
    <row r="8" spans="1:24">
      <c r="B8" s="641" t="s">
        <v>733</v>
      </c>
      <c r="C8" s="642"/>
      <c r="D8" s="643" t="s">
        <v>1763</v>
      </c>
      <c r="E8" s="646"/>
      <c r="F8" s="646"/>
      <c r="G8" s="646"/>
      <c r="H8" s="646"/>
      <c r="I8" s="646"/>
      <c r="J8" s="646"/>
      <c r="K8" s="646"/>
      <c r="L8" s="646"/>
      <c r="M8" s="647"/>
      <c r="S8" s="25" t="s">
        <v>1327</v>
      </c>
    </row>
    <row r="9" spans="1:24" ht="19.5" thickBot="1">
      <c r="B9" s="652" t="s">
        <v>149</v>
      </c>
      <c r="C9" s="653"/>
      <c r="D9" s="654" t="str">
        <f xml:space="preserve"> D7 &amp; "を定義する。"</f>
        <v>年度マスタを定義する。</v>
      </c>
      <c r="E9" s="655"/>
      <c r="F9" s="655"/>
      <c r="G9" s="655"/>
      <c r="H9" s="655"/>
      <c r="I9" s="655"/>
      <c r="J9" s="655"/>
      <c r="K9" s="655"/>
      <c r="L9" s="655"/>
      <c r="M9" s="656"/>
      <c r="P9" s="25" t="str">
        <f>"ALTER TABLE milscm4."&amp;D$8&amp;" OWNER TO pgmisgrp1;"</f>
        <v>ALTER TABLE milscm4.mt2_nendo OWNER TO pgmisgrp1;</v>
      </c>
    </row>
    <row r="10" spans="1:24">
      <c r="B10" s="30"/>
      <c r="C10" s="30"/>
      <c r="D10" s="28"/>
      <c r="E10" s="28"/>
      <c r="F10" s="28"/>
      <c r="G10" s="28"/>
      <c r="H10" s="28"/>
      <c r="I10" s="28"/>
      <c r="J10" s="28"/>
      <c r="K10" s="28"/>
      <c r="L10" s="28"/>
      <c r="M10" s="29"/>
      <c r="N10" s="28"/>
      <c r="P10" s="25" t="str">
        <f>"GRANT ALL ON TABLE milscm4."&amp;D$8&amp;" TO pgappl11;"</f>
        <v>GRANT ALL ON TABLE milscm4.mt2_nendo TO pgappl11;</v>
      </c>
    </row>
    <row r="11" spans="1:24" ht="19.5" thickBot="1">
      <c r="B11" s="31" t="s">
        <v>151</v>
      </c>
      <c r="C11" s="30"/>
      <c r="D11" s="28"/>
      <c r="E11" s="28"/>
      <c r="F11" s="28"/>
      <c r="G11" s="28"/>
      <c r="H11" s="28"/>
      <c r="I11" s="28"/>
      <c r="J11" s="28"/>
      <c r="K11" s="28"/>
      <c r="L11" s="28"/>
      <c r="M11" s="29"/>
      <c r="N11" s="28"/>
    </row>
    <row r="12" spans="1:24">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milscm4.mt2_nendo</v>
      </c>
    </row>
    <row r="13" spans="1:24" ht="16.5" customHeight="1">
      <c r="B13" s="670"/>
      <c r="C13" s="672"/>
      <c r="D13" s="672"/>
      <c r="E13" s="666"/>
      <c r="F13" s="98" t="s">
        <v>162</v>
      </c>
      <c r="G13" s="98" t="s">
        <v>163</v>
      </c>
      <c r="H13" s="98" t="s">
        <v>162</v>
      </c>
      <c r="I13" s="98" t="s">
        <v>164</v>
      </c>
      <c r="J13" s="666"/>
      <c r="K13" s="666"/>
      <c r="L13" s="666"/>
      <c r="M13" s="668"/>
      <c r="Q13" s="25" t="s">
        <v>1326</v>
      </c>
    </row>
    <row r="14" spans="1:24" s="41" customFormat="1">
      <c r="A14" s="25"/>
      <c r="B14" s="33">
        <f t="shared" ref="B14:B20" si="0">ROW()-13</f>
        <v>1</v>
      </c>
      <c r="C14" s="34" t="s">
        <v>173</v>
      </c>
      <c r="D14" s="34" t="s">
        <v>1253</v>
      </c>
      <c r="E14" s="36"/>
      <c r="F14" s="36" t="s">
        <v>180</v>
      </c>
      <c r="G14" s="36">
        <v>3</v>
      </c>
      <c r="H14" s="36" t="str">
        <f t="shared" ref="H14:H20" si="1">IF(F14="フラグ","boolean",IF(F14="文字列","text",IF(F14="整数","integer",IF(F14="実数","numeric",""))))</f>
        <v>integer</v>
      </c>
      <c r="I14" s="36">
        <f t="shared" ref="I14:I20" si="2">IF(H14="boolean",1,IF(H14="text",IF(G14&lt;=126,1+(G14*3),4+(G14*3)),IF(H14="integer",4,IF(H14="numeric",3+CEILING(G14/4*2,2),0))))</f>
        <v>4</v>
      </c>
      <c r="J14" s="37"/>
      <c r="K14" s="37"/>
      <c r="L14" s="36" t="s">
        <v>192</v>
      </c>
      <c r="M14" s="39" t="s">
        <v>1254</v>
      </c>
      <c r="P14" s="25"/>
      <c r="Q14" s="25"/>
      <c r="R14" s="25"/>
      <c r="S14" s="25" t="str">
        <f>IF(B14&lt;&gt;1,","&amp;D14,D14)</f>
        <v>num</v>
      </c>
      <c r="T14" s="25" t="str">
        <f>UPPER(H14)</f>
        <v>INTEGER</v>
      </c>
      <c r="U14" s="25" t="str">
        <f>IF(K14&lt;&gt;"","default "&amp;IF(H14="text","'"&amp;K14&amp;"'",K14),"")</f>
        <v/>
      </c>
      <c r="W14" s="25" t="str">
        <f t="shared" ref="W14:W20" si="3">"-- "&amp;C14</f>
        <v>-- 項番</v>
      </c>
    </row>
    <row r="15" spans="1:24" s="41" customFormat="1">
      <c r="A15" s="25"/>
      <c r="B15" s="33">
        <f t="shared" si="0"/>
        <v>2</v>
      </c>
      <c r="C15" s="215" t="s">
        <v>1073</v>
      </c>
      <c r="D15" s="215" t="s">
        <v>1255</v>
      </c>
      <c r="E15" s="36" t="s">
        <v>192</v>
      </c>
      <c r="F15" s="36" t="s">
        <v>167</v>
      </c>
      <c r="G15" s="36">
        <v>6</v>
      </c>
      <c r="H15" s="36" t="str">
        <f t="shared" si="1"/>
        <v>text</v>
      </c>
      <c r="I15" s="36">
        <f t="shared" si="2"/>
        <v>19</v>
      </c>
      <c r="J15" s="37"/>
      <c r="K15" s="204" t="s">
        <v>1256</v>
      </c>
      <c r="L15" s="36" t="s">
        <v>192</v>
      </c>
      <c r="M15" s="39" t="s">
        <v>1073</v>
      </c>
      <c r="P15" s="25"/>
      <c r="Q15" s="25"/>
      <c r="R15" s="25"/>
      <c r="S15" s="25" t="str">
        <f t="shared" ref="S15:S16" si="4">IF(B15&lt;&gt;1,","&amp;D15,D15)</f>
        <v>,ym</v>
      </c>
      <c r="T15" s="25" t="str">
        <f t="shared" ref="T15:T16" si="5">UPPER(H15)</f>
        <v>TEXT</v>
      </c>
      <c r="U15" s="25" t="str">
        <f t="shared" ref="U15:U16" si="6">IF(K15&lt;&gt;"","default "&amp;IF(H15="text","'"&amp;K15&amp;"'",K15),"")</f>
        <v>default '999999'</v>
      </c>
      <c r="W15" s="25" t="str">
        <f t="shared" si="3"/>
        <v>-- 年月</v>
      </c>
    </row>
    <row r="16" spans="1:24" s="41" customFormat="1">
      <c r="A16" s="25"/>
      <c r="B16" s="33">
        <f t="shared" si="0"/>
        <v>3</v>
      </c>
      <c r="C16" s="216" t="s">
        <v>1257</v>
      </c>
      <c r="D16" s="216" t="s">
        <v>1258</v>
      </c>
      <c r="E16" s="36"/>
      <c r="F16" s="36" t="s">
        <v>167</v>
      </c>
      <c r="G16" s="36">
        <v>4</v>
      </c>
      <c r="H16" s="36" t="str">
        <f t="shared" si="1"/>
        <v>text</v>
      </c>
      <c r="I16" s="36">
        <f t="shared" si="2"/>
        <v>13</v>
      </c>
      <c r="J16" s="37"/>
      <c r="K16" s="204" t="s">
        <v>1157</v>
      </c>
      <c r="L16" s="36" t="s">
        <v>192</v>
      </c>
      <c r="M16" s="39" t="s">
        <v>1259</v>
      </c>
      <c r="P16" s="25"/>
      <c r="Q16" s="25"/>
      <c r="R16" s="25"/>
      <c r="S16" s="25" t="str">
        <f t="shared" si="4"/>
        <v>,nendo_1</v>
      </c>
      <c r="T16" s="25" t="str">
        <f t="shared" si="5"/>
        <v>TEXT</v>
      </c>
      <c r="U16" s="25" t="str">
        <f t="shared" si="6"/>
        <v>default '9999'</v>
      </c>
      <c r="V16" s="25"/>
      <c r="W16" s="25" t="str">
        <f t="shared" si="3"/>
        <v>-- 年度（1月始まり）</v>
      </c>
      <c r="X16" s="25"/>
    </row>
    <row r="17" spans="1:24" s="41" customFormat="1">
      <c r="A17" s="25"/>
      <c r="B17" s="33">
        <f t="shared" si="0"/>
        <v>4</v>
      </c>
      <c r="C17" s="217" t="s">
        <v>1260</v>
      </c>
      <c r="D17" s="216" t="s">
        <v>1261</v>
      </c>
      <c r="E17" s="36"/>
      <c r="F17" s="36" t="s">
        <v>167</v>
      </c>
      <c r="G17" s="36">
        <v>4</v>
      </c>
      <c r="H17" s="36" t="str">
        <f t="shared" si="1"/>
        <v>text</v>
      </c>
      <c r="I17" s="36">
        <f t="shared" si="2"/>
        <v>13</v>
      </c>
      <c r="J17" s="37"/>
      <c r="K17" s="204" t="s">
        <v>1157</v>
      </c>
      <c r="L17" s="36" t="s">
        <v>192</v>
      </c>
      <c r="M17" s="39" t="s">
        <v>1262</v>
      </c>
      <c r="P17" s="25"/>
      <c r="Q17" s="25"/>
      <c r="R17" s="25"/>
      <c r="S17" s="25" t="str">
        <f t="shared" ref="S17:S20" si="7">IF(B17&lt;&gt;1,","&amp;D17,D17)</f>
        <v>,nendo_4</v>
      </c>
      <c r="T17" s="25" t="str">
        <f t="shared" ref="T17:T20" si="8">UPPER(H17)</f>
        <v>TEXT</v>
      </c>
      <c r="U17" s="25" t="str">
        <f t="shared" ref="U17:U20" si="9">IF(K17&lt;&gt;"","default "&amp;IF(H17="text","'"&amp;K17&amp;"'",K17),"")</f>
        <v>default '9999'</v>
      </c>
      <c r="V17" s="25"/>
      <c r="W17" s="25" t="str">
        <f t="shared" si="3"/>
        <v>-- 年度（4月始まり）</v>
      </c>
      <c r="X17" s="25"/>
    </row>
    <row r="18" spans="1:24" s="41" customFormat="1" ht="37.5">
      <c r="A18" s="25"/>
      <c r="B18" s="33">
        <f t="shared" si="0"/>
        <v>5</v>
      </c>
      <c r="C18" s="217" t="s">
        <v>1263</v>
      </c>
      <c r="D18" s="218" t="s">
        <v>1264</v>
      </c>
      <c r="E18" s="36"/>
      <c r="F18" s="36" t="s">
        <v>167</v>
      </c>
      <c r="G18" s="36">
        <v>7</v>
      </c>
      <c r="H18" s="36" t="str">
        <f t="shared" si="1"/>
        <v>text</v>
      </c>
      <c r="I18" s="36">
        <f t="shared" si="2"/>
        <v>22</v>
      </c>
      <c r="J18" s="37"/>
      <c r="K18" s="37" t="s">
        <v>1265</v>
      </c>
      <c r="L18" s="36" t="s">
        <v>192</v>
      </c>
      <c r="M18" s="39" t="s">
        <v>1266</v>
      </c>
      <c r="P18" s="25"/>
      <c r="Q18" s="25"/>
      <c r="R18" s="25"/>
      <c r="S18" s="25" t="str">
        <f t="shared" si="7"/>
        <v>,q1</v>
      </c>
      <c r="T18" s="25" t="str">
        <f t="shared" si="8"/>
        <v>TEXT</v>
      </c>
      <c r="U18" s="25" t="str">
        <f t="shared" si="9"/>
        <v>default '9999-9Q'</v>
      </c>
      <c r="V18" s="25"/>
      <c r="W18" s="25" t="str">
        <f t="shared" si="3"/>
        <v>-- 四半期（1月始まり）</v>
      </c>
      <c r="X18" s="25"/>
    </row>
    <row r="19" spans="1:24" s="41" customFormat="1" ht="37.5">
      <c r="A19" s="25"/>
      <c r="B19" s="33">
        <f t="shared" si="0"/>
        <v>6</v>
      </c>
      <c r="C19" s="217" t="s">
        <v>1267</v>
      </c>
      <c r="D19" s="218" t="s">
        <v>1268</v>
      </c>
      <c r="E19" s="36"/>
      <c r="F19" s="36" t="s">
        <v>167</v>
      </c>
      <c r="G19" s="36">
        <v>7</v>
      </c>
      <c r="H19" s="36" t="str">
        <f t="shared" si="1"/>
        <v>text</v>
      </c>
      <c r="I19" s="36">
        <f t="shared" si="2"/>
        <v>22</v>
      </c>
      <c r="J19" s="37"/>
      <c r="K19" s="37" t="s">
        <v>1265</v>
      </c>
      <c r="L19" s="36" t="s">
        <v>192</v>
      </c>
      <c r="M19" s="39" t="s">
        <v>1269</v>
      </c>
      <c r="P19" s="25"/>
      <c r="Q19" s="25"/>
      <c r="R19" s="25"/>
      <c r="S19" s="25" t="str">
        <f t="shared" si="7"/>
        <v>,q4</v>
      </c>
      <c r="T19" s="25" t="str">
        <f t="shared" si="8"/>
        <v>TEXT</v>
      </c>
      <c r="U19" s="25" t="str">
        <f t="shared" si="9"/>
        <v>default '9999-9Q'</v>
      </c>
      <c r="V19" s="25"/>
      <c r="W19" s="25" t="str">
        <f t="shared" si="3"/>
        <v>-- 四半期（4月始まり）</v>
      </c>
      <c r="X19" s="25"/>
    </row>
    <row r="20" spans="1:24" s="41" customFormat="1" ht="19.5" thickBot="1">
      <c r="B20" s="42">
        <f t="shared" si="0"/>
        <v>7</v>
      </c>
      <c r="C20" s="219" t="s">
        <v>1270</v>
      </c>
      <c r="D20" s="220" t="s">
        <v>1271</v>
      </c>
      <c r="E20" s="44"/>
      <c r="F20" s="44" t="s">
        <v>180</v>
      </c>
      <c r="G20" s="44">
        <v>2</v>
      </c>
      <c r="H20" s="44" t="str">
        <f t="shared" si="1"/>
        <v>integer</v>
      </c>
      <c r="I20" s="44">
        <f t="shared" si="2"/>
        <v>4</v>
      </c>
      <c r="J20" s="46"/>
      <c r="K20" s="46">
        <v>0</v>
      </c>
      <c r="L20" s="44" t="s">
        <v>192</v>
      </c>
      <c r="M20" s="49" t="s">
        <v>1272</v>
      </c>
      <c r="P20" s="25"/>
      <c r="Q20" s="25"/>
      <c r="R20" s="25"/>
      <c r="S20" s="25" t="str">
        <f t="shared" si="7"/>
        <v>,nissu</v>
      </c>
      <c r="T20" s="25" t="str">
        <f t="shared" si="8"/>
        <v>INTEGER</v>
      </c>
      <c r="U20" s="25" t="str">
        <f t="shared" si="9"/>
        <v>default 0</v>
      </c>
      <c r="V20" s="25"/>
      <c r="W20" s="25" t="str">
        <f t="shared" si="3"/>
        <v>-- 日数</v>
      </c>
      <c r="X20" s="25"/>
    </row>
    <row r="21" spans="1:24" s="41" customFormat="1">
      <c r="B21" s="25"/>
      <c r="C21" s="25"/>
      <c r="D21" s="25"/>
      <c r="E21" s="25"/>
      <c r="F21" s="25"/>
      <c r="G21" s="25"/>
      <c r="H21" s="25"/>
      <c r="I21" s="25"/>
      <c r="J21" s="25"/>
      <c r="K21" s="25"/>
      <c r="L21" s="25"/>
      <c r="M21" s="50"/>
      <c r="R21" s="25" t="s">
        <v>1327</v>
      </c>
      <c r="W21" s="25"/>
    </row>
    <row r="22" spans="1:24" s="41" customFormat="1">
      <c r="B22" s="25"/>
      <c r="C22" s="25"/>
      <c r="D22" s="25"/>
      <c r="E22" s="25"/>
      <c r="F22" s="25"/>
      <c r="G22" s="25"/>
      <c r="H22" s="25"/>
      <c r="I22" s="25"/>
      <c r="J22" s="25"/>
      <c r="K22" s="25"/>
      <c r="L22" s="25"/>
      <c r="M22" s="50"/>
      <c r="W22" s="25"/>
    </row>
    <row r="23" spans="1:24" s="41" customFormat="1">
      <c r="B23" s="25"/>
      <c r="C23" s="25"/>
      <c r="D23" s="25"/>
      <c r="E23" s="25"/>
      <c r="F23" s="25"/>
      <c r="G23" s="25"/>
      <c r="H23" s="25"/>
      <c r="I23" s="25"/>
      <c r="J23" s="25"/>
      <c r="K23" s="25"/>
      <c r="L23" s="25"/>
      <c r="M23" s="50"/>
      <c r="W23" s="25"/>
    </row>
    <row r="24" spans="1:24" s="41" customFormat="1">
      <c r="A24" s="25"/>
      <c r="B24" s="25"/>
      <c r="C24" s="25"/>
      <c r="D24" s="25"/>
      <c r="E24" s="25"/>
      <c r="F24" s="25"/>
      <c r="G24" s="25"/>
      <c r="H24" s="25"/>
      <c r="I24" s="25"/>
      <c r="J24" s="25"/>
      <c r="K24" s="25"/>
      <c r="L24" s="25"/>
      <c r="M24" s="50"/>
      <c r="W24" s="25"/>
    </row>
    <row r="25" spans="1:24" s="41" customFormat="1">
      <c r="A25" s="25"/>
      <c r="B25" s="25"/>
      <c r="C25" s="25"/>
      <c r="D25" s="25"/>
      <c r="E25" s="25"/>
      <c r="F25" s="25"/>
      <c r="G25" s="25"/>
      <c r="H25" s="25"/>
      <c r="I25" s="25"/>
      <c r="J25" s="25"/>
      <c r="K25" s="25"/>
      <c r="L25" s="25"/>
      <c r="M25" s="50"/>
      <c r="W25" s="25"/>
    </row>
    <row r="26" spans="1:24" s="41" customFormat="1">
      <c r="A26" s="25"/>
      <c r="B26" s="25"/>
      <c r="C26" s="25"/>
      <c r="D26" s="25"/>
      <c r="E26" s="25"/>
      <c r="F26" s="25"/>
      <c r="G26" s="25"/>
      <c r="H26" s="25"/>
      <c r="I26" s="25"/>
      <c r="J26" s="25"/>
      <c r="K26" s="25"/>
      <c r="L26" s="25"/>
      <c r="M26" s="50"/>
      <c r="W26" s="25"/>
    </row>
    <row r="27" spans="1:24" s="41" customFormat="1">
      <c r="A27" s="25"/>
      <c r="B27" s="25"/>
      <c r="C27" s="25"/>
      <c r="D27" s="25"/>
      <c r="E27" s="25"/>
      <c r="F27" s="25"/>
      <c r="G27" s="25"/>
      <c r="H27" s="25"/>
      <c r="I27" s="25"/>
      <c r="J27" s="25"/>
      <c r="K27" s="25"/>
      <c r="L27" s="25"/>
      <c r="M27" s="50"/>
      <c r="W27" s="25"/>
    </row>
    <row r="28" spans="1:24" s="41" customFormat="1">
      <c r="A28" s="25"/>
      <c r="B28" s="25"/>
      <c r="C28" s="25"/>
      <c r="D28" s="25"/>
      <c r="E28" s="25"/>
      <c r="F28" s="25"/>
      <c r="G28" s="25"/>
      <c r="H28" s="25"/>
      <c r="I28" s="25"/>
      <c r="J28" s="25"/>
      <c r="K28" s="25"/>
      <c r="L28" s="25"/>
      <c r="M28" s="50"/>
      <c r="W28" s="25"/>
    </row>
    <row r="29" spans="1:24" s="41" customFormat="1">
      <c r="A29" s="25"/>
      <c r="B29" s="25"/>
      <c r="C29" s="25"/>
      <c r="D29" s="25"/>
      <c r="E29" s="25"/>
      <c r="F29" s="25"/>
      <c r="G29" s="25"/>
      <c r="H29" s="25"/>
      <c r="I29" s="25"/>
      <c r="J29" s="25"/>
      <c r="K29" s="25"/>
      <c r="L29" s="25"/>
      <c r="M29" s="50"/>
      <c r="W29" s="25"/>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8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40" fitToHeight="0" orientation="portrait" horizontalDpi="300" verticalDpi="300" r:id="rId1"/>
  <headerFooter alignWithMargins="0">
    <oddFooter>&amp;C&amp;P/&amp;N</oddFooter>
  </headerFooter>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X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4" ht="16.5" customHeight="1">
      <c r="A1" s="79" t="s">
        <v>730</v>
      </c>
      <c r="B1" s="631" t="s">
        <v>137</v>
      </c>
      <c r="C1" s="632"/>
      <c r="D1" s="23" t="s">
        <v>138</v>
      </c>
      <c r="E1" s="635"/>
      <c r="F1" s="635"/>
      <c r="G1" s="635"/>
      <c r="H1" s="635"/>
      <c r="I1" s="635"/>
      <c r="J1" s="636" t="s">
        <v>1108</v>
      </c>
      <c r="K1" s="635"/>
      <c r="L1" s="627"/>
      <c r="M1" s="99" t="s">
        <v>1109</v>
      </c>
    </row>
    <row r="2" spans="1:24" ht="19.5" thickBot="1">
      <c r="B2" s="633"/>
      <c r="C2" s="634"/>
      <c r="D2" s="26" t="s">
        <v>141</v>
      </c>
      <c r="E2" s="637"/>
      <c r="F2" s="637"/>
      <c r="G2" s="637"/>
      <c r="H2" s="637"/>
      <c r="I2" s="637"/>
      <c r="J2" s="638"/>
      <c r="K2" s="639"/>
      <c r="L2" s="640"/>
      <c r="M2" s="27"/>
      <c r="P2" s="25" t="str">
        <f>"ALTER TABLE ONLY milscm4."&amp;D$8</f>
        <v>ALTER TABLE ONLY milscm4.mt2_prefecture_region</v>
      </c>
    </row>
    <row r="3" spans="1:24" ht="19.5" thickBot="1">
      <c r="B3" s="28"/>
      <c r="C3" s="28"/>
      <c r="D3" s="28"/>
      <c r="E3" s="28"/>
      <c r="F3" s="28"/>
      <c r="G3" s="28"/>
      <c r="H3" s="28"/>
      <c r="I3" s="28"/>
      <c r="J3" s="28"/>
      <c r="K3" s="28"/>
      <c r="L3" s="28"/>
      <c r="M3" s="29"/>
      <c r="N3" s="28"/>
      <c r="Q3" s="25" t="str">
        <f>"ADD CONSTRAINT "&amp;D$8&amp;"_pkey"</f>
        <v>ADD CONSTRAINT mt2_prefecture_region_pkey</v>
      </c>
    </row>
    <row r="4" spans="1:24">
      <c r="B4" s="626" t="s">
        <v>142</v>
      </c>
      <c r="C4" s="627"/>
      <c r="D4" s="628" t="str">
        <f>VLOOKUP(D7,エンティティ一覧!A1:'エンティティ一覧'!AQ10131,13,FALSE)</f>
        <v>ENT_A4_02</v>
      </c>
      <c r="E4" s="673"/>
      <c r="F4" s="673"/>
      <c r="G4" s="673"/>
      <c r="H4" s="673"/>
      <c r="I4" s="673"/>
      <c r="J4" s="673"/>
      <c r="K4" s="673"/>
      <c r="L4" s="673"/>
      <c r="M4" s="674"/>
      <c r="R4" s="25" t="s">
        <v>1328</v>
      </c>
    </row>
    <row r="5" spans="1:24">
      <c r="B5" s="641" t="s">
        <v>1110</v>
      </c>
      <c r="C5" s="642"/>
      <c r="D5" s="643" t="str">
        <f>VLOOKUP(D7,エンティティ一覧!A1:'エンティティ一覧'!AQ10131,2,FALSE)</f>
        <v>SA_A4</v>
      </c>
      <c r="E5" s="646"/>
      <c r="F5" s="646"/>
      <c r="G5" s="646"/>
      <c r="H5" s="646"/>
      <c r="I5" s="646"/>
      <c r="J5" s="646"/>
      <c r="K5" s="646"/>
      <c r="L5" s="646"/>
      <c r="M5" s="647"/>
      <c r="S5" s="25" t="s">
        <v>1329</v>
      </c>
    </row>
    <row r="6" spans="1:24">
      <c r="B6" s="641" t="s">
        <v>144</v>
      </c>
      <c r="C6" s="642"/>
      <c r="D6" s="643" t="str">
        <f>VLOOKUP(D7,エンティティ一覧!A1:'エンティティ一覧'!AQ10131,6,FALSE)</f>
        <v>２次マスタ</v>
      </c>
      <c r="E6" s="646"/>
      <c r="F6" s="646"/>
      <c r="G6" s="646"/>
      <c r="H6" s="646"/>
      <c r="I6" s="646"/>
      <c r="J6" s="646"/>
      <c r="K6" s="646"/>
      <c r="L6" s="646"/>
      <c r="M6" s="647"/>
      <c r="T6" s="25" t="s">
        <v>1062</v>
      </c>
    </row>
    <row r="7" spans="1:24">
      <c r="B7" s="641" t="s">
        <v>145</v>
      </c>
      <c r="C7" s="642"/>
      <c r="D7" s="643" t="s">
        <v>1281</v>
      </c>
      <c r="E7" s="646"/>
      <c r="F7" s="646"/>
      <c r="G7" s="646"/>
      <c r="H7" s="646"/>
      <c r="I7" s="646"/>
      <c r="J7" s="646"/>
      <c r="K7" s="646"/>
      <c r="L7" s="646"/>
      <c r="M7" s="647"/>
    </row>
    <row r="8" spans="1:24">
      <c r="B8" s="641" t="s">
        <v>1111</v>
      </c>
      <c r="C8" s="642"/>
      <c r="D8" s="643" t="s">
        <v>1764</v>
      </c>
      <c r="E8" s="646"/>
      <c r="F8" s="646"/>
      <c r="G8" s="646"/>
      <c r="H8" s="646"/>
      <c r="I8" s="646"/>
      <c r="J8" s="646"/>
      <c r="K8" s="646"/>
      <c r="L8" s="646"/>
      <c r="M8" s="647"/>
      <c r="S8" s="25" t="s">
        <v>1327</v>
      </c>
    </row>
    <row r="9" spans="1:24" ht="19.5" thickBot="1">
      <c r="B9" s="652" t="s">
        <v>149</v>
      </c>
      <c r="C9" s="653"/>
      <c r="D9" s="654" t="str">
        <f>D7&amp;"を定義する。"</f>
        <v>都道府県地方コードマスタを定義する。</v>
      </c>
      <c r="E9" s="655"/>
      <c r="F9" s="655"/>
      <c r="G9" s="655"/>
      <c r="H9" s="655"/>
      <c r="I9" s="655"/>
      <c r="J9" s="655"/>
      <c r="K9" s="655"/>
      <c r="L9" s="655"/>
      <c r="M9" s="656"/>
      <c r="P9" s="25" t="str">
        <f>"ALTER TABLE milscm4."&amp;D$8&amp;" OWNER TO pgmisgrp1;"</f>
        <v>ALTER TABLE milscm4.mt2_prefecture_region OWNER TO pgmisgrp1;</v>
      </c>
    </row>
    <row r="10" spans="1:24">
      <c r="B10" s="30"/>
      <c r="C10" s="30"/>
      <c r="D10" s="28"/>
      <c r="E10" s="28"/>
      <c r="F10" s="28"/>
      <c r="G10" s="28"/>
      <c r="H10" s="28"/>
      <c r="I10" s="28"/>
      <c r="J10" s="28"/>
      <c r="K10" s="28"/>
      <c r="L10" s="28"/>
      <c r="M10" s="29"/>
      <c r="N10" s="28"/>
      <c r="P10" s="25" t="str">
        <f>"GRANT ALL ON TABLE milscm4."&amp;D$8&amp;" TO pgappl11;"</f>
        <v>GRANT ALL ON TABLE milscm4.mt2_prefecture_region TO pgappl11;</v>
      </c>
    </row>
    <row r="11" spans="1:24" ht="19.5" thickBot="1">
      <c r="B11" s="31" t="s">
        <v>151</v>
      </c>
      <c r="C11" s="30"/>
      <c r="D11" s="28"/>
      <c r="E11" s="28"/>
      <c r="F11" s="28"/>
      <c r="G11" s="28"/>
      <c r="H11" s="28"/>
      <c r="I11" s="28"/>
      <c r="J11" s="28"/>
      <c r="K11" s="28"/>
      <c r="L11" s="28"/>
      <c r="M11" s="29"/>
      <c r="N11" s="28"/>
    </row>
    <row r="12" spans="1:24">
      <c r="B12" s="669" t="s">
        <v>152</v>
      </c>
      <c r="C12" s="671" t="s">
        <v>1112</v>
      </c>
      <c r="D12" s="671" t="s">
        <v>1113</v>
      </c>
      <c r="E12" s="665" t="s">
        <v>155</v>
      </c>
      <c r="F12" s="665" t="s">
        <v>156</v>
      </c>
      <c r="G12" s="665"/>
      <c r="H12" s="665" t="s">
        <v>157</v>
      </c>
      <c r="I12" s="665"/>
      <c r="J12" s="665" t="s">
        <v>158</v>
      </c>
      <c r="K12" s="665" t="s">
        <v>159</v>
      </c>
      <c r="L12" s="665" t="s">
        <v>160</v>
      </c>
      <c r="M12" s="667" t="s">
        <v>1114</v>
      </c>
      <c r="P12" s="25" t="str">
        <f>"CREATE TABLE milscm4."&amp;D$8</f>
        <v>CREATE TABLE milscm4.mt2_prefecture_region</v>
      </c>
    </row>
    <row r="13" spans="1:24" ht="16.5" customHeight="1">
      <c r="B13" s="670"/>
      <c r="C13" s="672"/>
      <c r="D13" s="672"/>
      <c r="E13" s="666"/>
      <c r="F13" s="98" t="s">
        <v>162</v>
      </c>
      <c r="G13" s="98" t="s">
        <v>163</v>
      </c>
      <c r="H13" s="98" t="s">
        <v>162</v>
      </c>
      <c r="I13" s="98" t="s">
        <v>164</v>
      </c>
      <c r="J13" s="666"/>
      <c r="K13" s="666"/>
      <c r="L13" s="666"/>
      <c r="M13" s="668"/>
      <c r="Q13" s="25" t="s">
        <v>1326</v>
      </c>
    </row>
    <row r="14" spans="1:24" s="41" customFormat="1">
      <c r="A14" s="25"/>
      <c r="B14" s="33">
        <f t="shared" ref="B14:B16" si="0">ROW()-13</f>
        <v>1</v>
      </c>
      <c r="C14" s="34" t="s">
        <v>1115</v>
      </c>
      <c r="D14" s="34" t="s">
        <v>1116</v>
      </c>
      <c r="E14" s="36" t="s">
        <v>1273</v>
      </c>
      <c r="F14" s="36" t="s">
        <v>167</v>
      </c>
      <c r="G14" s="36">
        <v>2</v>
      </c>
      <c r="H14" s="36" t="str">
        <f t="shared" ref="H14:H15" si="1">IF(F14="フラグ","boolean",IF(F14="文字列","text",IF(F14="整数","integer",IF(F14="実数","numeric",""))))</f>
        <v>text</v>
      </c>
      <c r="I14" s="36">
        <f t="shared" ref="I14:I15" si="2">IF(H14="boolean",1,IF(H14="text",IF(G14&lt;=126,1+(G14*3),4+(G14*3)),IF(H14="integer",4,IF(H14="numeric",3+CEILING(G14/4*2,2),0))))</f>
        <v>7</v>
      </c>
      <c r="J14" s="37"/>
      <c r="K14" s="37"/>
      <c r="L14" s="36" t="s">
        <v>192</v>
      </c>
      <c r="M14" s="39"/>
      <c r="P14" s="25"/>
      <c r="Q14" s="25"/>
      <c r="R14" s="25"/>
      <c r="S14" s="25" t="str">
        <f>IF(B14&lt;&gt;1,","&amp;D14,D14)</f>
        <v>prefecture_cd</v>
      </c>
      <c r="T14" s="25" t="str">
        <f>UPPER(H14)</f>
        <v>TEXT</v>
      </c>
      <c r="U14" s="25" t="str">
        <f>IF(K14&lt;&gt;"","default "&amp;IF(H14="text","'"&amp;K14&amp;"'",K14),"")</f>
        <v/>
      </c>
      <c r="W14" s="25" t="str">
        <f t="shared" ref="W14:W17" si="3">"-- "&amp;C14</f>
        <v>-- 都道府県コード</v>
      </c>
    </row>
    <row r="15" spans="1:24" s="41" customFormat="1">
      <c r="A15" s="25"/>
      <c r="B15" s="33">
        <f t="shared" si="0"/>
        <v>2</v>
      </c>
      <c r="C15" s="34" t="s">
        <v>537</v>
      </c>
      <c r="D15" s="34" t="s">
        <v>538</v>
      </c>
      <c r="E15" s="36"/>
      <c r="F15" s="36" t="s">
        <v>167</v>
      </c>
      <c r="G15" s="36">
        <v>4</v>
      </c>
      <c r="H15" s="36" t="str">
        <f t="shared" si="1"/>
        <v>text</v>
      </c>
      <c r="I15" s="36">
        <f t="shared" si="2"/>
        <v>13</v>
      </c>
      <c r="J15" s="37"/>
      <c r="K15" s="37"/>
      <c r="L15" s="36" t="s">
        <v>192</v>
      </c>
      <c r="M15" s="39"/>
      <c r="P15" s="25"/>
      <c r="Q15" s="25"/>
      <c r="R15" s="25"/>
      <c r="S15" s="25" t="str">
        <f t="shared" ref="S15:S17" si="4">IF(B15&lt;&gt;1,","&amp;D15,D15)</f>
        <v>,prefecture</v>
      </c>
      <c r="T15" s="25" t="str">
        <f t="shared" ref="T15:T17" si="5">UPPER(H15)</f>
        <v>TEXT</v>
      </c>
      <c r="U15" s="25" t="str">
        <f t="shared" ref="U15:U17" si="6">IF(K15&lt;&gt;"","default "&amp;IF(H15="text","'"&amp;K15&amp;"'",K15),"")</f>
        <v/>
      </c>
      <c r="W15" s="25" t="str">
        <f t="shared" si="3"/>
        <v>-- 都道府県名</v>
      </c>
    </row>
    <row r="16" spans="1:24" s="41" customFormat="1">
      <c r="A16" s="25"/>
      <c r="B16" s="33">
        <f t="shared" si="0"/>
        <v>3</v>
      </c>
      <c r="C16" s="34" t="s">
        <v>1282</v>
      </c>
      <c r="D16" s="34" t="s">
        <v>1284</v>
      </c>
      <c r="E16" s="36"/>
      <c r="F16" s="36" t="s">
        <v>167</v>
      </c>
      <c r="G16" s="36">
        <v>2</v>
      </c>
      <c r="H16" s="36" t="str">
        <f t="shared" ref="H16" si="7">IF(F16="フラグ","boolean",IF(F16="文字列","text",IF(F16="整数","integer",IF(F16="実数","numeric",""))))</f>
        <v>text</v>
      </c>
      <c r="I16" s="36">
        <f t="shared" ref="I16" si="8">IF(H16="boolean",1,IF(H16="text",IF(G16&lt;=126,1+(G16*3),4+(G16*3)),IF(H16="integer",4,IF(H16="numeric",3+CEILING(G16/4*2,2),0))))</f>
        <v>7</v>
      </c>
      <c r="J16" s="37"/>
      <c r="K16" s="37"/>
      <c r="L16" s="36" t="s">
        <v>192</v>
      </c>
      <c r="M16" s="39"/>
      <c r="P16" s="25"/>
      <c r="Q16" s="25"/>
      <c r="R16" s="25"/>
      <c r="S16" s="25" t="str">
        <f t="shared" si="4"/>
        <v>,region_cd</v>
      </c>
      <c r="T16" s="25" t="str">
        <f t="shared" si="5"/>
        <v>TEXT</v>
      </c>
      <c r="U16" s="25" t="str">
        <f t="shared" si="6"/>
        <v/>
      </c>
      <c r="V16" s="25"/>
      <c r="W16" s="25" t="str">
        <f t="shared" si="3"/>
        <v>-- 地方コード</v>
      </c>
      <c r="X16" s="25"/>
    </row>
    <row r="17" spans="1:24" ht="19.5" thickBot="1">
      <c r="A17" s="41"/>
      <c r="B17" s="42">
        <v>4</v>
      </c>
      <c r="C17" s="43" t="s">
        <v>1283</v>
      </c>
      <c r="D17" s="43" t="s">
        <v>536</v>
      </c>
      <c r="E17" s="44"/>
      <c r="F17" s="44" t="s">
        <v>167</v>
      </c>
      <c r="G17" s="44">
        <v>4</v>
      </c>
      <c r="H17" s="44" t="str">
        <f t="shared" ref="H17" si="9">IF(F17="フラグ","boolean",IF(F17="文字列","text",IF(F17="整数","integer",IF(F17="実数","numeric",""))))</f>
        <v>text</v>
      </c>
      <c r="I17" s="44">
        <f t="shared" ref="I17" si="10">IF(H17="boolean",1,IF(H17="text",IF(G17&lt;=126,1+(G17*3),4+(G17*3)),IF(H17="integer",4,IF(H17="numeric",3+CEILING(G17/4*2,2),0))))</f>
        <v>13</v>
      </c>
      <c r="J17" s="46"/>
      <c r="K17" s="46"/>
      <c r="L17" s="44" t="s">
        <v>192</v>
      </c>
      <c r="M17" s="49"/>
      <c r="S17" s="25" t="str">
        <f t="shared" si="4"/>
        <v>,region</v>
      </c>
      <c r="T17" s="25" t="str">
        <f t="shared" si="5"/>
        <v>TEXT</v>
      </c>
      <c r="U17" s="25" t="str">
        <f t="shared" si="6"/>
        <v/>
      </c>
      <c r="W17" s="25" t="str">
        <f t="shared" si="3"/>
        <v>-- 地方名</v>
      </c>
    </row>
    <row r="18" spans="1:24">
      <c r="A18" s="41"/>
      <c r="R18" s="25" t="s">
        <v>1327</v>
      </c>
    </row>
    <row r="19" spans="1:24">
      <c r="A19" s="41"/>
      <c r="B19" s="223" t="s">
        <v>1298</v>
      </c>
      <c r="C19" s="224"/>
      <c r="D19" s="225"/>
      <c r="E19" s="225"/>
      <c r="F19" s="225"/>
      <c r="G19" s="225"/>
      <c r="H19" s="225"/>
      <c r="I19" s="225"/>
      <c r="J19" s="225"/>
      <c r="K19" s="225"/>
      <c r="L19" s="225"/>
      <c r="M19" s="226"/>
    </row>
    <row r="20" spans="1:24">
      <c r="B20" s="225" t="s">
        <v>1299</v>
      </c>
      <c r="C20" s="225"/>
      <c r="D20" s="225"/>
      <c r="E20" s="225"/>
      <c r="F20" s="225"/>
      <c r="G20" s="225"/>
      <c r="H20" s="225"/>
      <c r="I20" s="225"/>
      <c r="J20" s="225"/>
      <c r="K20" s="225"/>
      <c r="L20" s="225"/>
      <c r="M20" s="226"/>
    </row>
    <row r="21" spans="1:24">
      <c r="B21" s="225"/>
      <c r="C21" s="225"/>
      <c r="D21" s="225"/>
      <c r="E21" s="225"/>
      <c r="F21" s="225"/>
      <c r="G21" s="225"/>
      <c r="H21" s="225"/>
      <c r="I21" s="225"/>
      <c r="J21" s="225"/>
      <c r="K21" s="225"/>
      <c r="L21" s="225"/>
      <c r="M21" s="226"/>
      <c r="P21" s="41"/>
      <c r="Q21" s="41"/>
      <c r="S21" s="41"/>
      <c r="T21" s="41"/>
      <c r="U21" s="41"/>
      <c r="V21" s="41"/>
      <c r="X21" s="41"/>
    </row>
    <row r="22" spans="1:24">
      <c r="B22" s="225"/>
      <c r="C22" s="227" t="s">
        <v>1282</v>
      </c>
      <c r="D22" s="227" t="s">
        <v>1300</v>
      </c>
      <c r="E22" s="676" t="s">
        <v>1301</v>
      </c>
      <c r="F22" s="676"/>
      <c r="G22" s="676"/>
      <c r="H22" s="676"/>
      <c r="I22" s="676"/>
      <c r="J22" s="676"/>
      <c r="K22" s="676"/>
      <c r="L22" s="676"/>
      <c r="M22" s="676"/>
    </row>
    <row r="23" spans="1:24">
      <c r="B23" s="225"/>
      <c r="C23" s="228" t="s">
        <v>1302</v>
      </c>
      <c r="D23" s="228" t="s">
        <v>1051</v>
      </c>
      <c r="E23" s="675" t="s">
        <v>1303</v>
      </c>
      <c r="F23" s="675"/>
      <c r="G23" s="675"/>
      <c r="H23" s="675"/>
      <c r="I23" s="675"/>
      <c r="J23" s="675"/>
      <c r="K23" s="675"/>
      <c r="L23" s="675"/>
      <c r="M23" s="675"/>
    </row>
    <row r="24" spans="1:24">
      <c r="B24" s="225"/>
      <c r="C24" s="228" t="s">
        <v>1052</v>
      </c>
      <c r="D24" s="228" t="s">
        <v>1304</v>
      </c>
      <c r="E24" s="675" t="s">
        <v>1305</v>
      </c>
      <c r="F24" s="675"/>
      <c r="G24" s="675"/>
      <c r="H24" s="675"/>
      <c r="I24" s="675"/>
      <c r="J24" s="675"/>
      <c r="K24" s="675"/>
      <c r="L24" s="675"/>
      <c r="M24" s="675"/>
    </row>
    <row r="25" spans="1:24">
      <c r="B25" s="225"/>
      <c r="C25" s="228" t="s">
        <v>1306</v>
      </c>
      <c r="D25" s="228" t="s">
        <v>1307</v>
      </c>
      <c r="E25" s="675" t="s">
        <v>1308</v>
      </c>
      <c r="F25" s="675"/>
      <c r="G25" s="675"/>
      <c r="H25" s="675"/>
      <c r="I25" s="675"/>
      <c r="J25" s="675"/>
      <c r="K25" s="675"/>
      <c r="L25" s="675"/>
      <c r="M25" s="675"/>
    </row>
    <row r="26" spans="1:24">
      <c r="B26" s="225"/>
      <c r="C26" s="228" t="s">
        <v>1309</v>
      </c>
      <c r="D26" s="228" t="s">
        <v>1310</v>
      </c>
      <c r="E26" s="675" t="s">
        <v>1311</v>
      </c>
      <c r="F26" s="675"/>
      <c r="G26" s="675"/>
      <c r="H26" s="675"/>
      <c r="I26" s="675"/>
      <c r="J26" s="675"/>
      <c r="K26" s="675"/>
      <c r="L26" s="675"/>
      <c r="M26" s="675"/>
    </row>
    <row r="27" spans="1:24">
      <c r="B27" s="225"/>
      <c r="C27" s="228" t="s">
        <v>1312</v>
      </c>
      <c r="D27" s="228" t="s">
        <v>1313</v>
      </c>
      <c r="E27" s="675" t="s">
        <v>1314</v>
      </c>
      <c r="F27" s="675"/>
      <c r="G27" s="675"/>
      <c r="H27" s="675"/>
      <c r="I27" s="675"/>
      <c r="J27" s="675"/>
      <c r="K27" s="675"/>
      <c r="L27" s="675"/>
      <c r="M27" s="675"/>
    </row>
    <row r="28" spans="1:24">
      <c r="B28" s="225"/>
      <c r="C28" s="228" t="s">
        <v>1315</v>
      </c>
      <c r="D28" s="228" t="s">
        <v>1316</v>
      </c>
      <c r="E28" s="675" t="s">
        <v>1317</v>
      </c>
      <c r="F28" s="675"/>
      <c r="G28" s="675"/>
      <c r="H28" s="675"/>
      <c r="I28" s="675"/>
      <c r="J28" s="675"/>
      <c r="K28" s="675"/>
      <c r="L28" s="675"/>
      <c r="M28" s="675"/>
    </row>
    <row r="29" spans="1:24">
      <c r="B29" s="225"/>
      <c r="C29" s="228" t="s">
        <v>1318</v>
      </c>
      <c r="D29" s="228" t="s">
        <v>1319</v>
      </c>
      <c r="E29" s="675" t="s">
        <v>1320</v>
      </c>
      <c r="F29" s="675"/>
      <c r="G29" s="675"/>
      <c r="H29" s="675"/>
      <c r="I29" s="675"/>
      <c r="J29" s="675"/>
      <c r="K29" s="675"/>
      <c r="L29" s="675"/>
      <c r="M29" s="675"/>
    </row>
    <row r="30" spans="1:24">
      <c r="B30" s="225"/>
      <c r="C30" s="228" t="s">
        <v>1321</v>
      </c>
      <c r="D30" s="228" t="s">
        <v>1322</v>
      </c>
      <c r="E30" s="675" t="s">
        <v>1323</v>
      </c>
      <c r="F30" s="675"/>
      <c r="G30" s="675"/>
      <c r="H30" s="675"/>
      <c r="I30" s="675"/>
      <c r="J30" s="675"/>
      <c r="K30" s="675"/>
      <c r="L30" s="675"/>
      <c r="M30" s="675"/>
    </row>
  </sheetData>
  <mergeCells count="36">
    <mergeCell ref="E27:M27"/>
    <mergeCell ref="E28:M28"/>
    <mergeCell ref="E29:M29"/>
    <mergeCell ref="E30:M30"/>
    <mergeCell ref="E22:M22"/>
    <mergeCell ref="E23:M23"/>
    <mergeCell ref="E24:M24"/>
    <mergeCell ref="E25:M25"/>
    <mergeCell ref="E26:M26"/>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86" priority="2"/>
  </conditionalFormatting>
  <conditionalFormatting sqref="D16">
    <cfRule type="duplicateValues" dxfId="128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A5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4.25" style="50" customWidth="1"/>
    <col min="14" max="16384" width="2.625" style="25"/>
  </cols>
  <sheetData>
    <row r="1" spans="1:53" ht="16.5" customHeight="1">
      <c r="A1" s="79" t="s">
        <v>730</v>
      </c>
      <c r="B1" s="631" t="s">
        <v>137</v>
      </c>
      <c r="C1" s="632"/>
      <c r="D1" s="23" t="s">
        <v>138</v>
      </c>
      <c r="E1" s="635"/>
      <c r="F1" s="635"/>
      <c r="G1" s="635"/>
      <c r="H1" s="635"/>
      <c r="I1" s="635"/>
      <c r="J1" s="636" t="s">
        <v>204</v>
      </c>
      <c r="K1" s="635"/>
      <c r="L1" s="627"/>
      <c r="M1" s="99" t="s">
        <v>205</v>
      </c>
    </row>
    <row r="2" spans="1:53" ht="19.5" thickBot="1">
      <c r="B2" s="633"/>
      <c r="C2" s="634"/>
      <c r="D2" s="26" t="s">
        <v>141</v>
      </c>
      <c r="E2" s="637"/>
      <c r="F2" s="637"/>
      <c r="G2" s="637"/>
      <c r="H2" s="637"/>
      <c r="I2" s="637"/>
      <c r="J2" s="638"/>
      <c r="K2" s="639"/>
      <c r="L2" s="640"/>
      <c r="M2" s="27"/>
      <c r="P2" s="25" t="str">
        <f>"ALTER TABLE ONLY milscm4."&amp;D$8</f>
        <v>ALTER TABLE ONLY milscm4.mt2_shisetsu_zokusei</v>
      </c>
    </row>
    <row r="3" spans="1:53" ht="19.5" thickBot="1">
      <c r="B3" s="28"/>
      <c r="C3" s="28"/>
      <c r="D3" s="28"/>
      <c r="E3" s="28"/>
      <c r="F3" s="28"/>
      <c r="G3" s="28"/>
      <c r="H3" s="28"/>
      <c r="I3" s="28"/>
      <c r="J3" s="28"/>
      <c r="K3" s="28"/>
      <c r="L3" s="28"/>
      <c r="M3" s="29"/>
      <c r="N3" s="28"/>
      <c r="O3" s="28"/>
      <c r="Q3" s="25" t="str">
        <f>"ADD CONSTRAINT "&amp;D$8&amp;"_pkey"</f>
        <v>ADD CONSTRAINT mt2_shisetsu_zokusei_pkey</v>
      </c>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row>
    <row r="4" spans="1:53">
      <c r="B4" s="626" t="s">
        <v>142</v>
      </c>
      <c r="C4" s="627"/>
      <c r="D4" s="628" t="str">
        <f>VLOOKUP(D7,エンティティ一覧!A1:'エンティティ一覧'!AQ10131,13,FALSE)</f>
        <v>ENT_A4_03</v>
      </c>
      <c r="E4" s="673"/>
      <c r="F4" s="673"/>
      <c r="G4" s="673"/>
      <c r="H4" s="673"/>
      <c r="I4" s="673"/>
      <c r="J4" s="673"/>
      <c r="K4" s="673"/>
      <c r="L4" s="673"/>
      <c r="M4" s="674"/>
      <c r="R4" s="25" t="s">
        <v>1328</v>
      </c>
    </row>
    <row r="5" spans="1:53">
      <c r="B5" s="641" t="s">
        <v>275</v>
      </c>
      <c r="C5" s="642"/>
      <c r="D5" s="643" t="str">
        <f>VLOOKUP(D7,エンティティ一覧!A1:'エンティティ一覧'!AQ10131,2,FALSE)</f>
        <v>SA_A4</v>
      </c>
      <c r="E5" s="646"/>
      <c r="F5" s="646"/>
      <c r="G5" s="646"/>
      <c r="H5" s="646"/>
      <c r="I5" s="646"/>
      <c r="J5" s="646"/>
      <c r="K5" s="646"/>
      <c r="L5" s="646"/>
      <c r="M5" s="647"/>
      <c r="S5" s="25" t="s">
        <v>1329</v>
      </c>
    </row>
    <row r="6" spans="1:53">
      <c r="B6" s="641" t="s">
        <v>144</v>
      </c>
      <c r="C6" s="642"/>
      <c r="D6" s="643" t="str">
        <f>VLOOKUP(D7,エンティティ一覧!A1:'エンティティ一覧'!AQ10131,6,FALSE)</f>
        <v>２次マスタ</v>
      </c>
      <c r="E6" s="646"/>
      <c r="F6" s="646"/>
      <c r="G6" s="646"/>
      <c r="H6" s="646"/>
      <c r="I6" s="646"/>
      <c r="J6" s="646"/>
      <c r="K6" s="646"/>
      <c r="L6" s="646"/>
      <c r="M6" s="647"/>
      <c r="T6" s="25" t="s">
        <v>196</v>
      </c>
    </row>
    <row r="7" spans="1:53">
      <c r="B7" s="641" t="s">
        <v>145</v>
      </c>
      <c r="C7" s="642"/>
      <c r="D7" s="643" t="s">
        <v>645</v>
      </c>
      <c r="E7" s="646"/>
      <c r="F7" s="646"/>
      <c r="G7" s="646"/>
      <c r="H7" s="646"/>
      <c r="I7" s="646"/>
      <c r="J7" s="646"/>
      <c r="K7" s="646"/>
      <c r="L7" s="646"/>
      <c r="M7" s="647"/>
      <c r="T7" s="25" t="s">
        <v>1608</v>
      </c>
    </row>
    <row r="8" spans="1:53">
      <c r="B8" s="641" t="s">
        <v>733</v>
      </c>
      <c r="C8" s="642"/>
      <c r="D8" s="643" t="s">
        <v>1595</v>
      </c>
      <c r="E8" s="646"/>
      <c r="F8" s="646"/>
      <c r="G8" s="646"/>
      <c r="H8" s="646"/>
      <c r="I8" s="646"/>
      <c r="J8" s="646"/>
      <c r="K8" s="646"/>
      <c r="L8" s="646"/>
      <c r="M8" s="647"/>
      <c r="S8" s="25" t="s">
        <v>1327</v>
      </c>
    </row>
    <row r="9" spans="1:53" ht="19.5" thickBot="1">
      <c r="B9" s="652" t="s">
        <v>149</v>
      </c>
      <c r="C9" s="653"/>
      <c r="D9" s="654" t="str">
        <f xml:space="preserve"> D7 &amp; "を定義する。"</f>
        <v>施設属性マスタを定義する。</v>
      </c>
      <c r="E9" s="655"/>
      <c r="F9" s="655"/>
      <c r="G9" s="655"/>
      <c r="H9" s="655"/>
      <c r="I9" s="655"/>
      <c r="J9" s="655"/>
      <c r="K9" s="655"/>
      <c r="L9" s="655"/>
      <c r="M9" s="656"/>
      <c r="P9" s="25" t="str">
        <f>"ALTER TABLE milscm4."&amp;D$8&amp;" OWNER TO pgmisgrp1;"</f>
        <v>ALTER TABLE milscm4.mt2_shisetsu_zokusei OWNER TO pgmisgrp1;</v>
      </c>
    </row>
    <row r="10" spans="1:53">
      <c r="B10" s="30"/>
      <c r="C10" s="30"/>
      <c r="D10" s="28"/>
      <c r="E10" s="28"/>
      <c r="F10" s="28"/>
      <c r="G10" s="28"/>
      <c r="H10" s="28"/>
      <c r="I10" s="28"/>
      <c r="J10" s="28"/>
      <c r="K10" s="28"/>
      <c r="L10" s="28"/>
      <c r="M10" s="29"/>
      <c r="N10" s="28"/>
      <c r="O10" s="28"/>
      <c r="P10" s="25" t="str">
        <f>"GRANT ALL ON TABLE milscm4."&amp;D$8&amp;" TO pgappl11;"</f>
        <v>GRANT ALL ON TABLE milscm4.mt2_shisetsu_zokusei TO pgappl11;</v>
      </c>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row>
    <row r="11" spans="1:53" ht="19.5" thickBot="1">
      <c r="B11" s="31" t="s">
        <v>151</v>
      </c>
      <c r="C11" s="30"/>
      <c r="D11" s="28"/>
      <c r="E11" s="28"/>
      <c r="F11" s="28"/>
      <c r="G11" s="28"/>
      <c r="H11" s="28"/>
      <c r="I11" s="28"/>
      <c r="J11" s="28"/>
      <c r="K11" s="28"/>
      <c r="L11" s="28"/>
      <c r="M11" s="29"/>
      <c r="N11" s="28"/>
      <c r="O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row>
    <row r="12" spans="1:53">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milscm4.mt2_shisetsu_zokusei</v>
      </c>
    </row>
    <row r="13" spans="1:53" ht="16.5" customHeight="1">
      <c r="B13" s="670"/>
      <c r="C13" s="672"/>
      <c r="D13" s="672"/>
      <c r="E13" s="666"/>
      <c r="F13" s="98" t="s">
        <v>162</v>
      </c>
      <c r="G13" s="98" t="s">
        <v>163</v>
      </c>
      <c r="H13" s="98" t="s">
        <v>162</v>
      </c>
      <c r="I13" s="98" t="s">
        <v>164</v>
      </c>
      <c r="J13" s="666"/>
      <c r="K13" s="666"/>
      <c r="L13" s="666"/>
      <c r="M13" s="668"/>
      <c r="Q13" s="25" t="s">
        <v>1326</v>
      </c>
    </row>
    <row r="14" spans="1:53" s="41" customFormat="1">
      <c r="A14" s="25"/>
      <c r="B14" s="33">
        <f t="shared" ref="B14:B42" si="0">ROW()-13</f>
        <v>1</v>
      </c>
      <c r="C14" s="34" t="s">
        <v>394</v>
      </c>
      <c r="D14" s="34" t="s">
        <v>196</v>
      </c>
      <c r="E14" s="36" t="s">
        <v>192</v>
      </c>
      <c r="F14" s="36" t="s">
        <v>167</v>
      </c>
      <c r="G14" s="36">
        <v>9</v>
      </c>
      <c r="H14" s="36" t="str">
        <f t="shared" ref="H14:H45" si="1">IF(F14="フラグ","boolean",IF(F14="文字列","text",IF(F14="整数","integer",IF(F14="実数","numeric",""))))</f>
        <v>text</v>
      </c>
      <c r="I14" s="36">
        <f t="shared" ref="I14:I45" si="2">IF(H14="boolean",1,IF(H14="text",IF(G14&lt;=126,1+(G14*3),4+(G14*3)),IF(H14="integer",4,IF(H14="numeric",3+CEILING(G14/4*2,2),0))))</f>
        <v>28</v>
      </c>
      <c r="J14" s="37"/>
      <c r="K14" s="37"/>
      <c r="L14" s="36" t="s">
        <v>192</v>
      </c>
      <c r="M14" s="39" t="s">
        <v>1419</v>
      </c>
      <c r="P14" s="25"/>
      <c r="Q14" s="25"/>
      <c r="R14" s="25"/>
      <c r="S14" s="25" t="str">
        <f>IF(B14&lt;&gt;1,","&amp;D14,D14)</f>
        <v>facility_id</v>
      </c>
      <c r="T14" s="25" t="str">
        <f>UPPER(H14)</f>
        <v>TEXT</v>
      </c>
      <c r="U14" s="25" t="str">
        <f>IF(K14&lt;&gt;"","default "&amp;IF(H14="text","'"&amp;K14&amp;"'",K14),"")</f>
        <v/>
      </c>
      <c r="V14" s="25" t="str">
        <f t="shared" ref="V14:V21" si="3">IF(L14="○","NOT NULL","")</f>
        <v>NOT NULL</v>
      </c>
      <c r="W14" s="25" t="str">
        <f t="shared" ref="W14:W45" si="4">"-- "&amp;C14</f>
        <v>-- 施設ID</v>
      </c>
      <c r="X14" s="25"/>
      <c r="Y14" s="25"/>
    </row>
    <row r="15" spans="1:53" ht="37.5">
      <c r="B15" s="33">
        <f>ROW()-13</f>
        <v>2</v>
      </c>
      <c r="C15" s="34" t="s">
        <v>1586</v>
      </c>
      <c r="D15" s="34" t="s">
        <v>1607</v>
      </c>
      <c r="E15" s="36" t="s">
        <v>1602</v>
      </c>
      <c r="F15" s="36" t="s">
        <v>167</v>
      </c>
      <c r="G15" s="36">
        <v>6</v>
      </c>
      <c r="H15" s="36" t="str">
        <f t="shared" ref="H15" si="5">IF(F15="フラグ","boolean",IF(F15="文字列","text",IF(F15="整数","integer",IF(F15="実数","numeric",""))))</f>
        <v>text</v>
      </c>
      <c r="I15" s="36">
        <f t="shared" ref="I15" si="6">IF(H15="boolean",1,IF(H15="text",IF(G15&lt;=126,1+(G15*3),4+(G15*3)),IF(H15="integer",4,IF(H15="numeric",3+CEILING(G15/4*2,2),0))))</f>
        <v>19</v>
      </c>
      <c r="J15" s="37"/>
      <c r="K15" s="37">
        <v>999999</v>
      </c>
      <c r="L15" s="36" t="s">
        <v>192</v>
      </c>
      <c r="M15" s="39" t="s">
        <v>1603</v>
      </c>
      <c r="S15" s="25" t="str">
        <f t="shared" ref="S15" si="7">IF(B15&lt;&gt;1,","&amp;D15,D15)</f>
        <v>,kijun_ym</v>
      </c>
      <c r="T15" s="25" t="str">
        <f t="shared" ref="T15" si="8">UPPER(H15)</f>
        <v>TEXT</v>
      </c>
      <c r="U15" s="25" t="str">
        <f t="shared" ref="U15" si="9">IF(K15&lt;&gt;"","default "&amp;IF(H15="text","'"&amp;K15&amp;"'",K15),"")</f>
        <v>default '999999'</v>
      </c>
      <c r="V15" s="25" t="str">
        <f t="shared" ref="V15" si="10">IF(L15="○","NOT NULL","")</f>
        <v>NOT NULL</v>
      </c>
      <c r="W15" s="25" t="str">
        <f t="shared" ref="W15" si="11">"-- "&amp;C15</f>
        <v>-- 基準年月</v>
      </c>
      <c r="Z15" s="41"/>
    </row>
    <row r="16" spans="1:53" s="41" customFormat="1">
      <c r="A16" s="25"/>
      <c r="B16" s="33">
        <f t="shared" si="0"/>
        <v>3</v>
      </c>
      <c r="C16" s="34" t="s">
        <v>755</v>
      </c>
      <c r="D16" s="34" t="s">
        <v>540</v>
      </c>
      <c r="E16" s="36"/>
      <c r="F16" s="36" t="s">
        <v>167</v>
      </c>
      <c r="G16" s="36">
        <v>40</v>
      </c>
      <c r="H16" s="36" t="str">
        <f t="shared" si="1"/>
        <v>text</v>
      </c>
      <c r="I16" s="36">
        <f t="shared" si="2"/>
        <v>121</v>
      </c>
      <c r="J16" s="37"/>
      <c r="K16" s="37"/>
      <c r="L16" s="36" t="s">
        <v>192</v>
      </c>
      <c r="M16" s="39" t="s">
        <v>756</v>
      </c>
      <c r="P16" s="25"/>
      <c r="Q16" s="25"/>
      <c r="R16" s="25"/>
      <c r="S16" s="25" t="str">
        <f t="shared" ref="S16:S21" si="12">IF(B16&lt;&gt;1,","&amp;D16,D16)</f>
        <v>,facility_name</v>
      </c>
      <c r="T16" s="25" t="str">
        <f t="shared" ref="T16:T21" si="13">UPPER(H16)</f>
        <v>TEXT</v>
      </c>
      <c r="U16" s="25" t="str">
        <f t="shared" ref="U16:U21" si="14">IF(K16&lt;&gt;"","default "&amp;IF(H16="text","'"&amp;K16&amp;"'",K16),"")</f>
        <v/>
      </c>
      <c r="V16" s="25" t="str">
        <f t="shared" si="3"/>
        <v>NOT NULL</v>
      </c>
      <c r="W16" s="25" t="str">
        <f t="shared" si="4"/>
        <v>-- 施設名</v>
      </c>
      <c r="X16" s="25"/>
      <c r="Y16" s="25"/>
    </row>
    <row r="17" spans="1:25" s="41" customFormat="1">
      <c r="A17" s="25"/>
      <c r="B17" s="33">
        <f t="shared" si="0"/>
        <v>4</v>
      </c>
      <c r="C17" s="34" t="s">
        <v>1767</v>
      </c>
      <c r="D17" s="34" t="s">
        <v>1765</v>
      </c>
      <c r="E17" s="36"/>
      <c r="F17" s="36" t="s">
        <v>167</v>
      </c>
      <c r="G17" s="36">
        <v>8</v>
      </c>
      <c r="H17" s="36" t="str">
        <f t="shared" ref="H17" si="15">IF(F17="フラグ","boolean",IF(F17="文字列","text",IF(F17="整数","integer",IF(F17="実数","numeric",""))))</f>
        <v>text</v>
      </c>
      <c r="I17" s="36">
        <f t="shared" ref="I17" si="16">IF(H17="boolean",1,IF(H17="text",IF(G17&lt;=126,1+(G17*3),4+(G17*3)),IF(H17="integer",4,IF(H17="numeric",3+CEILING(G17/4*2,2),0))))</f>
        <v>25</v>
      </c>
      <c r="J17" s="37"/>
      <c r="K17" s="37"/>
      <c r="L17" s="36"/>
      <c r="M17" s="39" t="s">
        <v>1766</v>
      </c>
      <c r="P17" s="25"/>
      <c r="Q17" s="25"/>
      <c r="R17" s="25"/>
      <c r="S17" s="25" t="str">
        <f t="shared" ref="S17" si="17">IF(B17&lt;&gt;1,","&amp;D17,D17)</f>
        <v>,opt_out_ymd</v>
      </c>
      <c r="T17" s="25" t="str">
        <f t="shared" ref="T17" si="18">UPPER(H17)</f>
        <v>TEXT</v>
      </c>
      <c r="U17" s="25" t="str">
        <f t="shared" ref="U17" si="19">IF(K17&lt;&gt;"","default "&amp;IF(H17="text","'"&amp;K17&amp;"'",K17),"")</f>
        <v/>
      </c>
      <c r="V17" s="25" t="str">
        <f t="shared" si="3"/>
        <v/>
      </c>
      <c r="W17" s="25" t="str">
        <f t="shared" si="4"/>
        <v>-- 通知開始年月日</v>
      </c>
      <c r="X17" s="25"/>
      <c r="Y17" s="25"/>
    </row>
    <row r="18" spans="1:25" s="41" customFormat="1">
      <c r="A18" s="25"/>
      <c r="B18" s="33">
        <f t="shared" si="0"/>
        <v>5</v>
      </c>
      <c r="C18" s="34" t="s">
        <v>758</v>
      </c>
      <c r="D18" s="34" t="s">
        <v>759</v>
      </c>
      <c r="E18" s="36"/>
      <c r="F18" s="36" t="s">
        <v>167</v>
      </c>
      <c r="G18" s="36">
        <v>2</v>
      </c>
      <c r="H18" s="36" t="str">
        <f t="shared" si="1"/>
        <v>text</v>
      </c>
      <c r="I18" s="36">
        <f t="shared" si="2"/>
        <v>7</v>
      </c>
      <c r="J18" s="37"/>
      <c r="K18" s="37"/>
      <c r="L18" s="36" t="s">
        <v>192</v>
      </c>
      <c r="M18" s="39" t="s">
        <v>756</v>
      </c>
      <c r="P18" s="25"/>
      <c r="Q18" s="25"/>
      <c r="R18" s="25"/>
      <c r="S18" s="25" t="str">
        <f t="shared" si="12"/>
        <v>,prefecture_cd</v>
      </c>
      <c r="T18" s="25" t="str">
        <f t="shared" si="13"/>
        <v>TEXT</v>
      </c>
      <c r="U18" s="25" t="str">
        <f t="shared" si="14"/>
        <v/>
      </c>
      <c r="V18" s="25" t="str">
        <f t="shared" si="3"/>
        <v>NOT NULL</v>
      </c>
      <c r="W18" s="25" t="str">
        <f t="shared" si="4"/>
        <v>-- 都道府県コード</v>
      </c>
      <c r="X18" s="25"/>
      <c r="Y18" s="25"/>
    </row>
    <row r="19" spans="1:25" s="41" customFormat="1">
      <c r="A19" s="25"/>
      <c r="B19" s="33">
        <f t="shared" si="0"/>
        <v>6</v>
      </c>
      <c r="C19" s="34" t="s">
        <v>1490</v>
      </c>
      <c r="D19" s="34" t="s">
        <v>1491</v>
      </c>
      <c r="E19" s="36"/>
      <c r="F19" s="36" t="s">
        <v>167</v>
      </c>
      <c r="G19" s="36">
        <v>4</v>
      </c>
      <c r="H19" s="36" t="str">
        <f t="shared" ref="H19" si="20">IF(F19="フラグ","boolean",IF(F19="文字列","text",IF(F19="整数","integer",IF(F19="実数","numeric",""))))</f>
        <v>text</v>
      </c>
      <c r="I19" s="36">
        <f t="shared" ref="I19" si="21">IF(H19="boolean",1,IF(H19="text",IF(G19&lt;=126,1+(G19*3),4+(G19*3)),IF(H19="integer",4,IF(H19="numeric",3+CEILING(G19/4*2,2),0))))</f>
        <v>13</v>
      </c>
      <c r="J19" s="37"/>
      <c r="K19" s="37"/>
      <c r="L19" s="36" t="s">
        <v>192</v>
      </c>
      <c r="M19" s="39" t="s">
        <v>715</v>
      </c>
      <c r="P19" s="25"/>
      <c r="Q19" s="25"/>
      <c r="R19" s="25"/>
      <c r="S19" s="25" t="str">
        <f t="shared" ref="S19" si="22">IF(B19&lt;&gt;1,","&amp;D19,D19)</f>
        <v>,prefecture</v>
      </c>
      <c r="T19" s="25" t="str">
        <f t="shared" ref="T19" si="23">UPPER(H19)</f>
        <v>TEXT</v>
      </c>
      <c r="U19" s="25" t="str">
        <f t="shared" ref="U19" si="24">IF(K19&lt;&gt;"","default "&amp;IF(H19="text","'"&amp;K19&amp;"'",K19),"")</f>
        <v/>
      </c>
      <c r="V19" s="25" t="str">
        <f t="shared" ref="V19" si="25">IF(L19="○","NOT NULL","")</f>
        <v>NOT NULL</v>
      </c>
      <c r="W19" s="25" t="str">
        <f t="shared" si="4"/>
        <v>-- 都道府県名</v>
      </c>
      <c r="X19" s="25"/>
      <c r="Y19" s="25"/>
    </row>
    <row r="20" spans="1:25" s="41" customFormat="1">
      <c r="A20" s="25"/>
      <c r="B20" s="33">
        <f t="shared" si="0"/>
        <v>7</v>
      </c>
      <c r="C20" s="34" t="s">
        <v>761</v>
      </c>
      <c r="D20" s="34" t="s">
        <v>762</v>
      </c>
      <c r="E20" s="36"/>
      <c r="F20" s="36" t="s">
        <v>167</v>
      </c>
      <c r="G20" s="36">
        <v>2</v>
      </c>
      <c r="H20" s="36" t="str">
        <f t="shared" si="1"/>
        <v>text</v>
      </c>
      <c r="I20" s="36">
        <f t="shared" si="2"/>
        <v>7</v>
      </c>
      <c r="J20" s="37"/>
      <c r="K20" s="37"/>
      <c r="L20" s="36" t="s">
        <v>192</v>
      </c>
      <c r="M20" s="39" t="s">
        <v>715</v>
      </c>
      <c r="P20" s="25"/>
      <c r="Q20" s="25"/>
      <c r="R20" s="25"/>
      <c r="S20" s="25" t="str">
        <f t="shared" si="12"/>
        <v>,region_cd</v>
      </c>
      <c r="T20" s="25" t="str">
        <f t="shared" si="13"/>
        <v>TEXT</v>
      </c>
      <c r="U20" s="25" t="str">
        <f t="shared" si="14"/>
        <v/>
      </c>
      <c r="V20" s="25" t="str">
        <f t="shared" si="3"/>
        <v>NOT NULL</v>
      </c>
      <c r="W20" s="25" t="str">
        <f t="shared" si="4"/>
        <v>-- 地方コード</v>
      </c>
      <c r="X20" s="25"/>
      <c r="Y20" s="25"/>
    </row>
    <row r="21" spans="1:25" s="41" customFormat="1">
      <c r="A21" s="25"/>
      <c r="B21" s="33">
        <f t="shared" si="0"/>
        <v>8</v>
      </c>
      <c r="C21" s="34" t="s">
        <v>535</v>
      </c>
      <c r="D21" s="34" t="s">
        <v>1387</v>
      </c>
      <c r="E21" s="36"/>
      <c r="F21" s="36" t="s">
        <v>167</v>
      </c>
      <c r="G21" s="36">
        <v>6</v>
      </c>
      <c r="H21" s="36" t="str">
        <f t="shared" si="1"/>
        <v>text</v>
      </c>
      <c r="I21" s="36">
        <f t="shared" si="2"/>
        <v>19</v>
      </c>
      <c r="J21" s="37"/>
      <c r="K21" s="37"/>
      <c r="L21" s="36" t="s">
        <v>192</v>
      </c>
      <c r="M21" s="39" t="s">
        <v>715</v>
      </c>
      <c r="P21" s="25"/>
      <c r="Q21" s="25"/>
      <c r="R21" s="25"/>
      <c r="S21" s="25" t="str">
        <f t="shared" si="12"/>
        <v>,region</v>
      </c>
      <c r="T21" s="25" t="str">
        <f t="shared" si="13"/>
        <v>TEXT</v>
      </c>
      <c r="U21" s="25" t="str">
        <f t="shared" si="14"/>
        <v/>
      </c>
      <c r="V21" s="25" t="str">
        <f t="shared" si="3"/>
        <v>NOT NULL</v>
      </c>
      <c r="W21" s="25" t="str">
        <f t="shared" si="4"/>
        <v>-- 地方名</v>
      </c>
      <c r="X21" s="25"/>
      <c r="Y21" s="25"/>
    </row>
    <row r="22" spans="1:25" s="41" customFormat="1">
      <c r="B22" s="33">
        <f t="shared" si="0"/>
        <v>9</v>
      </c>
      <c r="C22" s="34" t="s">
        <v>764</v>
      </c>
      <c r="D22" s="34" t="s">
        <v>765</v>
      </c>
      <c r="E22" s="36"/>
      <c r="F22" s="36" t="s">
        <v>167</v>
      </c>
      <c r="G22" s="36">
        <v>5</v>
      </c>
      <c r="H22" s="36" t="str">
        <f t="shared" si="1"/>
        <v>text</v>
      </c>
      <c r="I22" s="36">
        <f t="shared" si="2"/>
        <v>16</v>
      </c>
      <c r="J22" s="37"/>
      <c r="K22" s="37"/>
      <c r="L22" s="36" t="s">
        <v>192</v>
      </c>
      <c r="M22" s="39" t="s">
        <v>766</v>
      </c>
      <c r="Q22" s="25"/>
      <c r="R22" s="25"/>
      <c r="S22" s="25" t="str">
        <f t="shared" ref="S22:S45" si="26">IF(B22&lt;&gt;1,","&amp;D22,D22)</f>
        <v>,city_cd</v>
      </c>
      <c r="T22" s="25" t="str">
        <f t="shared" ref="T22:T45" si="27">UPPER(H22)</f>
        <v>TEXT</v>
      </c>
      <c r="U22" s="25" t="str">
        <f t="shared" ref="U22:U45" si="28">IF(K22&lt;&gt;"","default "&amp;IF(H22="text","'"&amp;K22&amp;"'",K22),"")</f>
        <v/>
      </c>
      <c r="V22" s="25" t="str">
        <f t="shared" ref="V22:V45" si="29">IF(L22="○","NOT NULL","")</f>
        <v>NOT NULL</v>
      </c>
      <c r="W22" s="25" t="str">
        <f t="shared" si="4"/>
        <v>-- 市区町村コード</v>
      </c>
      <c r="X22" s="25"/>
      <c r="Y22" s="25"/>
    </row>
    <row r="23" spans="1:25" s="41" customFormat="1">
      <c r="B23" s="33">
        <f t="shared" si="0"/>
        <v>10</v>
      </c>
      <c r="C23" s="34" t="s">
        <v>768</v>
      </c>
      <c r="D23" s="34" t="s">
        <v>769</v>
      </c>
      <c r="E23" s="36"/>
      <c r="F23" s="36" t="s">
        <v>167</v>
      </c>
      <c r="G23" s="36">
        <v>20</v>
      </c>
      <c r="H23" s="36" t="str">
        <f t="shared" si="1"/>
        <v>text</v>
      </c>
      <c r="I23" s="36">
        <f t="shared" si="2"/>
        <v>61</v>
      </c>
      <c r="J23" s="37"/>
      <c r="K23" s="37"/>
      <c r="L23" s="36" t="s">
        <v>192</v>
      </c>
      <c r="M23" s="39" t="s">
        <v>756</v>
      </c>
      <c r="Q23" s="25"/>
      <c r="R23" s="25"/>
      <c r="S23" s="25" t="str">
        <f t="shared" si="26"/>
        <v>,city</v>
      </c>
      <c r="T23" s="25" t="str">
        <f t="shared" si="27"/>
        <v>TEXT</v>
      </c>
      <c r="U23" s="25" t="str">
        <f t="shared" si="28"/>
        <v/>
      </c>
      <c r="V23" s="25" t="str">
        <f t="shared" si="29"/>
        <v>NOT NULL</v>
      </c>
      <c r="W23" s="25" t="str">
        <f t="shared" si="4"/>
        <v>-- 市区町村</v>
      </c>
      <c r="X23" s="25"/>
      <c r="Y23" s="25"/>
    </row>
    <row r="24" spans="1:25" s="41" customFormat="1">
      <c r="B24" s="33">
        <f t="shared" si="0"/>
        <v>11</v>
      </c>
      <c r="C24" s="34" t="s">
        <v>772</v>
      </c>
      <c r="D24" s="34" t="s">
        <v>773</v>
      </c>
      <c r="E24" s="36"/>
      <c r="F24" s="36" t="s">
        <v>167</v>
      </c>
      <c r="G24" s="36">
        <v>40</v>
      </c>
      <c r="H24" s="36" t="str">
        <f t="shared" si="1"/>
        <v>text</v>
      </c>
      <c r="I24" s="36">
        <f t="shared" si="2"/>
        <v>121</v>
      </c>
      <c r="J24" s="37"/>
      <c r="K24" s="37"/>
      <c r="L24" s="36" t="s">
        <v>192</v>
      </c>
      <c r="M24" s="39" t="s">
        <v>756</v>
      </c>
      <c r="Q24" s="25"/>
      <c r="R24" s="25"/>
      <c r="S24" s="25" t="str">
        <f t="shared" si="26"/>
        <v>,address</v>
      </c>
      <c r="T24" s="25" t="str">
        <f t="shared" si="27"/>
        <v>TEXT</v>
      </c>
      <c r="U24" s="25" t="str">
        <f t="shared" si="28"/>
        <v/>
      </c>
      <c r="V24" s="25" t="str">
        <f t="shared" si="29"/>
        <v>NOT NULL</v>
      </c>
      <c r="W24" s="25" t="str">
        <f t="shared" si="4"/>
        <v>-- 住所</v>
      </c>
      <c r="X24" s="25"/>
      <c r="Y24" s="25"/>
    </row>
    <row r="25" spans="1:25" s="41" customFormat="1">
      <c r="B25" s="33">
        <f t="shared" si="0"/>
        <v>12</v>
      </c>
      <c r="C25" s="34" t="s">
        <v>776</v>
      </c>
      <c r="D25" s="34" t="s">
        <v>1357</v>
      </c>
      <c r="E25" s="36"/>
      <c r="F25" s="36" t="s">
        <v>167</v>
      </c>
      <c r="G25" s="36">
        <v>5</v>
      </c>
      <c r="H25" s="36" t="str">
        <f t="shared" si="1"/>
        <v>text</v>
      </c>
      <c r="I25" s="36">
        <f t="shared" si="2"/>
        <v>16</v>
      </c>
      <c r="J25" s="37"/>
      <c r="K25" s="37"/>
      <c r="L25" s="36" t="s">
        <v>192</v>
      </c>
      <c r="M25" s="39" t="s">
        <v>777</v>
      </c>
      <c r="Q25" s="25"/>
      <c r="R25" s="25"/>
      <c r="S25" s="25" t="str">
        <f t="shared" si="26"/>
        <v>,iryouken2_cd</v>
      </c>
      <c r="T25" s="25" t="str">
        <f t="shared" si="27"/>
        <v>TEXT</v>
      </c>
      <c r="U25" s="25" t="str">
        <f t="shared" si="28"/>
        <v/>
      </c>
      <c r="V25" s="25" t="str">
        <f t="shared" si="29"/>
        <v>NOT NULL</v>
      </c>
      <c r="W25" s="25" t="str">
        <f t="shared" si="4"/>
        <v>-- 二次医療圏コード</v>
      </c>
      <c r="X25" s="25"/>
      <c r="Y25" s="25"/>
    </row>
    <row r="26" spans="1:25" s="41" customFormat="1">
      <c r="B26" s="33">
        <f t="shared" si="0"/>
        <v>13</v>
      </c>
      <c r="C26" s="34" t="s">
        <v>780</v>
      </c>
      <c r="D26" s="34" t="s">
        <v>1358</v>
      </c>
      <c r="E26" s="36"/>
      <c r="F26" s="36" t="s">
        <v>167</v>
      </c>
      <c r="G26" s="36">
        <v>10</v>
      </c>
      <c r="H26" s="36" t="str">
        <f t="shared" si="1"/>
        <v>text</v>
      </c>
      <c r="I26" s="36">
        <f t="shared" si="2"/>
        <v>31</v>
      </c>
      <c r="J26" s="37"/>
      <c r="K26" s="37"/>
      <c r="L26" s="36" t="s">
        <v>192</v>
      </c>
      <c r="M26" s="39" t="s">
        <v>777</v>
      </c>
      <c r="Q26" s="25"/>
      <c r="R26" s="25"/>
      <c r="S26" s="25" t="str">
        <f t="shared" si="26"/>
        <v>,iryouken2</v>
      </c>
      <c r="T26" s="25" t="str">
        <f t="shared" si="27"/>
        <v>TEXT</v>
      </c>
      <c r="U26" s="25" t="str">
        <f t="shared" si="28"/>
        <v/>
      </c>
      <c r="V26" s="25" t="str">
        <f t="shared" si="29"/>
        <v>NOT NULL</v>
      </c>
      <c r="W26" s="25" t="str">
        <f t="shared" si="4"/>
        <v>-- 二次医療圏</v>
      </c>
      <c r="X26" s="25"/>
      <c r="Y26" s="25"/>
    </row>
    <row r="27" spans="1:25" s="41" customFormat="1">
      <c r="A27" s="25"/>
      <c r="B27" s="33">
        <f t="shared" si="0"/>
        <v>14</v>
      </c>
      <c r="C27" s="34" t="s">
        <v>543</v>
      </c>
      <c r="D27" s="34" t="s">
        <v>544</v>
      </c>
      <c r="E27" s="36"/>
      <c r="F27" s="36" t="s">
        <v>180</v>
      </c>
      <c r="G27" s="36">
        <v>4</v>
      </c>
      <c r="H27" s="36" t="str">
        <f t="shared" si="1"/>
        <v>integer</v>
      </c>
      <c r="I27" s="36">
        <f t="shared" si="2"/>
        <v>4</v>
      </c>
      <c r="J27" s="37"/>
      <c r="K27" s="37"/>
      <c r="L27" s="36"/>
      <c r="M27" s="39" t="s">
        <v>1419</v>
      </c>
      <c r="Q27" s="25"/>
      <c r="R27" s="25"/>
      <c r="S27" s="25" t="str">
        <f t="shared" si="26"/>
        <v>,ippan_bed</v>
      </c>
      <c r="T27" s="25" t="str">
        <f t="shared" si="27"/>
        <v>INTEGER</v>
      </c>
      <c r="U27" s="25" t="str">
        <f t="shared" si="28"/>
        <v/>
      </c>
      <c r="V27" s="25" t="str">
        <f t="shared" si="29"/>
        <v/>
      </c>
      <c r="W27" s="25" t="str">
        <f t="shared" si="4"/>
        <v>-- 一般病床</v>
      </c>
      <c r="X27" s="25"/>
      <c r="Y27" s="25"/>
    </row>
    <row r="28" spans="1:25" s="41" customFormat="1">
      <c r="A28" s="25"/>
      <c r="B28" s="33">
        <f t="shared" si="0"/>
        <v>15</v>
      </c>
      <c r="C28" s="34" t="s">
        <v>785</v>
      </c>
      <c r="D28" s="34" t="s">
        <v>786</v>
      </c>
      <c r="E28" s="36"/>
      <c r="F28" s="36" t="s">
        <v>180</v>
      </c>
      <c r="G28" s="36">
        <v>4</v>
      </c>
      <c r="H28" s="36" t="str">
        <f t="shared" si="1"/>
        <v>integer</v>
      </c>
      <c r="I28" s="36">
        <f t="shared" si="2"/>
        <v>4</v>
      </c>
      <c r="J28" s="37"/>
      <c r="K28" s="37"/>
      <c r="L28" s="36"/>
      <c r="M28" s="39" t="s">
        <v>1419</v>
      </c>
      <c r="Q28" s="25"/>
      <c r="R28" s="25"/>
      <c r="S28" s="25" t="str">
        <f t="shared" si="26"/>
        <v>,seishin_bed</v>
      </c>
      <c r="T28" s="25" t="str">
        <f t="shared" si="27"/>
        <v>INTEGER</v>
      </c>
      <c r="U28" s="25" t="str">
        <f t="shared" si="28"/>
        <v/>
      </c>
      <c r="V28" s="25" t="str">
        <f t="shared" si="29"/>
        <v/>
      </c>
      <c r="W28" s="25" t="str">
        <f t="shared" si="4"/>
        <v>-- 精神病床</v>
      </c>
      <c r="X28" s="25"/>
      <c r="Y28" s="25"/>
    </row>
    <row r="29" spans="1:25" s="41" customFormat="1">
      <c r="A29" s="25"/>
      <c r="B29" s="33">
        <f t="shared" si="0"/>
        <v>16</v>
      </c>
      <c r="C29" s="34" t="s">
        <v>789</v>
      </c>
      <c r="D29" s="34" t="s">
        <v>790</v>
      </c>
      <c r="E29" s="36"/>
      <c r="F29" s="36" t="s">
        <v>180</v>
      </c>
      <c r="G29" s="36">
        <v>4</v>
      </c>
      <c r="H29" s="36" t="str">
        <f t="shared" si="1"/>
        <v>integer</v>
      </c>
      <c r="I29" s="36">
        <f t="shared" si="2"/>
        <v>4</v>
      </c>
      <c r="J29" s="37"/>
      <c r="K29" s="37"/>
      <c r="L29" s="36"/>
      <c r="M29" s="39" t="s">
        <v>1419</v>
      </c>
      <c r="Q29" s="25"/>
      <c r="R29" s="25"/>
      <c r="S29" s="25" t="str">
        <f t="shared" si="26"/>
        <v>,kansen_bed</v>
      </c>
      <c r="T29" s="25" t="str">
        <f t="shared" si="27"/>
        <v>INTEGER</v>
      </c>
      <c r="U29" s="25" t="str">
        <f t="shared" si="28"/>
        <v/>
      </c>
      <c r="V29" s="25" t="str">
        <f t="shared" si="29"/>
        <v/>
      </c>
      <c r="W29" s="25" t="str">
        <f t="shared" si="4"/>
        <v>-- 感染症病床</v>
      </c>
      <c r="X29" s="25"/>
      <c r="Y29" s="25"/>
    </row>
    <row r="30" spans="1:25" s="41" customFormat="1">
      <c r="A30" s="25"/>
      <c r="B30" s="33">
        <f t="shared" si="0"/>
        <v>17</v>
      </c>
      <c r="C30" s="34" t="s">
        <v>793</v>
      </c>
      <c r="D30" s="34" t="s">
        <v>794</v>
      </c>
      <c r="E30" s="36"/>
      <c r="F30" s="36" t="s">
        <v>180</v>
      </c>
      <c r="G30" s="36">
        <v>4</v>
      </c>
      <c r="H30" s="36" t="str">
        <f t="shared" si="1"/>
        <v>integer</v>
      </c>
      <c r="I30" s="36">
        <f t="shared" si="2"/>
        <v>4</v>
      </c>
      <c r="J30" s="37"/>
      <c r="K30" s="37"/>
      <c r="L30" s="36"/>
      <c r="M30" s="39" t="s">
        <v>1419</v>
      </c>
      <c r="Q30" s="25"/>
      <c r="R30" s="25"/>
      <c r="S30" s="25" t="str">
        <f t="shared" si="26"/>
        <v>,kekkaku_bed</v>
      </c>
      <c r="T30" s="25" t="str">
        <f t="shared" si="27"/>
        <v>INTEGER</v>
      </c>
      <c r="U30" s="25" t="str">
        <f t="shared" si="28"/>
        <v/>
      </c>
      <c r="V30" s="25" t="str">
        <f t="shared" si="29"/>
        <v/>
      </c>
      <c r="W30" s="25" t="str">
        <f t="shared" si="4"/>
        <v>-- 結核病床</v>
      </c>
      <c r="X30" s="25"/>
      <c r="Y30" s="25"/>
    </row>
    <row r="31" spans="1:25" s="41" customFormat="1">
      <c r="A31" s="25"/>
      <c r="B31" s="33">
        <f t="shared" si="0"/>
        <v>18</v>
      </c>
      <c r="C31" s="34" t="s">
        <v>795</v>
      </c>
      <c r="D31" s="34" t="s">
        <v>796</v>
      </c>
      <c r="E31" s="36"/>
      <c r="F31" s="36" t="s">
        <v>180</v>
      </c>
      <c r="G31" s="36">
        <v>4</v>
      </c>
      <c r="H31" s="36" t="str">
        <f t="shared" si="1"/>
        <v>integer</v>
      </c>
      <c r="I31" s="36">
        <f t="shared" si="2"/>
        <v>4</v>
      </c>
      <c r="J31" s="37"/>
      <c r="K31" s="37"/>
      <c r="L31" s="36"/>
      <c r="M31" s="39" t="s">
        <v>1419</v>
      </c>
      <c r="Q31" s="25"/>
      <c r="R31" s="25"/>
      <c r="S31" s="25" t="str">
        <f t="shared" si="26"/>
        <v>,ryouyou_bed</v>
      </c>
      <c r="T31" s="25" t="str">
        <f t="shared" si="27"/>
        <v>INTEGER</v>
      </c>
      <c r="U31" s="25" t="str">
        <f t="shared" si="28"/>
        <v/>
      </c>
      <c r="V31" s="25" t="str">
        <f t="shared" si="29"/>
        <v/>
      </c>
      <c r="W31" s="25" t="str">
        <f t="shared" si="4"/>
        <v>-- 療養病床</v>
      </c>
      <c r="X31" s="25"/>
      <c r="Y31" s="25"/>
    </row>
    <row r="32" spans="1:25" s="41" customFormat="1">
      <c r="A32" s="25"/>
      <c r="B32" s="33">
        <f t="shared" si="0"/>
        <v>19</v>
      </c>
      <c r="C32" s="34" t="s">
        <v>541</v>
      </c>
      <c r="D32" s="34" t="s">
        <v>542</v>
      </c>
      <c r="E32" s="36"/>
      <c r="F32" s="36" t="s">
        <v>180</v>
      </c>
      <c r="G32" s="36">
        <v>4</v>
      </c>
      <c r="H32" s="36" t="str">
        <f t="shared" si="1"/>
        <v>integer</v>
      </c>
      <c r="I32" s="36">
        <f t="shared" si="2"/>
        <v>4</v>
      </c>
      <c r="J32" s="37"/>
      <c r="K32" s="37"/>
      <c r="L32" s="36"/>
      <c r="M32" s="39" t="s">
        <v>1418</v>
      </c>
      <c r="Q32" s="25"/>
      <c r="R32" s="25"/>
      <c r="S32" s="25" t="str">
        <f t="shared" si="26"/>
        <v>,all_bed</v>
      </c>
      <c r="T32" s="25" t="str">
        <f t="shared" si="27"/>
        <v>INTEGER</v>
      </c>
      <c r="U32" s="25" t="str">
        <f t="shared" si="28"/>
        <v/>
      </c>
      <c r="V32" s="25" t="str">
        <f t="shared" si="29"/>
        <v/>
      </c>
      <c r="W32" s="25" t="str">
        <f t="shared" si="4"/>
        <v>-- 総病床数</v>
      </c>
      <c r="X32" s="25"/>
      <c r="Y32" s="25"/>
    </row>
    <row r="33" spans="1:26" s="41" customFormat="1">
      <c r="A33" s="25"/>
      <c r="B33" s="33">
        <f t="shared" si="0"/>
        <v>20</v>
      </c>
      <c r="C33" s="34" t="s">
        <v>530</v>
      </c>
      <c r="D33" s="34" t="s">
        <v>531</v>
      </c>
      <c r="E33" s="36"/>
      <c r="F33" s="36" t="s">
        <v>167</v>
      </c>
      <c r="G33" s="36">
        <v>1</v>
      </c>
      <c r="H33" s="36" t="str">
        <f t="shared" si="1"/>
        <v>text</v>
      </c>
      <c r="I33" s="36">
        <f t="shared" si="2"/>
        <v>4</v>
      </c>
      <c r="J33" s="37"/>
      <c r="K33" s="37"/>
      <c r="L33" s="36"/>
      <c r="M33" s="39" t="s">
        <v>1419</v>
      </c>
      <c r="Q33" s="25"/>
      <c r="R33" s="25"/>
      <c r="S33" s="25" t="str">
        <f t="shared" si="26"/>
        <v>,univ_hp_f</v>
      </c>
      <c r="T33" s="25" t="str">
        <f t="shared" si="27"/>
        <v>TEXT</v>
      </c>
      <c r="U33" s="25" t="str">
        <f t="shared" si="28"/>
        <v/>
      </c>
      <c r="V33" s="25" t="str">
        <f t="shared" si="29"/>
        <v/>
      </c>
      <c r="W33" s="25" t="str">
        <f t="shared" si="4"/>
        <v>-- 大学病院F</v>
      </c>
      <c r="X33" s="25"/>
      <c r="Y33" s="25"/>
    </row>
    <row r="34" spans="1:26" s="41" customFormat="1">
      <c r="A34" s="25"/>
      <c r="B34" s="33">
        <f t="shared" si="0"/>
        <v>21</v>
      </c>
      <c r="C34" s="34" t="s">
        <v>801</v>
      </c>
      <c r="D34" s="34" t="s">
        <v>802</v>
      </c>
      <c r="E34" s="36"/>
      <c r="F34" s="36" t="s">
        <v>167</v>
      </c>
      <c r="G34" s="36">
        <v>1</v>
      </c>
      <c r="H34" s="36" t="str">
        <f t="shared" si="1"/>
        <v>text</v>
      </c>
      <c r="I34" s="36">
        <f t="shared" si="2"/>
        <v>4</v>
      </c>
      <c r="J34" s="37"/>
      <c r="K34" s="37"/>
      <c r="L34" s="36"/>
      <c r="M34" s="39" t="s">
        <v>1419</v>
      </c>
      <c r="Q34" s="25"/>
      <c r="R34" s="25"/>
      <c r="S34" s="25" t="str">
        <f t="shared" si="26"/>
        <v>,tokutei_hp_f</v>
      </c>
      <c r="T34" s="25" t="str">
        <f t="shared" si="27"/>
        <v>TEXT</v>
      </c>
      <c r="U34" s="25" t="str">
        <f t="shared" si="28"/>
        <v/>
      </c>
      <c r="V34" s="25" t="str">
        <f t="shared" si="29"/>
        <v/>
      </c>
      <c r="W34" s="25" t="str">
        <f t="shared" si="4"/>
        <v>-- 特定機能病院F</v>
      </c>
      <c r="X34" s="25"/>
      <c r="Y34" s="25"/>
    </row>
    <row r="35" spans="1:26" s="41" customFormat="1" ht="112.5">
      <c r="A35" s="25"/>
      <c r="B35" s="33">
        <f t="shared" si="0"/>
        <v>22</v>
      </c>
      <c r="C35" s="34" t="s">
        <v>806</v>
      </c>
      <c r="D35" s="34" t="s">
        <v>534</v>
      </c>
      <c r="E35" s="36"/>
      <c r="F35" s="36" t="s">
        <v>180</v>
      </c>
      <c r="G35" s="36">
        <v>1</v>
      </c>
      <c r="H35" s="36" t="str">
        <f t="shared" si="1"/>
        <v>integer</v>
      </c>
      <c r="I35" s="36">
        <f t="shared" si="2"/>
        <v>4</v>
      </c>
      <c r="J35" s="37"/>
      <c r="K35" s="37"/>
      <c r="L35" s="36"/>
      <c r="M35" s="39" t="s">
        <v>1420</v>
      </c>
      <c r="Q35" s="25"/>
      <c r="R35" s="25"/>
      <c r="S35" s="25" t="str">
        <f t="shared" si="26"/>
        <v>,cancer_hp_f</v>
      </c>
      <c r="T35" s="25" t="str">
        <f t="shared" si="27"/>
        <v>INTEGER</v>
      </c>
      <c r="U35" s="25" t="str">
        <f t="shared" si="28"/>
        <v/>
      </c>
      <c r="V35" s="25" t="str">
        <f t="shared" si="29"/>
        <v/>
      </c>
      <c r="W35" s="25" t="str">
        <f t="shared" si="4"/>
        <v>-- がん拠点病院F</v>
      </c>
      <c r="X35" s="25"/>
      <c r="Y35" s="25"/>
    </row>
    <row r="36" spans="1:26" s="41" customFormat="1">
      <c r="A36" s="25"/>
      <c r="B36" s="33">
        <f t="shared" si="0"/>
        <v>23</v>
      </c>
      <c r="C36" s="34" t="s">
        <v>810</v>
      </c>
      <c r="D36" s="34" t="s">
        <v>811</v>
      </c>
      <c r="E36" s="36"/>
      <c r="F36" s="36" t="s">
        <v>167</v>
      </c>
      <c r="G36" s="36">
        <v>1</v>
      </c>
      <c r="H36" s="36" t="str">
        <f t="shared" si="1"/>
        <v>text</v>
      </c>
      <c r="I36" s="36">
        <f t="shared" si="2"/>
        <v>4</v>
      </c>
      <c r="J36" s="37"/>
      <c r="K36" s="37"/>
      <c r="L36" s="36"/>
      <c r="M36" s="39" t="s">
        <v>1419</v>
      </c>
      <c r="Q36" s="25"/>
      <c r="R36" s="25"/>
      <c r="S36" s="25" t="str">
        <f t="shared" si="26"/>
        <v>,high_Acute_care_hp_f</v>
      </c>
      <c r="T36" s="25" t="str">
        <f t="shared" si="27"/>
        <v>TEXT</v>
      </c>
      <c r="U36" s="25" t="str">
        <f t="shared" si="28"/>
        <v/>
      </c>
      <c r="V36" s="25" t="str">
        <f t="shared" si="29"/>
        <v/>
      </c>
      <c r="W36" s="25" t="str">
        <f t="shared" si="4"/>
        <v>-- 高度急性期病院F</v>
      </c>
      <c r="X36" s="25"/>
      <c r="Y36" s="25"/>
    </row>
    <row r="37" spans="1:26" s="41" customFormat="1">
      <c r="A37" s="25"/>
      <c r="B37" s="33">
        <f t="shared" si="0"/>
        <v>24</v>
      </c>
      <c r="C37" s="34" t="s">
        <v>814</v>
      </c>
      <c r="D37" s="34" t="s">
        <v>815</v>
      </c>
      <c r="E37" s="36"/>
      <c r="F37" s="36" t="s">
        <v>167</v>
      </c>
      <c r="G37" s="36">
        <v>1</v>
      </c>
      <c r="H37" s="36" t="str">
        <f t="shared" si="1"/>
        <v>text</v>
      </c>
      <c r="I37" s="36">
        <f t="shared" si="2"/>
        <v>4</v>
      </c>
      <c r="J37" s="37"/>
      <c r="K37" s="37"/>
      <c r="L37" s="36"/>
      <c r="M37" s="39" t="s">
        <v>1419</v>
      </c>
      <c r="Q37" s="25"/>
      <c r="R37" s="25"/>
      <c r="S37" s="25" t="str">
        <f t="shared" si="26"/>
        <v>,Acute_care_hp_f</v>
      </c>
      <c r="T37" s="25" t="str">
        <f t="shared" si="27"/>
        <v>TEXT</v>
      </c>
      <c r="U37" s="25" t="str">
        <f t="shared" si="28"/>
        <v/>
      </c>
      <c r="V37" s="25" t="str">
        <f t="shared" si="29"/>
        <v/>
      </c>
      <c r="W37" s="25" t="str">
        <f t="shared" si="4"/>
        <v>-- 急性期病院F</v>
      </c>
      <c r="X37" s="25"/>
      <c r="Y37" s="25"/>
    </row>
    <row r="38" spans="1:26" s="41" customFormat="1">
      <c r="A38" s="25"/>
      <c r="B38" s="33">
        <f t="shared" si="0"/>
        <v>25</v>
      </c>
      <c r="C38" s="34" t="s">
        <v>1274</v>
      </c>
      <c r="D38" s="34" t="s">
        <v>1277</v>
      </c>
      <c r="E38" s="36"/>
      <c r="F38" s="36" t="s">
        <v>167</v>
      </c>
      <c r="G38" s="36">
        <v>1</v>
      </c>
      <c r="H38" s="36" t="str">
        <f t="shared" si="1"/>
        <v>text</v>
      </c>
      <c r="I38" s="36">
        <f t="shared" si="2"/>
        <v>4</v>
      </c>
      <c r="J38" s="37"/>
      <c r="K38" s="37"/>
      <c r="L38" s="36"/>
      <c r="M38" s="39" t="s">
        <v>1276</v>
      </c>
      <c r="Q38" s="25"/>
      <c r="R38" s="25"/>
      <c r="S38" s="25" t="str">
        <f t="shared" si="26"/>
        <v>,mil_exit_f</v>
      </c>
      <c r="T38" s="25" t="str">
        <f t="shared" si="27"/>
        <v>TEXT</v>
      </c>
      <c r="U38" s="25" t="str">
        <f t="shared" si="28"/>
        <v/>
      </c>
      <c r="V38" s="25" t="str">
        <f t="shared" si="29"/>
        <v/>
      </c>
      <c r="W38" s="25" t="str">
        <f t="shared" si="4"/>
        <v>-- 千年カルテ離脱施設フラグ</v>
      </c>
      <c r="X38" s="25"/>
      <c r="Y38" s="25"/>
    </row>
    <row r="39" spans="1:26" s="41" customFormat="1">
      <c r="A39" s="25"/>
      <c r="B39" s="33">
        <f t="shared" si="0"/>
        <v>26</v>
      </c>
      <c r="C39" s="34" t="s">
        <v>1278</v>
      </c>
      <c r="D39" s="34" t="s">
        <v>1279</v>
      </c>
      <c r="E39" s="36"/>
      <c r="F39" s="36" t="s">
        <v>167</v>
      </c>
      <c r="G39" s="36">
        <v>1</v>
      </c>
      <c r="H39" s="36" t="str">
        <f t="shared" si="1"/>
        <v>text</v>
      </c>
      <c r="I39" s="36">
        <f t="shared" si="2"/>
        <v>4</v>
      </c>
      <c r="J39" s="37"/>
      <c r="K39" s="37">
        <v>0</v>
      </c>
      <c r="L39" s="36" t="s">
        <v>192</v>
      </c>
      <c r="M39" s="39" t="s">
        <v>1590</v>
      </c>
      <c r="Q39" s="25"/>
      <c r="R39" s="25"/>
      <c r="S39" s="25" t="str">
        <f t="shared" si="26"/>
        <v>,new_f</v>
      </c>
      <c r="T39" s="25" t="str">
        <f t="shared" si="27"/>
        <v>TEXT</v>
      </c>
      <c r="U39" s="25" t="str">
        <f t="shared" si="28"/>
        <v>default '0'</v>
      </c>
      <c r="V39" s="25" t="str">
        <f t="shared" si="29"/>
        <v>NOT NULL</v>
      </c>
      <c r="W39" s="25" t="str">
        <f t="shared" si="4"/>
        <v>-- 最新フラグ</v>
      </c>
      <c r="X39" s="25"/>
      <c r="Y39" s="25"/>
    </row>
    <row r="40" spans="1:26" s="41" customFormat="1">
      <c r="A40" s="25"/>
      <c r="B40" s="33">
        <f t="shared" si="0"/>
        <v>27</v>
      </c>
      <c r="C40" s="34" t="s">
        <v>1275</v>
      </c>
      <c r="D40" s="34" t="s">
        <v>1464</v>
      </c>
      <c r="E40" s="36"/>
      <c r="F40" s="36" t="s">
        <v>167</v>
      </c>
      <c r="G40" s="36">
        <v>1</v>
      </c>
      <c r="H40" s="36" t="str">
        <f t="shared" ref="H40" si="30">IF(F40="フラグ","boolean",IF(F40="文字列","text",IF(F40="整数","integer",IF(F40="実数","numeric",""))))</f>
        <v>text</v>
      </c>
      <c r="I40" s="36">
        <f t="shared" ref="I40" si="31">IF(H40="boolean",1,IF(H40="text",IF(G40&lt;=126,1+(G40*3),4+(G40*3)),IF(H40="integer",4,IF(H40="numeric",3+CEILING(G40/4*2,2),0))))</f>
        <v>4</v>
      </c>
      <c r="J40" s="37"/>
      <c r="K40" s="37">
        <v>0</v>
      </c>
      <c r="L40" s="36" t="s">
        <v>192</v>
      </c>
      <c r="M40" s="39" t="s">
        <v>1591</v>
      </c>
      <c r="Q40" s="25"/>
      <c r="R40" s="25"/>
      <c r="S40" s="25" t="str">
        <f t="shared" si="26"/>
        <v>,del_f</v>
      </c>
      <c r="T40" s="25" t="str">
        <f t="shared" si="27"/>
        <v>TEXT</v>
      </c>
      <c r="U40" s="25" t="str">
        <f t="shared" si="28"/>
        <v>default '0'</v>
      </c>
      <c r="V40" s="25" t="str">
        <f t="shared" si="29"/>
        <v>NOT NULL</v>
      </c>
      <c r="W40" s="25" t="str">
        <f t="shared" si="4"/>
        <v>-- 削除フラグ</v>
      </c>
      <c r="X40" s="25"/>
      <c r="Y40" s="25"/>
    </row>
    <row r="41" spans="1:26" ht="37.5">
      <c r="B41" s="33">
        <f t="shared" si="0"/>
        <v>28</v>
      </c>
      <c r="C41" s="34" t="s">
        <v>826</v>
      </c>
      <c r="D41" s="34" t="s">
        <v>1356</v>
      </c>
      <c r="E41" s="36"/>
      <c r="F41" s="36" t="s">
        <v>167</v>
      </c>
      <c r="G41" s="36">
        <v>8</v>
      </c>
      <c r="H41" s="36" t="str">
        <f t="shared" si="1"/>
        <v>text</v>
      </c>
      <c r="I41" s="36">
        <f t="shared" si="2"/>
        <v>25</v>
      </c>
      <c r="J41" s="37"/>
      <c r="K41" s="37">
        <v>99999999</v>
      </c>
      <c r="L41" s="36" t="s">
        <v>192</v>
      </c>
      <c r="M41" s="39" t="s">
        <v>1592</v>
      </c>
      <c r="S41" s="25" t="str">
        <f t="shared" si="26"/>
        <v>,del_ymd</v>
      </c>
      <c r="T41" s="25" t="str">
        <f t="shared" si="27"/>
        <v>TEXT</v>
      </c>
      <c r="U41" s="25" t="str">
        <f t="shared" si="28"/>
        <v>default '99999999'</v>
      </c>
      <c r="V41" s="25" t="str">
        <f t="shared" si="29"/>
        <v>NOT NULL</v>
      </c>
      <c r="W41" s="25" t="str">
        <f t="shared" si="4"/>
        <v>-- 廃止年月日</v>
      </c>
      <c r="Z41" s="41"/>
    </row>
    <row r="42" spans="1:26" ht="56.25">
      <c r="B42" s="33">
        <f t="shared" si="0"/>
        <v>29</v>
      </c>
      <c r="C42" s="34" t="s">
        <v>1593</v>
      </c>
      <c r="D42" s="34" t="s">
        <v>1596</v>
      </c>
      <c r="E42" s="36"/>
      <c r="F42" s="36" t="s">
        <v>167</v>
      </c>
      <c r="G42" s="36">
        <v>8</v>
      </c>
      <c r="H42" s="36" t="str">
        <f t="shared" ref="H42" si="32">IF(F42="フラグ","boolean",IF(F42="文字列","text",IF(F42="整数","integer",IF(F42="実数","numeric",""))))</f>
        <v>text</v>
      </c>
      <c r="I42" s="36">
        <f t="shared" ref="I42" si="33">IF(H42="boolean",1,IF(H42="text",IF(G42&lt;=126,1+(G42*3),4+(G42*3)),IF(H42="integer",4,IF(H42="numeric",3+CEILING(G42/4*2,2),0))))</f>
        <v>25</v>
      </c>
      <c r="J42" s="37"/>
      <c r="K42" s="37">
        <v>99999999</v>
      </c>
      <c r="L42" s="36" t="s">
        <v>192</v>
      </c>
      <c r="M42" s="39" t="s">
        <v>1605</v>
      </c>
      <c r="S42" s="25" t="str">
        <f t="shared" ref="S42" si="34">IF(B42&lt;&gt;1,","&amp;D42,D42)</f>
        <v>,shisetsu_update_ymd</v>
      </c>
      <c r="T42" s="25" t="str">
        <f t="shared" ref="T42" si="35">UPPER(H42)</f>
        <v>TEXT</v>
      </c>
      <c r="U42" s="25" t="str">
        <f t="shared" ref="U42" si="36">IF(K42&lt;&gt;"","default "&amp;IF(H42="text","'"&amp;K42&amp;"'",K42),"")</f>
        <v>default '99999999'</v>
      </c>
      <c r="V42" s="25" t="str">
        <f t="shared" ref="V42" si="37">IF(L42="○","NOT NULL","")</f>
        <v>NOT NULL</v>
      </c>
      <c r="W42" s="25" t="str">
        <f t="shared" ref="W42" si="38">"-- "&amp;C42</f>
        <v>-- 施設マスタデータ登録日</v>
      </c>
      <c r="Z42" s="41"/>
    </row>
    <row r="43" spans="1:26" ht="56.25">
      <c r="B43" s="33">
        <f>ROW()-13</f>
        <v>30</v>
      </c>
      <c r="C43" s="34" t="s">
        <v>1597</v>
      </c>
      <c r="D43" s="34" t="s">
        <v>1600</v>
      </c>
      <c r="E43" s="36"/>
      <c r="F43" s="36" t="s">
        <v>167</v>
      </c>
      <c r="G43" s="36">
        <v>8</v>
      </c>
      <c r="H43" s="36" t="str">
        <f t="shared" ref="H43" si="39">IF(F43="フラグ","boolean",IF(F43="文字列","text",IF(F43="整数","integer",IF(F43="実数","numeric",""))))</f>
        <v>text</v>
      </c>
      <c r="I43" s="36">
        <f t="shared" ref="I43" si="40">IF(H43="boolean",1,IF(H43="text",IF(G43&lt;=126,1+(G43*3),4+(G43*3)),IF(H43="integer",4,IF(H43="numeric",3+CEILING(G43/4*2,2),0))))</f>
        <v>25</v>
      </c>
      <c r="J43" s="37"/>
      <c r="K43" s="37"/>
      <c r="L43" s="36"/>
      <c r="M43" s="39" t="s">
        <v>1606</v>
      </c>
      <c r="S43" s="25" t="str">
        <f t="shared" si="26"/>
        <v>,zokusei_update_ymd</v>
      </c>
      <c r="T43" s="25" t="str">
        <f t="shared" si="27"/>
        <v>TEXT</v>
      </c>
      <c r="U43" s="25" t="str">
        <f t="shared" si="28"/>
        <v/>
      </c>
      <c r="V43" s="25" t="str">
        <f t="shared" si="29"/>
        <v/>
      </c>
      <c r="W43" s="25" t="str">
        <f t="shared" si="4"/>
        <v>-- 施設属性マスタ取込用データ登録日</v>
      </c>
      <c r="Z43" s="41"/>
    </row>
    <row r="44" spans="1:26" ht="56.25">
      <c r="B44" s="33">
        <f>ROW()-13</f>
        <v>31</v>
      </c>
      <c r="C44" s="34" t="s">
        <v>1599</v>
      </c>
      <c r="D44" s="34" t="s">
        <v>1601</v>
      </c>
      <c r="E44" s="36"/>
      <c r="F44" s="36" t="s">
        <v>167</v>
      </c>
      <c r="G44" s="36">
        <v>6</v>
      </c>
      <c r="H44" s="36" t="str">
        <f t="shared" ref="H44" si="41">IF(F44="フラグ","boolean",IF(F44="文字列","text",IF(F44="整数","integer",IF(F44="実数","numeric",""))))</f>
        <v>text</v>
      </c>
      <c r="I44" s="36">
        <f t="shared" ref="I44" si="42">IF(H44="boolean",1,IF(H44="text",IF(G44&lt;=126,1+(G44*3),4+(G44*3)),IF(H44="integer",4,IF(H44="numeric",3+CEILING(G44/4*2,2),0))))</f>
        <v>19</v>
      </c>
      <c r="J44" s="37"/>
      <c r="K44" s="37"/>
      <c r="L44" s="36"/>
      <c r="M44" s="39" t="s">
        <v>1604</v>
      </c>
      <c r="S44" s="25" t="str">
        <f t="shared" ref="S44" si="43">IF(B44&lt;&gt;1,","&amp;D44,D44)</f>
        <v>,zokusei_torikomi_kijun_ym</v>
      </c>
      <c r="T44" s="25" t="str">
        <f t="shared" ref="T44" si="44">UPPER(H44)</f>
        <v>TEXT</v>
      </c>
      <c r="U44" s="25" t="str">
        <f t="shared" ref="U44" si="45">IF(K44&lt;&gt;"","default "&amp;IF(H44="text","'"&amp;K44&amp;"'",K44),"")</f>
        <v/>
      </c>
      <c r="V44" s="25" t="str">
        <f t="shared" ref="V44" si="46">IF(L44="○","NOT NULL","")</f>
        <v/>
      </c>
      <c r="W44" s="25" t="str">
        <f t="shared" ref="W44" si="47">"-- "&amp;C44</f>
        <v>-- 施設属性マスタ取込用取込基準年月</v>
      </c>
      <c r="Z44" s="41"/>
    </row>
    <row r="45" spans="1:26" ht="169.5" thickBot="1">
      <c r="B45" s="42">
        <f>ROW()-13</f>
        <v>32</v>
      </c>
      <c r="C45" s="43" t="s">
        <v>830</v>
      </c>
      <c r="D45" s="43" t="s">
        <v>1594</v>
      </c>
      <c r="E45" s="44"/>
      <c r="F45" s="44" t="s">
        <v>167</v>
      </c>
      <c r="G45" s="44">
        <v>1</v>
      </c>
      <c r="H45" s="44" t="str">
        <f t="shared" si="1"/>
        <v>text</v>
      </c>
      <c r="I45" s="44">
        <f t="shared" si="2"/>
        <v>4</v>
      </c>
      <c r="J45" s="46"/>
      <c r="K45" s="46">
        <v>0</v>
      </c>
      <c r="L45" s="44" t="s">
        <v>192</v>
      </c>
      <c r="M45" s="49" t="s">
        <v>1609</v>
      </c>
      <c r="S45" s="25" t="str">
        <f t="shared" si="26"/>
        <v>,mainte_f</v>
      </c>
      <c r="T45" s="25" t="str">
        <f t="shared" si="27"/>
        <v>TEXT</v>
      </c>
      <c r="U45" s="25" t="str">
        <f t="shared" si="28"/>
        <v>default '0'</v>
      </c>
      <c r="V45" s="25" t="str">
        <f t="shared" si="29"/>
        <v>NOT NULL</v>
      </c>
      <c r="W45" s="25" t="str">
        <f t="shared" si="4"/>
        <v>-- メンテナンスフラグ</v>
      </c>
      <c r="Z45" s="41"/>
    </row>
    <row r="46" spans="1:26" s="41" customFormat="1">
      <c r="A46" s="25"/>
      <c r="B46" s="25"/>
      <c r="C46" s="25"/>
      <c r="D46" s="25"/>
      <c r="E46" s="25"/>
      <c r="F46" s="25"/>
      <c r="G46" s="25"/>
      <c r="H46" s="25"/>
      <c r="I46" s="25"/>
      <c r="J46" s="25"/>
      <c r="K46" s="25"/>
      <c r="L46" s="25"/>
      <c r="M46" s="50"/>
      <c r="R46" s="25" t="s">
        <v>1327</v>
      </c>
      <c r="W46" s="25"/>
    </row>
    <row r="47" spans="1:26" s="41" customFormat="1">
      <c r="A47" s="25"/>
      <c r="B47" s="25"/>
      <c r="C47" s="25"/>
      <c r="D47" s="25"/>
      <c r="E47" s="25"/>
      <c r="F47" s="25"/>
      <c r="G47" s="25"/>
      <c r="H47" s="25"/>
      <c r="I47" s="25"/>
      <c r="J47" s="25"/>
      <c r="K47" s="25"/>
      <c r="L47" s="25"/>
      <c r="M47" s="50"/>
      <c r="W47" s="25"/>
    </row>
    <row r="48" spans="1:26" s="41" customFormat="1">
      <c r="A48" s="25"/>
      <c r="B48" s="25"/>
      <c r="C48" s="25"/>
      <c r="D48" s="25"/>
      <c r="E48" s="25"/>
      <c r="F48" s="25"/>
      <c r="G48" s="25"/>
      <c r="H48" s="25"/>
      <c r="I48" s="25"/>
      <c r="J48" s="25"/>
      <c r="K48" s="25"/>
      <c r="L48" s="25"/>
      <c r="M48" s="50"/>
      <c r="W48" s="25"/>
    </row>
    <row r="49" spans="1:23" s="41" customFormat="1">
      <c r="A49" s="25"/>
      <c r="B49" s="25"/>
      <c r="C49" s="25"/>
      <c r="D49" s="25"/>
      <c r="E49" s="25"/>
      <c r="F49" s="25"/>
      <c r="G49" s="25"/>
      <c r="H49" s="25"/>
      <c r="I49" s="25"/>
      <c r="J49" s="25"/>
      <c r="K49" s="25"/>
      <c r="L49" s="25"/>
      <c r="M49" s="50"/>
      <c r="W49" s="25"/>
    </row>
    <row r="50" spans="1:23" s="41" customFormat="1">
      <c r="A50" s="25"/>
      <c r="B50" s="25"/>
      <c r="C50" s="25"/>
      <c r="D50" s="25"/>
      <c r="E50" s="25"/>
      <c r="F50" s="25"/>
      <c r="G50" s="25"/>
      <c r="H50" s="25"/>
      <c r="I50" s="25"/>
      <c r="J50" s="25"/>
      <c r="K50" s="25"/>
      <c r="L50" s="25"/>
      <c r="M50" s="50"/>
      <c r="W50" s="25"/>
    </row>
    <row r="51" spans="1:23" s="41" customFormat="1">
      <c r="A51" s="25"/>
      <c r="B51" s="25"/>
      <c r="C51" s="25"/>
      <c r="D51" s="25"/>
      <c r="E51" s="25"/>
      <c r="F51" s="25"/>
      <c r="G51" s="25"/>
      <c r="H51" s="25"/>
      <c r="I51" s="25"/>
      <c r="J51" s="25"/>
      <c r="K51" s="25"/>
      <c r="L51" s="25"/>
      <c r="M51" s="50"/>
      <c r="W51" s="25"/>
    </row>
    <row r="52" spans="1:23" s="41" customFormat="1">
      <c r="A52" s="25"/>
      <c r="B52" s="25"/>
      <c r="C52" s="25"/>
      <c r="D52" s="25"/>
      <c r="E52" s="25"/>
      <c r="F52" s="25"/>
      <c r="G52" s="25"/>
      <c r="H52" s="25"/>
      <c r="I52" s="25"/>
      <c r="J52" s="25"/>
      <c r="K52" s="25"/>
      <c r="L52" s="25"/>
      <c r="M52" s="50"/>
      <c r="W52" s="25"/>
    </row>
    <row r="53" spans="1:23" s="41" customFormat="1">
      <c r="A53" s="25"/>
      <c r="B53" s="25"/>
      <c r="C53" s="25"/>
      <c r="D53" s="25"/>
      <c r="E53" s="25"/>
      <c r="F53" s="25"/>
      <c r="G53" s="25"/>
      <c r="H53" s="25"/>
      <c r="I53" s="25"/>
      <c r="J53" s="25"/>
      <c r="K53" s="25"/>
      <c r="L53" s="25"/>
      <c r="M53" s="50"/>
      <c r="W53" s="25"/>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8">
    <cfRule type="duplicateValues" dxfId="1284" priority="174"/>
  </conditionalFormatting>
  <conditionalFormatting sqref="D14 D16">
    <cfRule type="duplicateValues" dxfId="1283" priority="175"/>
  </conditionalFormatting>
  <conditionalFormatting sqref="D17">
    <cfRule type="duplicateValues" dxfId="1282" priority="7"/>
  </conditionalFormatting>
  <conditionalFormatting sqref="D19">
    <cfRule type="duplicateValues" dxfId="128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Z4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6" ht="16.5" customHeight="1">
      <c r="A1" s="79" t="s">
        <v>730</v>
      </c>
      <c r="B1" s="631" t="s">
        <v>137</v>
      </c>
      <c r="C1" s="632"/>
      <c r="D1" s="23" t="s">
        <v>138</v>
      </c>
      <c r="E1" s="635"/>
      <c r="F1" s="635"/>
      <c r="G1" s="635"/>
      <c r="H1" s="635"/>
      <c r="I1" s="635"/>
      <c r="J1" s="636" t="s">
        <v>1053</v>
      </c>
      <c r="K1" s="635"/>
      <c r="L1" s="627"/>
      <c r="M1" s="99" t="s">
        <v>1054</v>
      </c>
    </row>
    <row r="2" spans="1:26" ht="19.5" thickBot="1">
      <c r="B2" s="633"/>
      <c r="C2" s="634"/>
      <c r="D2" s="26" t="s">
        <v>141</v>
      </c>
      <c r="E2" s="637"/>
      <c r="F2" s="637"/>
      <c r="G2" s="637"/>
      <c r="H2" s="637"/>
      <c r="I2" s="637"/>
      <c r="J2" s="638"/>
      <c r="K2" s="639"/>
      <c r="L2" s="640"/>
      <c r="M2" s="27"/>
      <c r="P2" s="25" t="str">
        <f>"ALTER TABLE ONLY milscm4."&amp;D$8</f>
        <v>ALTER TABLE ONLY milscm4.mt2_iryouken2</v>
      </c>
    </row>
    <row r="3" spans="1:26" ht="19.5" thickBot="1">
      <c r="B3" s="28"/>
      <c r="C3" s="28"/>
      <c r="D3" s="28"/>
      <c r="E3" s="28"/>
      <c r="F3" s="28"/>
      <c r="G3" s="28"/>
      <c r="H3" s="28"/>
      <c r="I3" s="28"/>
      <c r="J3" s="28"/>
      <c r="K3" s="28"/>
      <c r="L3" s="28"/>
      <c r="M3" s="29"/>
      <c r="N3" s="28"/>
      <c r="Q3" s="25" t="str">
        <f>"ADD CONSTRAINT "&amp;D$8&amp;"_pkey"</f>
        <v>ADD CONSTRAINT mt2_iryouken2_pkey</v>
      </c>
      <c r="Z3" s="28"/>
    </row>
    <row r="4" spans="1:26">
      <c r="B4" s="626" t="s">
        <v>142</v>
      </c>
      <c r="C4" s="627"/>
      <c r="D4" s="628" t="str">
        <f>VLOOKUP(D7,エンティティ一覧!A1:'エンティティ一覧'!AQ10131,13,FALSE)</f>
        <v>ENT_A4_04</v>
      </c>
      <c r="E4" s="673"/>
      <c r="F4" s="673"/>
      <c r="G4" s="673"/>
      <c r="H4" s="673"/>
      <c r="I4" s="673"/>
      <c r="J4" s="673"/>
      <c r="K4" s="673"/>
      <c r="L4" s="673"/>
      <c r="M4" s="674"/>
      <c r="R4" s="25" t="s">
        <v>1328</v>
      </c>
    </row>
    <row r="5" spans="1:26">
      <c r="B5" s="641" t="s">
        <v>1055</v>
      </c>
      <c r="C5" s="642"/>
      <c r="D5" s="643" t="str">
        <f>VLOOKUP(D7,エンティティ一覧!A1:'エンティティ一覧'!AQ10131,2,FALSE)</f>
        <v>SA_A4</v>
      </c>
      <c r="E5" s="646"/>
      <c r="F5" s="646"/>
      <c r="G5" s="646"/>
      <c r="H5" s="646"/>
      <c r="I5" s="646"/>
      <c r="J5" s="646"/>
      <c r="K5" s="646"/>
      <c r="L5" s="646"/>
      <c r="M5" s="647"/>
      <c r="S5" s="25" t="s">
        <v>1329</v>
      </c>
    </row>
    <row r="6" spans="1:26">
      <c r="B6" s="641" t="s">
        <v>144</v>
      </c>
      <c r="C6" s="642"/>
      <c r="D6" s="643" t="str">
        <f>VLOOKUP(D7,エンティティ一覧!A1:'エンティティ一覧'!AQ10131,6,FALSE)</f>
        <v>２次マスタ</v>
      </c>
      <c r="E6" s="646"/>
      <c r="F6" s="646"/>
      <c r="G6" s="646"/>
      <c r="H6" s="646"/>
      <c r="I6" s="646"/>
      <c r="J6" s="646"/>
      <c r="K6" s="646"/>
      <c r="L6" s="646"/>
      <c r="M6" s="647"/>
      <c r="T6" s="25" t="s">
        <v>1492</v>
      </c>
    </row>
    <row r="7" spans="1:26">
      <c r="B7" s="641" t="s">
        <v>145</v>
      </c>
      <c r="C7" s="642"/>
      <c r="D7" s="643" t="s">
        <v>1056</v>
      </c>
      <c r="E7" s="646"/>
      <c r="F7" s="646"/>
      <c r="G7" s="646"/>
      <c r="H7" s="646"/>
      <c r="I7" s="646"/>
      <c r="J7" s="646"/>
      <c r="K7" s="646"/>
      <c r="L7" s="646"/>
      <c r="M7" s="647"/>
      <c r="T7" s="25" t="s">
        <v>1494</v>
      </c>
    </row>
    <row r="8" spans="1:26">
      <c r="B8" s="641" t="s">
        <v>1057</v>
      </c>
      <c r="C8" s="642"/>
      <c r="D8" s="643" t="s">
        <v>1459</v>
      </c>
      <c r="E8" s="646"/>
      <c r="F8" s="646"/>
      <c r="G8" s="646"/>
      <c r="H8" s="646"/>
      <c r="I8" s="646"/>
      <c r="J8" s="646"/>
      <c r="K8" s="646"/>
      <c r="L8" s="646"/>
      <c r="M8" s="647"/>
      <c r="S8" s="25" t="s">
        <v>1327</v>
      </c>
    </row>
    <row r="9" spans="1:26" ht="19.5" thickBot="1">
      <c r="B9" s="652" t="s">
        <v>149</v>
      </c>
      <c r="C9" s="653"/>
      <c r="D9" s="654" t="str">
        <f xml:space="preserve"> D7 &amp; "を定義する。"</f>
        <v>二次医療圏マスタを定義する。</v>
      </c>
      <c r="E9" s="655"/>
      <c r="F9" s="655"/>
      <c r="G9" s="655"/>
      <c r="H9" s="655"/>
      <c r="I9" s="655"/>
      <c r="J9" s="655"/>
      <c r="K9" s="655"/>
      <c r="L9" s="655"/>
      <c r="M9" s="656"/>
      <c r="P9" s="25" t="str">
        <f>"ALTER TABLE milscm4."&amp;D$8&amp;" OWNER TO pgmisgrp1;"</f>
        <v>ALTER TABLE milscm4.mt2_iryouken2 OWNER TO pgmisgrp1;</v>
      </c>
    </row>
    <row r="10" spans="1:26">
      <c r="B10" s="30"/>
      <c r="C10" s="30"/>
      <c r="D10" s="28"/>
      <c r="E10" s="28"/>
      <c r="F10" s="28"/>
      <c r="G10" s="28"/>
      <c r="H10" s="28"/>
      <c r="I10" s="28"/>
      <c r="J10" s="28"/>
      <c r="K10" s="28"/>
      <c r="L10" s="28"/>
      <c r="M10" s="29"/>
      <c r="N10" s="28"/>
      <c r="P10" s="25" t="str">
        <f>"GRANT ALL ON TABLE milscm4."&amp;D$8&amp;" TO pgappl11;"</f>
        <v>GRANT ALL ON TABLE milscm4.mt2_iryouken2 TO pgappl11;</v>
      </c>
      <c r="Z10" s="28"/>
    </row>
    <row r="11" spans="1:26" ht="19.5" thickBot="1">
      <c r="B11" s="31" t="s">
        <v>151</v>
      </c>
      <c r="C11" s="30"/>
      <c r="D11" s="28"/>
      <c r="E11" s="28"/>
      <c r="F11" s="28"/>
      <c r="G11" s="28"/>
      <c r="H11" s="28"/>
      <c r="I11" s="28"/>
      <c r="J11" s="28"/>
      <c r="K11" s="28"/>
      <c r="L11" s="28"/>
      <c r="M11" s="29"/>
      <c r="N11" s="28"/>
      <c r="Z11" s="28"/>
    </row>
    <row r="12" spans="1:26">
      <c r="B12" s="669" t="s">
        <v>152</v>
      </c>
      <c r="C12" s="671" t="s">
        <v>1058</v>
      </c>
      <c r="D12" s="671" t="s">
        <v>1059</v>
      </c>
      <c r="E12" s="665" t="s">
        <v>155</v>
      </c>
      <c r="F12" s="665" t="s">
        <v>156</v>
      </c>
      <c r="G12" s="665"/>
      <c r="H12" s="665" t="s">
        <v>157</v>
      </c>
      <c r="I12" s="665"/>
      <c r="J12" s="665" t="s">
        <v>158</v>
      </c>
      <c r="K12" s="665" t="s">
        <v>159</v>
      </c>
      <c r="L12" s="665" t="s">
        <v>160</v>
      </c>
      <c r="M12" s="667" t="s">
        <v>1060</v>
      </c>
      <c r="P12" s="25" t="str">
        <f>"CREATE TABLE milscm4."&amp;D$8</f>
        <v>CREATE TABLE milscm4.mt2_iryouken2</v>
      </c>
    </row>
    <row r="13" spans="1:26" ht="16.5" customHeight="1">
      <c r="B13" s="670"/>
      <c r="C13" s="672"/>
      <c r="D13" s="672"/>
      <c r="E13" s="666"/>
      <c r="F13" s="98" t="s">
        <v>162</v>
      </c>
      <c r="G13" s="98" t="s">
        <v>163</v>
      </c>
      <c r="H13" s="98" t="s">
        <v>162</v>
      </c>
      <c r="I13" s="98" t="s">
        <v>164</v>
      </c>
      <c r="J13" s="666"/>
      <c r="K13" s="666"/>
      <c r="L13" s="666"/>
      <c r="M13" s="668"/>
      <c r="Q13" s="25" t="s">
        <v>1326</v>
      </c>
    </row>
    <row r="14" spans="1:26" s="41" customFormat="1" ht="56.25">
      <c r="A14" s="25"/>
      <c r="B14" s="33">
        <f t="shared" ref="B14:B21" si="0">ROW()-13</f>
        <v>1</v>
      </c>
      <c r="C14" s="34" t="s">
        <v>776</v>
      </c>
      <c r="D14" s="34" t="s">
        <v>1357</v>
      </c>
      <c r="E14" s="36"/>
      <c r="F14" s="36" t="s">
        <v>167</v>
      </c>
      <c r="G14" s="36">
        <v>5</v>
      </c>
      <c r="H14" s="36" t="str">
        <f t="shared" ref="H14:H21" si="1">IF(F14="フラグ","boolean",IF(F14="文字列","text",IF(F14="整数","integer",IF(F14="実数","numeric",""))))</f>
        <v>text</v>
      </c>
      <c r="I14" s="36">
        <f t="shared" ref="I14:I21" si="2">IF(H14="boolean",1,IF(H14="text",IF(G14&lt;=126,1+(G14*3),4+(G14*3)),IF(H14="integer",4,IF(H14="numeric",3+CEILING(G14/4*2,2),0))))</f>
        <v>16</v>
      </c>
      <c r="J14" s="37"/>
      <c r="K14" s="37"/>
      <c r="L14" s="36" t="s">
        <v>192</v>
      </c>
      <c r="M14" s="39" t="s">
        <v>1061</v>
      </c>
      <c r="P14" s="25"/>
      <c r="Q14" s="25"/>
      <c r="R14" s="25"/>
      <c r="S14" s="25" t="str">
        <f>IF(B14&lt;&gt;1,","&amp;D14,D14)</f>
        <v>iryouken2_cd</v>
      </c>
      <c r="T14" s="25" t="str">
        <f>UPPER(H14)</f>
        <v>TEXT</v>
      </c>
      <c r="U14" s="25" t="str">
        <f>IF(K14&lt;&gt;"","default "&amp;IF(H14="text","'"&amp;K14&amp;"'",K14),"")</f>
        <v/>
      </c>
      <c r="V14" s="25" t="str">
        <f>IF(L14="○","NOT NULL","")</f>
        <v>NOT NULL</v>
      </c>
      <c r="W14" s="25" t="str">
        <f t="shared" ref="W14:W21" si="3">"-- "&amp;C14</f>
        <v>-- 二次医療圏コード</v>
      </c>
      <c r="X14" s="25"/>
      <c r="Y14" s="25"/>
    </row>
    <row r="15" spans="1:26" s="41" customFormat="1" ht="56.25">
      <c r="A15" s="25"/>
      <c r="B15" s="33">
        <f t="shared" si="0"/>
        <v>2</v>
      </c>
      <c r="C15" s="34" t="s">
        <v>780</v>
      </c>
      <c r="D15" s="34" t="s">
        <v>1358</v>
      </c>
      <c r="E15" s="36"/>
      <c r="F15" s="36" t="s">
        <v>167</v>
      </c>
      <c r="G15" s="36">
        <v>20</v>
      </c>
      <c r="H15" s="36" t="str">
        <f t="shared" si="1"/>
        <v>text</v>
      </c>
      <c r="I15" s="36">
        <f t="shared" si="2"/>
        <v>61</v>
      </c>
      <c r="J15" s="37"/>
      <c r="K15" s="37"/>
      <c r="L15" s="36" t="s">
        <v>192</v>
      </c>
      <c r="M15" s="39" t="s">
        <v>1061</v>
      </c>
      <c r="P15" s="25"/>
      <c r="Q15" s="25"/>
      <c r="R15" s="25"/>
      <c r="S15" s="25" t="str">
        <f t="shared" ref="S15:S21" si="4">IF(B15&lt;&gt;1,","&amp;D15,D15)</f>
        <v>,iryouken2</v>
      </c>
      <c r="T15" s="25" t="str">
        <f t="shared" ref="T15:T21" si="5">UPPER(H15)</f>
        <v>TEXT</v>
      </c>
      <c r="U15" s="25" t="str">
        <f t="shared" ref="U15:U21" si="6">IF(K15&lt;&gt;"","default "&amp;IF(H15="text","'"&amp;K15&amp;"'",K15),"")</f>
        <v/>
      </c>
      <c r="V15" s="25" t="str">
        <f>IF(L15="○","NOT NULL","")</f>
        <v>NOT NULL</v>
      </c>
      <c r="W15" s="25" t="str">
        <f t="shared" si="3"/>
        <v>-- 二次医療圏</v>
      </c>
      <c r="X15" s="25"/>
      <c r="Y15" s="25"/>
    </row>
    <row r="16" spans="1:26" s="41" customFormat="1" ht="56.25">
      <c r="A16" s="25"/>
      <c r="B16" s="33">
        <f t="shared" si="0"/>
        <v>3</v>
      </c>
      <c r="C16" s="34" t="s">
        <v>758</v>
      </c>
      <c r="D16" s="34" t="s">
        <v>1359</v>
      </c>
      <c r="E16" s="36"/>
      <c r="F16" s="36" t="s">
        <v>167</v>
      </c>
      <c r="G16" s="36">
        <v>2</v>
      </c>
      <c r="H16" s="36" t="str">
        <f t="shared" si="1"/>
        <v>text</v>
      </c>
      <c r="I16" s="36">
        <f t="shared" si="2"/>
        <v>7</v>
      </c>
      <c r="J16" s="37"/>
      <c r="K16" s="37"/>
      <c r="L16" s="36" t="s">
        <v>192</v>
      </c>
      <c r="M16" s="39" t="s">
        <v>1061</v>
      </c>
      <c r="P16" s="25"/>
      <c r="Q16" s="25"/>
      <c r="R16" s="25"/>
      <c r="S16" s="25" t="str">
        <f t="shared" si="4"/>
        <v>,prefecture_cd</v>
      </c>
      <c r="T16" s="25" t="str">
        <f t="shared" si="5"/>
        <v>TEXT</v>
      </c>
      <c r="U16" s="25" t="str">
        <f t="shared" si="6"/>
        <v/>
      </c>
      <c r="V16" s="25" t="str">
        <f>IF(L16="○","NOT NULL","")</f>
        <v>NOT NULL</v>
      </c>
      <c r="W16" s="25" t="str">
        <f t="shared" si="3"/>
        <v>-- 都道府県コード</v>
      </c>
      <c r="X16" s="25"/>
      <c r="Y16" s="25"/>
    </row>
    <row r="17" spans="1:26" s="41" customFormat="1" ht="56.25">
      <c r="A17" s="25"/>
      <c r="B17" s="33">
        <f t="shared" si="0"/>
        <v>4</v>
      </c>
      <c r="C17" s="34" t="s">
        <v>764</v>
      </c>
      <c r="D17" s="34" t="s">
        <v>1492</v>
      </c>
      <c r="E17" s="36" t="s">
        <v>192</v>
      </c>
      <c r="F17" s="36" t="s">
        <v>167</v>
      </c>
      <c r="G17" s="36">
        <v>5</v>
      </c>
      <c r="H17" s="36" t="str">
        <f t="shared" si="1"/>
        <v>text</v>
      </c>
      <c r="I17" s="36">
        <f t="shared" si="2"/>
        <v>16</v>
      </c>
      <c r="J17" s="37"/>
      <c r="K17" s="37"/>
      <c r="L17" s="36" t="s">
        <v>192</v>
      </c>
      <c r="M17" s="39" t="s">
        <v>1061</v>
      </c>
      <c r="P17" s="25"/>
      <c r="Q17" s="25"/>
      <c r="R17" s="25"/>
      <c r="S17" s="25" t="str">
        <f t="shared" si="4"/>
        <v>,city_code</v>
      </c>
      <c r="T17" s="25" t="str">
        <f t="shared" si="5"/>
        <v>TEXT</v>
      </c>
      <c r="U17" s="25" t="str">
        <f t="shared" si="6"/>
        <v/>
      </c>
      <c r="V17" s="25" t="str">
        <f>IF(L17="○","NOT NULL","")</f>
        <v>NOT NULL</v>
      </c>
      <c r="W17" s="25" t="str">
        <f t="shared" si="3"/>
        <v>-- 市区町村コード</v>
      </c>
      <c r="X17" s="25"/>
      <c r="Y17" s="25"/>
    </row>
    <row r="18" spans="1:26" s="41" customFormat="1">
      <c r="B18" s="33">
        <f t="shared" si="0"/>
        <v>5</v>
      </c>
      <c r="C18" s="34" t="s">
        <v>1278</v>
      </c>
      <c r="D18" s="34" t="s">
        <v>1280</v>
      </c>
      <c r="E18" s="36"/>
      <c r="F18" s="36" t="s">
        <v>167</v>
      </c>
      <c r="G18" s="36">
        <v>1</v>
      </c>
      <c r="H18" s="36" t="str">
        <f t="shared" si="1"/>
        <v>text</v>
      </c>
      <c r="I18" s="36">
        <f t="shared" si="2"/>
        <v>4</v>
      </c>
      <c r="J18" s="37"/>
      <c r="K18" s="37">
        <v>0</v>
      </c>
      <c r="L18" s="36" t="s">
        <v>192</v>
      </c>
      <c r="M18" s="39"/>
      <c r="P18" s="25"/>
      <c r="Q18" s="25"/>
      <c r="R18" s="25"/>
      <c r="S18" s="25" t="str">
        <f t="shared" si="4"/>
        <v>,new_f</v>
      </c>
      <c r="T18" s="25" t="str">
        <f t="shared" si="5"/>
        <v>TEXT</v>
      </c>
      <c r="U18" s="25" t="str">
        <f t="shared" si="6"/>
        <v>default '0'</v>
      </c>
      <c r="V18" s="25" t="str">
        <f>IF(L18="○","NOT NULL","")</f>
        <v>NOT NULL</v>
      </c>
      <c r="W18" s="25" t="str">
        <f t="shared" si="3"/>
        <v>-- 最新フラグ</v>
      </c>
      <c r="X18" s="25"/>
      <c r="Y18" s="25"/>
    </row>
    <row r="19" spans="1:26" s="41" customFormat="1">
      <c r="B19" s="33">
        <f t="shared" si="0"/>
        <v>6</v>
      </c>
      <c r="C19" s="34" t="s">
        <v>818</v>
      </c>
      <c r="D19" s="34" t="s">
        <v>819</v>
      </c>
      <c r="E19" s="36"/>
      <c r="F19" s="36" t="s">
        <v>167</v>
      </c>
      <c r="G19" s="36">
        <v>1</v>
      </c>
      <c r="H19" s="36" t="str">
        <f t="shared" ref="H19" si="7">IF(F19="フラグ","boolean",IF(F19="文字列","text",IF(F19="整数","integer",IF(F19="実数","numeric",""))))</f>
        <v>text</v>
      </c>
      <c r="I19" s="36">
        <f t="shared" ref="I19" si="8">IF(H19="boolean",1,IF(H19="text",IF(G19&lt;=126,1+(G19*3),4+(G19*3)),IF(H19="integer",4,IF(H19="numeric",3+CEILING(G19/4*2,2),0))))</f>
        <v>4</v>
      </c>
      <c r="J19" s="37"/>
      <c r="K19" s="37">
        <v>0</v>
      </c>
      <c r="L19" s="36" t="s">
        <v>192</v>
      </c>
      <c r="M19" s="39"/>
      <c r="Q19" s="25"/>
      <c r="R19" s="25"/>
      <c r="S19" s="25" t="str">
        <f t="shared" si="4"/>
        <v>,del_f</v>
      </c>
      <c r="T19" s="25" t="str">
        <f t="shared" si="5"/>
        <v>TEXT</v>
      </c>
      <c r="U19" s="25" t="str">
        <f t="shared" si="6"/>
        <v>default '0'</v>
      </c>
      <c r="V19" s="25" t="str">
        <f t="shared" ref="V19:V21" si="9">IF(L19="○","NOT NULL","")</f>
        <v>NOT NULL</v>
      </c>
      <c r="W19" s="25" t="str">
        <f t="shared" si="3"/>
        <v>-- 削除フラグ</v>
      </c>
      <c r="X19" s="25"/>
      <c r="Y19" s="25"/>
    </row>
    <row r="20" spans="1:26" s="41" customFormat="1" ht="37.5">
      <c r="B20" s="33">
        <f t="shared" si="0"/>
        <v>7</v>
      </c>
      <c r="C20" s="34" t="s">
        <v>824</v>
      </c>
      <c r="D20" s="34" t="s">
        <v>825</v>
      </c>
      <c r="E20" s="36" t="s">
        <v>192</v>
      </c>
      <c r="F20" s="36" t="s">
        <v>167</v>
      </c>
      <c r="G20" s="36">
        <v>8</v>
      </c>
      <c r="H20" s="36" t="str">
        <f t="shared" si="1"/>
        <v>text</v>
      </c>
      <c r="I20" s="36">
        <f t="shared" si="2"/>
        <v>25</v>
      </c>
      <c r="J20" s="37"/>
      <c r="K20" s="37">
        <v>99999999</v>
      </c>
      <c r="L20" s="36" t="s">
        <v>192</v>
      </c>
      <c r="M20" s="39" t="s">
        <v>1063</v>
      </c>
      <c r="Q20" s="25"/>
      <c r="R20" s="25"/>
      <c r="S20" s="25" t="str">
        <f t="shared" si="4"/>
        <v>,henkou_ymd</v>
      </c>
      <c r="T20" s="25" t="str">
        <f t="shared" si="5"/>
        <v>TEXT</v>
      </c>
      <c r="U20" s="25" t="str">
        <f t="shared" si="6"/>
        <v>default '99999999'</v>
      </c>
      <c r="V20" s="25" t="str">
        <f t="shared" si="9"/>
        <v>NOT NULL</v>
      </c>
      <c r="W20" s="25" t="str">
        <f t="shared" si="3"/>
        <v>-- 変更年月日</v>
      </c>
      <c r="X20" s="25"/>
      <c r="Y20" s="25"/>
    </row>
    <row r="21" spans="1:26" s="41" customFormat="1" ht="38.25" thickBot="1">
      <c r="B21" s="42">
        <f t="shared" si="0"/>
        <v>8</v>
      </c>
      <c r="C21" s="43" t="s">
        <v>826</v>
      </c>
      <c r="D21" s="43" t="s">
        <v>827</v>
      </c>
      <c r="E21" s="44" t="s">
        <v>192</v>
      </c>
      <c r="F21" s="44" t="s">
        <v>167</v>
      </c>
      <c r="G21" s="44">
        <v>8</v>
      </c>
      <c r="H21" s="44" t="str">
        <f t="shared" si="1"/>
        <v>text</v>
      </c>
      <c r="I21" s="44">
        <f t="shared" si="2"/>
        <v>25</v>
      </c>
      <c r="J21" s="46"/>
      <c r="K21" s="46">
        <v>99999999</v>
      </c>
      <c r="L21" s="44" t="s">
        <v>192</v>
      </c>
      <c r="M21" s="49" t="s">
        <v>828</v>
      </c>
      <c r="Q21" s="25"/>
      <c r="R21" s="25"/>
      <c r="S21" s="25" t="str">
        <f t="shared" si="4"/>
        <v>,del_ymd</v>
      </c>
      <c r="T21" s="25" t="str">
        <f t="shared" si="5"/>
        <v>TEXT</v>
      </c>
      <c r="U21" s="25" t="str">
        <f t="shared" si="6"/>
        <v>default '99999999'</v>
      </c>
      <c r="V21" s="25" t="str">
        <f t="shared" si="9"/>
        <v>NOT NULL</v>
      </c>
      <c r="W21" s="25" t="str">
        <f t="shared" si="3"/>
        <v>-- 廃止年月日</v>
      </c>
      <c r="X21" s="25"/>
      <c r="Y21" s="25"/>
    </row>
    <row r="22" spans="1:26" s="41" customFormat="1">
      <c r="A22" s="25"/>
      <c r="B22" s="25"/>
      <c r="C22" s="25"/>
      <c r="D22" s="25"/>
      <c r="E22" s="25"/>
      <c r="F22" s="25"/>
      <c r="G22" s="25"/>
      <c r="H22" s="25"/>
      <c r="I22" s="25"/>
      <c r="J22" s="25"/>
      <c r="K22" s="25"/>
      <c r="L22" s="25"/>
      <c r="M22" s="50"/>
      <c r="Q22" s="25"/>
      <c r="R22" s="25" t="s">
        <v>1327</v>
      </c>
      <c r="S22" s="25"/>
      <c r="T22" s="25"/>
      <c r="U22" s="25"/>
      <c r="V22" s="25"/>
      <c r="W22" s="25"/>
      <c r="X22" s="25"/>
      <c r="Y22" s="25"/>
    </row>
    <row r="23" spans="1:26" s="41" customFormat="1">
      <c r="A23" s="25"/>
      <c r="B23" s="25"/>
      <c r="C23" s="25"/>
      <c r="D23" s="25"/>
      <c r="E23" s="25"/>
      <c r="F23" s="25"/>
      <c r="G23" s="25"/>
      <c r="H23" s="25"/>
      <c r="I23" s="25"/>
      <c r="J23" s="25"/>
      <c r="K23" s="25"/>
      <c r="L23" s="25"/>
      <c r="M23" s="50"/>
      <c r="Q23" s="25"/>
      <c r="R23" s="25"/>
      <c r="S23" s="25"/>
      <c r="T23" s="25"/>
      <c r="U23" s="25"/>
      <c r="V23" s="25"/>
      <c r="W23" s="25"/>
      <c r="X23" s="25"/>
      <c r="Y23" s="25"/>
    </row>
    <row r="24" spans="1:26" s="41" customFormat="1">
      <c r="A24" s="25"/>
      <c r="B24" s="25"/>
      <c r="C24" s="25"/>
      <c r="D24" s="25"/>
      <c r="E24" s="25"/>
      <c r="F24" s="25"/>
      <c r="G24" s="25"/>
      <c r="H24" s="25"/>
      <c r="I24" s="25"/>
      <c r="J24" s="25"/>
      <c r="K24" s="25"/>
      <c r="L24" s="25"/>
      <c r="M24" s="50"/>
      <c r="Q24" s="25"/>
      <c r="R24" s="25"/>
      <c r="S24" s="25"/>
      <c r="T24" s="25"/>
      <c r="U24" s="25"/>
      <c r="V24" s="25"/>
      <c r="W24" s="25"/>
      <c r="X24" s="25"/>
      <c r="Y24" s="25"/>
    </row>
    <row r="25" spans="1:26" s="41" customFormat="1">
      <c r="A25" s="25"/>
      <c r="B25" s="25"/>
      <c r="C25" s="25"/>
      <c r="D25" s="25"/>
      <c r="E25" s="25"/>
      <c r="F25" s="25"/>
      <c r="G25" s="25"/>
      <c r="H25" s="25"/>
      <c r="I25" s="25"/>
      <c r="J25" s="25"/>
      <c r="K25" s="25"/>
      <c r="L25" s="25"/>
      <c r="M25" s="50"/>
      <c r="Q25" s="25"/>
      <c r="R25" s="25"/>
      <c r="S25" s="25"/>
      <c r="T25" s="25"/>
      <c r="U25" s="25"/>
      <c r="V25" s="25"/>
      <c r="W25" s="25"/>
      <c r="X25" s="25"/>
      <c r="Y25" s="25"/>
    </row>
    <row r="26" spans="1:26" s="41" customFormat="1">
      <c r="A26" s="25"/>
      <c r="B26" s="25"/>
      <c r="C26" s="25"/>
      <c r="D26" s="25"/>
      <c r="E26" s="25"/>
      <c r="F26" s="25"/>
      <c r="G26" s="25"/>
      <c r="H26" s="25"/>
      <c r="I26" s="25"/>
      <c r="J26" s="25"/>
      <c r="K26" s="25"/>
      <c r="L26" s="25"/>
      <c r="M26" s="50"/>
      <c r="Q26" s="25"/>
      <c r="R26" s="25"/>
      <c r="S26" s="25"/>
      <c r="T26" s="25"/>
      <c r="U26" s="25"/>
      <c r="V26" s="25"/>
      <c r="W26" s="25"/>
      <c r="X26" s="25"/>
      <c r="Y26" s="25"/>
    </row>
    <row r="27" spans="1:26" s="41" customFormat="1">
      <c r="A27" s="25"/>
      <c r="B27" s="25"/>
      <c r="C27" s="25"/>
      <c r="D27" s="25"/>
      <c r="E27" s="25"/>
      <c r="F27" s="25"/>
      <c r="G27" s="25"/>
      <c r="H27" s="25"/>
      <c r="I27" s="25"/>
      <c r="J27" s="25"/>
      <c r="K27" s="25"/>
      <c r="L27" s="25"/>
      <c r="M27" s="50"/>
      <c r="Q27" s="25"/>
      <c r="R27" s="25"/>
      <c r="S27" s="25"/>
      <c r="T27" s="25"/>
      <c r="U27" s="25"/>
      <c r="V27" s="25"/>
      <c r="W27" s="25"/>
      <c r="X27" s="25"/>
      <c r="Y27" s="25"/>
    </row>
    <row r="28" spans="1:26" s="41" customFormat="1">
      <c r="A28" s="25"/>
      <c r="B28" s="25"/>
      <c r="C28" s="25"/>
      <c r="D28" s="25"/>
      <c r="E28" s="25"/>
      <c r="F28" s="25"/>
      <c r="G28" s="25"/>
      <c r="H28" s="25"/>
      <c r="I28" s="25"/>
      <c r="J28" s="25"/>
      <c r="K28" s="25"/>
      <c r="L28" s="25"/>
      <c r="M28" s="50"/>
      <c r="Q28" s="25"/>
      <c r="R28" s="25"/>
      <c r="S28" s="25"/>
      <c r="T28" s="25"/>
      <c r="U28" s="25"/>
      <c r="V28" s="25"/>
      <c r="W28" s="25"/>
      <c r="X28" s="25"/>
      <c r="Y28" s="25"/>
    </row>
    <row r="29" spans="1:26" s="41" customFormat="1">
      <c r="A29" s="25"/>
      <c r="B29" s="25"/>
      <c r="C29" s="25"/>
      <c r="D29" s="25"/>
      <c r="E29" s="25"/>
      <c r="F29" s="25"/>
      <c r="G29" s="25"/>
      <c r="H29" s="25"/>
      <c r="I29" s="25"/>
      <c r="J29" s="25"/>
      <c r="K29" s="25"/>
      <c r="L29" s="25"/>
      <c r="M29" s="50"/>
      <c r="Q29" s="25"/>
      <c r="R29" s="25"/>
      <c r="S29" s="25"/>
      <c r="T29" s="25"/>
      <c r="U29" s="25"/>
      <c r="V29" s="25"/>
      <c r="W29" s="25"/>
      <c r="X29" s="25"/>
      <c r="Y29" s="25"/>
    </row>
    <row r="30" spans="1:26">
      <c r="P30" s="41"/>
      <c r="Z30" s="41"/>
    </row>
    <row r="31" spans="1:26">
      <c r="P31" s="41"/>
      <c r="Z31" s="41"/>
    </row>
    <row r="32" spans="1:26">
      <c r="P32" s="41"/>
      <c r="Z32" s="41"/>
    </row>
    <row r="33" spans="16:26">
      <c r="P33" s="41"/>
      <c r="Z33" s="41"/>
    </row>
    <row r="34" spans="16:26">
      <c r="P34" s="41"/>
      <c r="Z34" s="41"/>
    </row>
    <row r="35" spans="16:26">
      <c r="P35" s="41"/>
      <c r="Z35" s="41"/>
    </row>
    <row r="36" spans="16:26">
      <c r="P36" s="41"/>
      <c r="Z36" s="41"/>
    </row>
    <row r="37" spans="16:26">
      <c r="P37" s="41"/>
      <c r="Z37" s="41"/>
    </row>
    <row r="38" spans="16:26">
      <c r="Z38" s="41"/>
    </row>
    <row r="39" spans="16:26">
      <c r="Z39" s="41"/>
    </row>
    <row r="40" spans="16:26">
      <c r="Z40" s="41"/>
    </row>
    <row r="41" spans="16:26">
      <c r="Z41" s="41"/>
    </row>
    <row r="42" spans="16:26">
      <c r="P42" s="41"/>
      <c r="Q42" s="41"/>
      <c r="S42" s="41"/>
      <c r="T42" s="41"/>
      <c r="U42" s="41"/>
      <c r="V42" s="41"/>
      <c r="X42" s="41"/>
      <c r="Y42" s="41"/>
      <c r="Z4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80" priority="2"/>
  </conditionalFormatting>
  <conditionalFormatting sqref="D15">
    <cfRule type="duplicateValues" dxfId="127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40" fitToHeight="0" orientation="portrait" horizontalDpi="300" verticalDpi="300" r:id="rId1"/>
  <headerFooter alignWithMargins="0">
    <oddFooter>&amp;C&amp;P/&amp;N</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AH3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34" ht="16.5" customHeight="1">
      <c r="A1" s="79" t="s">
        <v>730</v>
      </c>
      <c r="B1" s="631" t="s">
        <v>137</v>
      </c>
      <c r="C1" s="632"/>
      <c r="D1" s="23" t="s">
        <v>138</v>
      </c>
      <c r="E1" s="635"/>
      <c r="F1" s="635"/>
      <c r="G1" s="635"/>
      <c r="H1" s="635"/>
      <c r="I1" s="635"/>
      <c r="J1" s="636" t="s">
        <v>204</v>
      </c>
      <c r="K1" s="635"/>
      <c r="L1" s="627"/>
      <c r="M1" s="99" t="s">
        <v>205</v>
      </c>
    </row>
    <row r="2" spans="1:34" ht="19.5" thickBot="1">
      <c r="B2" s="633"/>
      <c r="C2" s="634"/>
      <c r="D2" s="26" t="s">
        <v>141</v>
      </c>
      <c r="E2" s="637"/>
      <c r="F2" s="637"/>
      <c r="G2" s="637"/>
      <c r="H2" s="637"/>
      <c r="I2" s="637"/>
      <c r="J2" s="638"/>
      <c r="K2" s="639"/>
      <c r="L2" s="640"/>
      <c r="M2" s="27"/>
      <c r="P2" s="25" t="str">
        <f>"ALTER TABLE ONLY milscm4."&amp;D$8</f>
        <v>ALTER TABLE ONLY milscm4.mt2_old_new_shisetsu</v>
      </c>
    </row>
    <row r="3" spans="1:34" ht="19.5" thickBot="1">
      <c r="B3" s="28"/>
      <c r="C3" s="28"/>
      <c r="D3" s="28"/>
      <c r="E3" s="28"/>
      <c r="F3" s="28"/>
      <c r="G3" s="28"/>
      <c r="H3" s="28"/>
      <c r="I3" s="28"/>
      <c r="J3" s="28"/>
      <c r="K3" s="28"/>
      <c r="L3" s="28"/>
      <c r="M3" s="29"/>
      <c r="N3" s="28"/>
      <c r="Q3" s="25" t="str">
        <f>"ADD CONSTRAINT "&amp;D$8&amp;"_pkey"</f>
        <v>ADD CONSTRAINT mt2_old_new_shisetsu_pkey</v>
      </c>
      <c r="Z3" s="28"/>
    </row>
    <row r="4" spans="1:34">
      <c r="B4" s="626" t="s">
        <v>142</v>
      </c>
      <c r="C4" s="627"/>
      <c r="D4" s="628" t="str">
        <f>VLOOKUP(D7,エンティティ一覧!A1:'エンティティ一覧'!AQ10131,13,FALSE)</f>
        <v>ENT_A4_05</v>
      </c>
      <c r="E4" s="673"/>
      <c r="F4" s="673"/>
      <c r="G4" s="673"/>
      <c r="H4" s="673"/>
      <c r="I4" s="673"/>
      <c r="J4" s="673"/>
      <c r="K4" s="673"/>
      <c r="L4" s="673"/>
      <c r="M4" s="674"/>
      <c r="R4" s="25" t="s">
        <v>1328</v>
      </c>
    </row>
    <row r="5" spans="1:34">
      <c r="B5" s="641" t="s">
        <v>275</v>
      </c>
      <c r="C5" s="642"/>
      <c r="D5" s="643" t="str">
        <f>VLOOKUP(D7,エンティティ一覧!A1:'エンティティ一覧'!AQ10131,2,FALSE)</f>
        <v>SA_A4</v>
      </c>
      <c r="E5" s="646"/>
      <c r="F5" s="646"/>
      <c r="G5" s="646"/>
      <c r="H5" s="646"/>
      <c r="I5" s="646"/>
      <c r="J5" s="646"/>
      <c r="K5" s="646"/>
      <c r="L5" s="646"/>
      <c r="M5" s="647"/>
      <c r="S5" s="25" t="s">
        <v>1329</v>
      </c>
    </row>
    <row r="6" spans="1:34">
      <c r="B6" s="641" t="s">
        <v>144</v>
      </c>
      <c r="C6" s="642"/>
      <c r="D6" s="643" t="str">
        <f>VLOOKUP(D7,エンティティ一覧!A1:'エンティティ一覧'!AQ10131,6,FALSE)</f>
        <v>２次マスタ</v>
      </c>
      <c r="E6" s="646"/>
      <c r="F6" s="646"/>
      <c r="G6" s="646"/>
      <c r="H6" s="646"/>
      <c r="I6" s="646"/>
      <c r="J6" s="646"/>
      <c r="K6" s="646"/>
      <c r="L6" s="646"/>
      <c r="M6" s="647"/>
      <c r="T6" s="25" t="s">
        <v>1066</v>
      </c>
    </row>
    <row r="7" spans="1:34">
      <c r="B7" s="641" t="s">
        <v>145</v>
      </c>
      <c r="C7" s="642"/>
      <c r="D7" s="643" t="s">
        <v>1064</v>
      </c>
      <c r="E7" s="646"/>
      <c r="F7" s="646"/>
      <c r="G7" s="646"/>
      <c r="H7" s="646"/>
      <c r="I7" s="646"/>
      <c r="J7" s="646"/>
      <c r="K7" s="646"/>
      <c r="L7" s="646"/>
      <c r="M7" s="647"/>
    </row>
    <row r="8" spans="1:34">
      <c r="B8" s="641" t="s">
        <v>733</v>
      </c>
      <c r="C8" s="642"/>
      <c r="D8" s="643" t="s">
        <v>1465</v>
      </c>
      <c r="E8" s="646"/>
      <c r="F8" s="646"/>
      <c r="G8" s="646"/>
      <c r="H8" s="646"/>
      <c r="I8" s="646"/>
      <c r="J8" s="646"/>
      <c r="K8" s="646"/>
      <c r="L8" s="646"/>
      <c r="M8" s="647"/>
      <c r="S8" s="25" t="s">
        <v>1327</v>
      </c>
    </row>
    <row r="9" spans="1:34" ht="19.5" thickBot="1">
      <c r="B9" s="652" t="s">
        <v>149</v>
      </c>
      <c r="C9" s="653"/>
      <c r="D9" s="654" t="str">
        <f>D7&amp;"を定義する。"</f>
        <v>施設ID対応マスタを定義する。</v>
      </c>
      <c r="E9" s="655"/>
      <c r="F9" s="655"/>
      <c r="G9" s="655"/>
      <c r="H9" s="655"/>
      <c r="I9" s="655"/>
      <c r="J9" s="655"/>
      <c r="K9" s="655"/>
      <c r="L9" s="655"/>
      <c r="M9" s="656"/>
      <c r="P9" s="25" t="str">
        <f>"ALTER TABLE milscm4."&amp;D$8&amp;" OWNER TO pgmisgrp1;"</f>
        <v>ALTER TABLE milscm4.mt2_old_new_shisetsu OWNER TO pgmisgrp1;</v>
      </c>
    </row>
    <row r="10" spans="1:34">
      <c r="B10" s="30"/>
      <c r="C10" s="30"/>
      <c r="D10" s="28"/>
      <c r="E10" s="28"/>
      <c r="F10" s="28"/>
      <c r="G10" s="28"/>
      <c r="H10" s="28"/>
      <c r="I10" s="28"/>
      <c r="J10" s="28"/>
      <c r="K10" s="28"/>
      <c r="L10" s="28"/>
      <c r="M10" s="29"/>
      <c r="N10" s="28"/>
      <c r="P10" s="25" t="str">
        <f>"GRANT ALL ON TABLE milscm4."&amp;D$8&amp;" TO pgappl11;"</f>
        <v>GRANT ALL ON TABLE milscm4.mt2_old_new_shisetsu TO pgappl11;</v>
      </c>
      <c r="Z10" s="28"/>
    </row>
    <row r="11" spans="1:34" ht="19.5" thickBot="1">
      <c r="B11" s="31" t="s">
        <v>151</v>
      </c>
      <c r="C11" s="30"/>
      <c r="D11" s="28"/>
      <c r="E11" s="28"/>
      <c r="F11" s="28"/>
      <c r="G11" s="28"/>
      <c r="H11" s="28"/>
      <c r="I11" s="28"/>
      <c r="J11" s="28"/>
      <c r="K11" s="28"/>
      <c r="L11" s="28"/>
      <c r="M11" s="29"/>
      <c r="N11" s="28"/>
      <c r="Z11" s="28"/>
    </row>
    <row r="12" spans="1:34">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milscm4.mt2_old_new_shisetsu</v>
      </c>
    </row>
    <row r="13" spans="1:34" ht="16.5" customHeight="1">
      <c r="B13" s="670"/>
      <c r="C13" s="672"/>
      <c r="D13" s="672"/>
      <c r="E13" s="666"/>
      <c r="F13" s="98" t="s">
        <v>162</v>
      </c>
      <c r="G13" s="98" t="s">
        <v>163</v>
      </c>
      <c r="H13" s="98" t="s">
        <v>162</v>
      </c>
      <c r="I13" s="98" t="s">
        <v>164</v>
      </c>
      <c r="J13" s="666"/>
      <c r="K13" s="666"/>
      <c r="L13" s="666"/>
      <c r="M13" s="668"/>
      <c r="Q13" s="25" t="s">
        <v>1326</v>
      </c>
    </row>
    <row r="14" spans="1:34" s="41" customFormat="1">
      <c r="A14" s="25"/>
      <c r="B14" s="33">
        <f t="shared" ref="B14" si="0">ROW()-13</f>
        <v>1</v>
      </c>
      <c r="C14" s="34" t="s">
        <v>1065</v>
      </c>
      <c r="D14" s="34" t="s">
        <v>1451</v>
      </c>
      <c r="E14" s="36" t="s">
        <v>192</v>
      </c>
      <c r="F14" s="36" t="s">
        <v>167</v>
      </c>
      <c r="G14" s="36">
        <v>9</v>
      </c>
      <c r="H14" s="36" t="str">
        <f>IF(F14="フラグ","boolean",IF(F14="文字列","text",IF(F14="整数","integer",IF(F14="実数","numeric",""))))</f>
        <v>text</v>
      </c>
      <c r="I14" s="36">
        <f t="shared" ref="I14:I16" si="1">IF(H14="boolean",1,IF(H14="text",IF(G14&lt;=126,1+(G14*3),4+(G14*3)),IF(H14="integer",4,IF(H14="numeric",3+CEILING(G14/4*2,2),0))))</f>
        <v>28</v>
      </c>
      <c r="J14" s="37"/>
      <c r="K14" s="37"/>
      <c r="L14" s="36" t="s">
        <v>192</v>
      </c>
      <c r="M14" s="39"/>
      <c r="P14" s="25"/>
      <c r="Q14" s="25"/>
      <c r="R14" s="25"/>
      <c r="S14" s="25" t="str">
        <f>IF(B14&lt;&gt;1,","&amp;D14,D14)</f>
        <v>old_facility_id</v>
      </c>
      <c r="T14" s="25" t="str">
        <f>UPPER(H14)</f>
        <v>TEXT</v>
      </c>
      <c r="U14" s="25" t="str">
        <f>IF(K14&lt;&gt;"","default "&amp;IF(H14="text","'"&amp;K14&amp;"'",K14),"")</f>
        <v/>
      </c>
      <c r="V14" s="25" t="str">
        <f>IF(L14="○","NOT NULL","")</f>
        <v>NOT NULL</v>
      </c>
      <c r="W14" s="25" t="str">
        <f t="shared" ref="W14:W16" si="2">"-- "&amp;C14</f>
        <v>-- 旧施設ID</v>
      </c>
      <c r="X14" s="25"/>
      <c r="Y14" s="25"/>
    </row>
    <row r="15" spans="1:34" s="41" customFormat="1">
      <c r="A15" s="25"/>
      <c r="B15" s="33">
        <v>2</v>
      </c>
      <c r="C15" s="34" t="s">
        <v>1067</v>
      </c>
      <c r="D15" s="34" t="s">
        <v>1450</v>
      </c>
      <c r="E15" s="36"/>
      <c r="F15" s="36" t="s">
        <v>167</v>
      </c>
      <c r="G15" s="36">
        <v>9</v>
      </c>
      <c r="H15" s="36" t="str">
        <f t="shared" ref="H15:H16" si="3">IF(F15="フラグ","boolean",IF(F15="文字列","text",IF(F15="整数","integer",IF(F15="実数","numeric",""))))</f>
        <v>text</v>
      </c>
      <c r="I15" s="36">
        <f t="shared" si="1"/>
        <v>28</v>
      </c>
      <c r="J15" s="37"/>
      <c r="K15" s="37"/>
      <c r="L15" s="36" t="s">
        <v>192</v>
      </c>
      <c r="M15" s="39"/>
      <c r="P15" s="25"/>
      <c r="Q15" s="25"/>
      <c r="R15" s="25"/>
      <c r="S15" s="25" t="str">
        <f t="shared" ref="S15:S16" si="4">IF(B15&lt;&gt;1,","&amp;D15,D15)</f>
        <v>,new_facility_id</v>
      </c>
      <c r="T15" s="25" t="str">
        <f t="shared" ref="T15:T16" si="5">UPPER(H15)</f>
        <v>TEXT</v>
      </c>
      <c r="U15" s="25" t="str">
        <f t="shared" ref="U15:U16" si="6">IF(K15&lt;&gt;"","default "&amp;IF(H15="text","'"&amp;K15&amp;"'",K15),"")</f>
        <v/>
      </c>
      <c r="V15" s="25" t="str">
        <f>IF(L15="○","NOT NULL","")</f>
        <v>NOT NULL</v>
      </c>
      <c r="W15" s="25" t="str">
        <f t="shared" si="2"/>
        <v>-- 新施設ID</v>
      </c>
      <c r="X15" s="25"/>
      <c r="Y15" s="25"/>
    </row>
    <row r="16" spans="1:34" ht="19.5" thickBot="1">
      <c r="A16" s="41"/>
      <c r="B16" s="42">
        <f t="shared" ref="B16" si="7">ROW()-13</f>
        <v>3</v>
      </c>
      <c r="C16" s="43" t="s">
        <v>1449</v>
      </c>
      <c r="D16" s="43" t="s">
        <v>1447</v>
      </c>
      <c r="E16" s="44"/>
      <c r="F16" s="44" t="s">
        <v>167</v>
      </c>
      <c r="G16" s="44">
        <v>8</v>
      </c>
      <c r="H16" s="44" t="str">
        <f t="shared" si="3"/>
        <v>text</v>
      </c>
      <c r="I16" s="44">
        <f t="shared" si="1"/>
        <v>25</v>
      </c>
      <c r="J16" s="46"/>
      <c r="K16" s="46">
        <v>99999999</v>
      </c>
      <c r="L16" s="44" t="s">
        <v>192</v>
      </c>
      <c r="M16" s="49" t="s">
        <v>1448</v>
      </c>
      <c r="S16" s="25" t="str">
        <f t="shared" si="4"/>
        <v>,start_ymd</v>
      </c>
      <c r="T16" s="25" t="str">
        <f t="shared" si="5"/>
        <v>TEXT</v>
      </c>
      <c r="U16" s="25" t="str">
        <f t="shared" si="6"/>
        <v>default '99999999'</v>
      </c>
      <c r="V16" s="25" t="str">
        <f>IF(L16="○","NOT NULL","")</f>
        <v>NOT NULL</v>
      </c>
      <c r="W16" s="25" t="str">
        <f t="shared" si="2"/>
        <v>-- 適用開始日</v>
      </c>
      <c r="Z16" s="41"/>
      <c r="AA16" s="41"/>
      <c r="AB16" s="41"/>
      <c r="AC16" s="41"/>
      <c r="AD16" s="41"/>
      <c r="AE16" s="41"/>
      <c r="AF16" s="41"/>
      <c r="AG16" s="41"/>
      <c r="AH16" s="41"/>
    </row>
    <row r="17" spans="16:34">
      <c r="P17" s="41"/>
      <c r="R17" s="25" t="s">
        <v>1327</v>
      </c>
      <c r="Z17" s="41"/>
      <c r="AA17" s="41"/>
      <c r="AB17" s="41"/>
      <c r="AC17" s="41"/>
      <c r="AD17" s="41"/>
      <c r="AE17" s="41"/>
      <c r="AF17" s="41"/>
      <c r="AG17" s="41"/>
      <c r="AH17" s="41"/>
    </row>
    <row r="18" spans="16:34">
      <c r="P18" s="41"/>
      <c r="Z18" s="41"/>
      <c r="AA18" s="41"/>
      <c r="AB18" s="41"/>
      <c r="AC18" s="41"/>
      <c r="AD18" s="41"/>
      <c r="AE18" s="41"/>
      <c r="AF18" s="41"/>
      <c r="AG18" s="41"/>
      <c r="AH18" s="41"/>
    </row>
    <row r="19" spans="16:34">
      <c r="P19" s="41"/>
      <c r="Z19" s="41"/>
      <c r="AA19" s="41"/>
      <c r="AB19" s="41"/>
      <c r="AC19" s="41"/>
      <c r="AD19" s="41"/>
      <c r="AE19" s="41"/>
      <c r="AF19" s="41"/>
      <c r="AG19" s="41"/>
      <c r="AH19" s="41"/>
    </row>
    <row r="20" spans="16:34">
      <c r="P20" s="41"/>
      <c r="Z20" s="41"/>
      <c r="AA20" s="41"/>
      <c r="AB20" s="41"/>
      <c r="AC20" s="41"/>
      <c r="AD20" s="41"/>
      <c r="AE20" s="41"/>
      <c r="AF20" s="41"/>
      <c r="AG20" s="41"/>
      <c r="AH20" s="41"/>
    </row>
    <row r="21" spans="16:34">
      <c r="P21" s="41"/>
      <c r="Z21" s="41"/>
      <c r="AA21" s="41"/>
      <c r="AB21" s="41"/>
      <c r="AC21" s="41"/>
      <c r="AD21" s="41"/>
      <c r="AE21" s="41"/>
      <c r="AF21" s="41"/>
      <c r="AG21" s="41"/>
      <c r="AH21" s="41"/>
    </row>
    <row r="22" spans="16:34">
      <c r="P22" s="41"/>
      <c r="Z22" s="41"/>
      <c r="AA22" s="41"/>
      <c r="AB22" s="41"/>
      <c r="AC22" s="41"/>
      <c r="AD22" s="41"/>
      <c r="AE22" s="41"/>
      <c r="AF22" s="41"/>
      <c r="AG22" s="41"/>
      <c r="AH22" s="41"/>
    </row>
    <row r="23" spans="16:34">
      <c r="P23" s="41"/>
      <c r="Z23" s="41"/>
      <c r="AA23" s="41"/>
      <c r="AB23" s="41"/>
      <c r="AC23" s="41"/>
      <c r="AD23" s="41"/>
      <c r="AE23" s="41"/>
      <c r="AF23" s="41"/>
      <c r="AG23" s="41"/>
      <c r="AH23" s="41"/>
    </row>
    <row r="24" spans="16:34">
      <c r="P24" s="41"/>
      <c r="Z24" s="41"/>
      <c r="AA24" s="41"/>
      <c r="AB24" s="41"/>
      <c r="AC24" s="41"/>
      <c r="AD24" s="41"/>
      <c r="AE24" s="41"/>
      <c r="AF24" s="41"/>
      <c r="AG24" s="41"/>
      <c r="AH24" s="41"/>
    </row>
    <row r="25" spans="16:34">
      <c r="P25" s="41"/>
      <c r="Z25" s="41"/>
    </row>
    <row r="26" spans="16:34">
      <c r="P26" s="41"/>
      <c r="Z26" s="41"/>
    </row>
    <row r="27" spans="16:34">
      <c r="P27" s="41"/>
      <c r="Z27" s="41"/>
    </row>
    <row r="28" spans="16:34">
      <c r="P28" s="41"/>
      <c r="Z28" s="41"/>
    </row>
    <row r="29" spans="16:34">
      <c r="P29" s="41"/>
      <c r="Z29" s="41"/>
    </row>
    <row r="30" spans="16:34">
      <c r="P30" s="41"/>
      <c r="Z30" s="41"/>
    </row>
    <row r="31" spans="16:34">
      <c r="P31" s="41"/>
      <c r="Z31" s="41"/>
    </row>
    <row r="32" spans="16:34">
      <c r="P32" s="41"/>
      <c r="Z32" s="41"/>
    </row>
    <row r="33" spans="16:26">
      <c r="Z33" s="41"/>
    </row>
    <row r="34" spans="16:26">
      <c r="Z34" s="41"/>
    </row>
    <row r="35" spans="16:26">
      <c r="Z35" s="41"/>
    </row>
    <row r="36" spans="16:26">
      <c r="Z36" s="41"/>
    </row>
    <row r="37" spans="16:26">
      <c r="P37" s="41"/>
      <c r="Q37" s="41"/>
      <c r="S37" s="41"/>
      <c r="T37" s="41"/>
      <c r="U37" s="41"/>
      <c r="V37" s="41"/>
      <c r="X37" s="41"/>
      <c r="Y37" s="41"/>
      <c r="Z37"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8" priority="2"/>
  </conditionalFormatting>
  <conditionalFormatting sqref="D15">
    <cfRule type="duplicateValues" dxfId="127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2" tint="-9.9978637043366805E-2"/>
    <pageSetUpPr fitToPage="1"/>
  </sheetPr>
  <dimension ref="A1:AB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41" customWidth="1"/>
    <col min="17" max="22" width="2.625" style="41"/>
    <col min="23" max="23" width="2.625" style="25"/>
    <col min="24" max="28" width="2.625" style="41"/>
    <col min="29" max="16384" width="2.625" style="25"/>
  </cols>
  <sheetData>
    <row r="1" spans="1:26" ht="16.5" customHeight="1">
      <c r="A1" s="79" t="s">
        <v>730</v>
      </c>
      <c r="B1" s="631" t="s">
        <v>137</v>
      </c>
      <c r="C1" s="632"/>
      <c r="D1" s="23" t="s">
        <v>138</v>
      </c>
      <c r="E1" s="635"/>
      <c r="F1" s="635"/>
      <c r="G1" s="635"/>
      <c r="H1" s="635"/>
      <c r="I1" s="635"/>
      <c r="J1" s="636" t="s">
        <v>1068</v>
      </c>
      <c r="K1" s="635"/>
      <c r="L1" s="627"/>
      <c r="M1" s="99" t="s">
        <v>205</v>
      </c>
    </row>
    <row r="2" spans="1:26" ht="19.5" thickBot="1">
      <c r="B2" s="633"/>
      <c r="C2" s="634"/>
      <c r="D2" s="26" t="s">
        <v>141</v>
      </c>
      <c r="E2" s="637"/>
      <c r="F2" s="637"/>
      <c r="G2" s="637"/>
      <c r="H2" s="637"/>
      <c r="I2" s="637"/>
      <c r="J2" s="638"/>
      <c r="K2" s="639"/>
      <c r="L2" s="640"/>
      <c r="M2" s="27"/>
      <c r="P2" s="25" t="str">
        <f>"ALTER TABLE ONLY milscm4."&amp;D$8</f>
        <v>ALTER TABLE ONLY milscm4.mt2_shisetsu_data</v>
      </c>
      <c r="Q2" s="25"/>
      <c r="R2" s="25"/>
      <c r="S2" s="25"/>
      <c r="T2" s="25"/>
      <c r="U2" s="25"/>
      <c r="V2" s="25"/>
      <c r="X2" s="25"/>
      <c r="Y2" s="25"/>
      <c r="Z2" s="25"/>
    </row>
    <row r="3" spans="1:26" ht="19.5" thickBot="1">
      <c r="B3" s="28"/>
      <c r="C3" s="28"/>
      <c r="D3" s="28"/>
      <c r="E3" s="28"/>
      <c r="F3" s="28"/>
      <c r="G3" s="28"/>
      <c r="H3" s="28"/>
      <c r="I3" s="28"/>
      <c r="J3" s="28"/>
      <c r="K3" s="28"/>
      <c r="L3" s="28"/>
      <c r="M3" s="29"/>
      <c r="N3" s="28"/>
      <c r="P3" s="25"/>
      <c r="Q3" s="25" t="str">
        <f>"ADD CONSTRAINT "&amp;D$8&amp;"_pkey"</f>
        <v>ADD CONSTRAINT mt2_shisetsu_data_pkey</v>
      </c>
      <c r="R3" s="25"/>
      <c r="S3" s="25"/>
      <c r="T3" s="25"/>
      <c r="U3" s="25"/>
      <c r="V3" s="25"/>
      <c r="X3" s="25"/>
      <c r="Y3" s="25"/>
      <c r="Z3" s="28"/>
    </row>
    <row r="4" spans="1:26">
      <c r="B4" s="626" t="s">
        <v>142</v>
      </c>
      <c r="C4" s="627"/>
      <c r="D4" s="628" t="str">
        <f>VLOOKUP(D7,エンティティ一覧!A1:'エンティティ一覧'!AQ10131,13,FALSE)</f>
        <v>ENT_A4_06</v>
      </c>
      <c r="E4" s="673"/>
      <c r="F4" s="673"/>
      <c r="G4" s="673"/>
      <c r="H4" s="673"/>
      <c r="I4" s="673"/>
      <c r="J4" s="673"/>
      <c r="K4" s="673"/>
      <c r="L4" s="673"/>
      <c r="M4" s="674"/>
      <c r="P4" s="25"/>
      <c r="Q4" s="25"/>
      <c r="R4" s="25" t="s">
        <v>1328</v>
      </c>
      <c r="S4" s="25"/>
      <c r="T4" s="25"/>
      <c r="U4" s="25"/>
      <c r="V4" s="25"/>
      <c r="X4" s="25"/>
      <c r="Y4" s="25"/>
      <c r="Z4" s="25"/>
    </row>
    <row r="5" spans="1:26">
      <c r="B5" s="641" t="s">
        <v>275</v>
      </c>
      <c r="C5" s="642"/>
      <c r="D5" s="643" t="str">
        <f>VLOOKUP(D7,エンティティ一覧!A1:'エンティティ一覧'!AQ10131,2,FALSE)</f>
        <v>SA_A4</v>
      </c>
      <c r="E5" s="646"/>
      <c r="F5" s="646"/>
      <c r="G5" s="646"/>
      <c r="H5" s="646"/>
      <c r="I5" s="646"/>
      <c r="J5" s="646"/>
      <c r="K5" s="646"/>
      <c r="L5" s="646"/>
      <c r="M5" s="647"/>
      <c r="P5" s="25"/>
      <c r="Q5" s="25"/>
      <c r="R5" s="25"/>
      <c r="S5" s="25" t="s">
        <v>1329</v>
      </c>
      <c r="T5" s="25"/>
      <c r="U5" s="25"/>
      <c r="V5" s="25"/>
      <c r="X5" s="25"/>
      <c r="Y5" s="25"/>
      <c r="Z5" s="25"/>
    </row>
    <row r="6" spans="1:26">
      <c r="B6" s="641" t="s">
        <v>144</v>
      </c>
      <c r="C6" s="642"/>
      <c r="D6" s="643" t="str">
        <f>VLOOKUP(D7,エンティティ一覧!A1:'エンティティ一覧'!AQ10131,6,FALSE)</f>
        <v>２次マスタ</v>
      </c>
      <c r="E6" s="646"/>
      <c r="F6" s="646"/>
      <c r="G6" s="646"/>
      <c r="H6" s="646"/>
      <c r="I6" s="646"/>
      <c r="J6" s="646"/>
      <c r="K6" s="646"/>
      <c r="L6" s="646"/>
      <c r="M6" s="647"/>
      <c r="P6" s="25"/>
      <c r="Q6" s="25"/>
      <c r="R6" s="25"/>
      <c r="S6" s="25"/>
      <c r="T6" s="25" t="s">
        <v>196</v>
      </c>
      <c r="U6" s="25"/>
      <c r="V6" s="25"/>
      <c r="X6" s="25"/>
      <c r="Y6" s="25"/>
      <c r="Z6" s="25"/>
    </row>
    <row r="7" spans="1:26">
      <c r="B7" s="641" t="s">
        <v>145</v>
      </c>
      <c r="C7" s="642"/>
      <c r="D7" s="643" t="s">
        <v>1069</v>
      </c>
      <c r="E7" s="646"/>
      <c r="F7" s="646"/>
      <c r="G7" s="646"/>
      <c r="H7" s="646"/>
      <c r="I7" s="646"/>
      <c r="J7" s="646"/>
      <c r="K7" s="646"/>
      <c r="L7" s="646"/>
      <c r="M7" s="647"/>
      <c r="P7" s="25"/>
      <c r="Q7" s="25"/>
      <c r="R7" s="25"/>
      <c r="S7" s="25"/>
      <c r="T7" s="25" t="s">
        <v>1454</v>
      </c>
      <c r="U7" s="25"/>
      <c r="V7" s="25"/>
      <c r="X7" s="25"/>
      <c r="Y7" s="25"/>
      <c r="Z7" s="25"/>
    </row>
    <row r="8" spans="1:26">
      <c r="B8" s="641" t="s">
        <v>733</v>
      </c>
      <c r="C8" s="642"/>
      <c r="D8" s="643" t="s">
        <v>1466</v>
      </c>
      <c r="E8" s="646"/>
      <c r="F8" s="646"/>
      <c r="G8" s="646"/>
      <c r="H8" s="646"/>
      <c r="I8" s="646"/>
      <c r="J8" s="646"/>
      <c r="K8" s="646"/>
      <c r="L8" s="646"/>
      <c r="M8" s="647"/>
      <c r="P8" s="25"/>
      <c r="Q8" s="25"/>
      <c r="R8" s="25"/>
      <c r="S8" s="25" t="s">
        <v>1327</v>
      </c>
      <c r="T8" s="25"/>
      <c r="U8" s="25"/>
      <c r="V8" s="25"/>
      <c r="X8" s="25"/>
      <c r="Y8" s="25"/>
      <c r="Z8" s="25"/>
    </row>
    <row r="9" spans="1:26" ht="19.5" thickBot="1">
      <c r="B9" s="652" t="s">
        <v>149</v>
      </c>
      <c r="C9" s="653"/>
      <c r="D9" s="654" t="str">
        <f xml:space="preserve"> D7 &amp; "を定義する。施設ごと年月ごとのデータ種別データ保持状況"</f>
        <v>施設データ管理マスタを定義する。施設ごと年月ごとのデータ種別データ保持状況</v>
      </c>
      <c r="E9" s="655"/>
      <c r="F9" s="655"/>
      <c r="G9" s="655"/>
      <c r="H9" s="655"/>
      <c r="I9" s="655"/>
      <c r="J9" s="655"/>
      <c r="K9" s="655"/>
      <c r="L9" s="655"/>
      <c r="M9" s="656"/>
      <c r="P9" s="25" t="str">
        <f>"ALTER TABLE milscm4."&amp;D$8&amp;" OWNER TO pgmisgrp1;"</f>
        <v>ALTER TABLE milscm4.mt2_shisetsu_data OWNER TO pgmisgrp1;</v>
      </c>
      <c r="Q9" s="25"/>
      <c r="R9" s="25"/>
      <c r="S9" s="25"/>
      <c r="T9" s="25"/>
      <c r="U9" s="25"/>
      <c r="V9" s="25"/>
      <c r="X9" s="25"/>
      <c r="Y9" s="25"/>
      <c r="Z9" s="25"/>
    </row>
    <row r="10" spans="1:26">
      <c r="B10" s="30"/>
      <c r="C10" s="30"/>
      <c r="D10" s="28"/>
      <c r="E10" s="28"/>
      <c r="F10" s="28"/>
      <c r="G10" s="28"/>
      <c r="H10" s="28"/>
      <c r="I10" s="28"/>
      <c r="J10" s="28"/>
      <c r="K10" s="28"/>
      <c r="L10" s="28"/>
      <c r="M10" s="29"/>
      <c r="N10" s="28"/>
      <c r="P10" s="25" t="str">
        <f>"GRANT ALL ON TABLE milscm4."&amp;D$8&amp;" TO pgappl11;"</f>
        <v>GRANT ALL ON TABLE milscm4.mt2_shisetsu_data TO pgappl11;</v>
      </c>
      <c r="Q10" s="25"/>
      <c r="R10" s="25"/>
      <c r="S10" s="25"/>
      <c r="T10" s="25"/>
      <c r="U10" s="25"/>
      <c r="V10" s="25"/>
      <c r="X10" s="25"/>
      <c r="Y10" s="25"/>
      <c r="Z10" s="28"/>
    </row>
    <row r="11" spans="1:26" ht="19.5" thickBot="1">
      <c r="B11" s="31" t="s">
        <v>151</v>
      </c>
      <c r="C11" s="30"/>
      <c r="D11" s="28"/>
      <c r="E11" s="28"/>
      <c r="F11" s="28"/>
      <c r="G11" s="28"/>
      <c r="H11" s="28"/>
      <c r="I11" s="28"/>
      <c r="J11" s="28"/>
      <c r="K11" s="28"/>
      <c r="L11" s="28"/>
      <c r="M11" s="29"/>
      <c r="N11" s="28"/>
      <c r="P11" s="25"/>
      <c r="Q11" s="25"/>
      <c r="R11" s="25"/>
      <c r="S11" s="25"/>
      <c r="T11" s="25"/>
      <c r="U11" s="25"/>
      <c r="V11" s="25"/>
      <c r="X11" s="25"/>
      <c r="Y11" s="25"/>
      <c r="Z11" s="28"/>
    </row>
    <row r="12" spans="1:26">
      <c r="B12" s="669" t="s">
        <v>152</v>
      </c>
      <c r="C12" s="671" t="s">
        <v>153</v>
      </c>
      <c r="D12" s="671" t="s">
        <v>154</v>
      </c>
      <c r="E12" s="665" t="s">
        <v>155</v>
      </c>
      <c r="F12" s="665" t="s">
        <v>156</v>
      </c>
      <c r="G12" s="665"/>
      <c r="H12" s="665" t="s">
        <v>157</v>
      </c>
      <c r="I12" s="665"/>
      <c r="J12" s="665" t="s">
        <v>158</v>
      </c>
      <c r="K12" s="665" t="s">
        <v>159</v>
      </c>
      <c r="L12" s="665" t="s">
        <v>160</v>
      </c>
      <c r="M12" s="667" t="s">
        <v>1070</v>
      </c>
      <c r="P12" s="25" t="str">
        <f>"CREATE TABLE milscm4."&amp;D$8</f>
        <v>CREATE TABLE milscm4.mt2_shisetsu_data</v>
      </c>
      <c r="Q12" s="25"/>
      <c r="R12" s="25"/>
      <c r="S12" s="25"/>
      <c r="T12" s="25"/>
      <c r="U12" s="25"/>
      <c r="V12" s="25"/>
      <c r="X12" s="25"/>
      <c r="Y12" s="25"/>
      <c r="Z12" s="25"/>
    </row>
    <row r="13" spans="1:26" ht="16.5" customHeight="1">
      <c r="B13" s="670"/>
      <c r="C13" s="672"/>
      <c r="D13" s="672"/>
      <c r="E13" s="666"/>
      <c r="F13" s="98" t="s">
        <v>162</v>
      </c>
      <c r="G13" s="98" t="s">
        <v>163</v>
      </c>
      <c r="H13" s="98" t="s">
        <v>162</v>
      </c>
      <c r="I13" s="98" t="s">
        <v>164</v>
      </c>
      <c r="J13" s="666"/>
      <c r="K13" s="666"/>
      <c r="L13" s="666"/>
      <c r="M13" s="668"/>
      <c r="P13" s="25"/>
      <c r="Q13" s="25" t="s">
        <v>1326</v>
      </c>
      <c r="R13" s="25"/>
      <c r="S13" s="25"/>
      <c r="T13" s="25"/>
      <c r="U13" s="25"/>
      <c r="V13" s="25"/>
      <c r="X13" s="25"/>
      <c r="Y13" s="25"/>
      <c r="Z13" s="25"/>
    </row>
    <row r="14" spans="1:26" s="41" customFormat="1" ht="37.5">
      <c r="A14" s="25"/>
      <c r="B14" s="33">
        <f t="shared" ref="B14:B31" si="0">ROW()-13</f>
        <v>1</v>
      </c>
      <c r="C14" s="34" t="s">
        <v>1071</v>
      </c>
      <c r="D14" s="34" t="s">
        <v>1452</v>
      </c>
      <c r="E14" s="36" t="s">
        <v>192</v>
      </c>
      <c r="F14" s="36" t="s">
        <v>167</v>
      </c>
      <c r="G14" s="36">
        <v>9</v>
      </c>
      <c r="H14" s="36" t="str">
        <f t="shared" ref="H14:H31" si="1">IF(F14="フラグ","boolean",IF(F14="文字列","text",IF(F14="整数","integer",IF(F14="実数","numeric",""))))</f>
        <v>text</v>
      </c>
      <c r="I14" s="36">
        <f t="shared" ref="I14:I31" si="2">IF(H14="boolean",1,IF(H14="text",IF(G14&lt;=126,1+(G14*3),4+(G14*3)),IF(H14="integer",4,IF(H14="numeric",3+CEILING(G14/4*2,2),0))))</f>
        <v>28</v>
      </c>
      <c r="J14" s="37"/>
      <c r="K14" s="37"/>
      <c r="L14" s="36" t="s">
        <v>192</v>
      </c>
      <c r="M14" s="39" t="s">
        <v>1072</v>
      </c>
      <c r="P14" s="25"/>
      <c r="Q14" s="25"/>
      <c r="R14" s="25"/>
      <c r="S14" s="25" t="str">
        <f>IF(B14&lt;&gt;1,","&amp;D14,D14)</f>
        <v>facility_id</v>
      </c>
      <c r="T14" s="25" t="str">
        <f>UPPER(H14)</f>
        <v>TEXT</v>
      </c>
      <c r="U14" s="25" t="str">
        <f>IF(K14&lt;&gt;"","default "&amp;IF(H14="text","'"&amp;K14&amp;"'",K14),"")</f>
        <v/>
      </c>
      <c r="V14" s="25" t="str">
        <f>IF(L14="○","NOT NULL","")</f>
        <v>NOT NULL</v>
      </c>
      <c r="W14" s="25" t="str">
        <f t="shared" ref="W14:W31" si="3">"-- "&amp;C14</f>
        <v>-- 施設ID</v>
      </c>
      <c r="X14" s="25"/>
      <c r="Y14" s="25"/>
    </row>
    <row r="15" spans="1:26" s="41" customFormat="1" ht="37.5">
      <c r="A15" s="25"/>
      <c r="B15" s="33">
        <f t="shared" si="0"/>
        <v>2</v>
      </c>
      <c r="C15" s="34" t="s">
        <v>1073</v>
      </c>
      <c r="D15" s="34" t="s">
        <v>1453</v>
      </c>
      <c r="E15" s="36" t="s">
        <v>192</v>
      </c>
      <c r="F15" s="36" t="s">
        <v>167</v>
      </c>
      <c r="G15" s="36">
        <v>6</v>
      </c>
      <c r="H15" s="36" t="str">
        <f t="shared" si="1"/>
        <v>text</v>
      </c>
      <c r="I15" s="36">
        <f t="shared" si="2"/>
        <v>19</v>
      </c>
      <c r="J15" s="37"/>
      <c r="K15" s="204">
        <v>999999</v>
      </c>
      <c r="L15" s="36" t="s">
        <v>192</v>
      </c>
      <c r="M15" s="39" t="s">
        <v>1074</v>
      </c>
      <c r="P15" s="25"/>
      <c r="Q15" s="25"/>
      <c r="R15" s="25"/>
      <c r="S15" s="25" t="str">
        <f t="shared" ref="S15:S31" si="4">IF(B15&lt;&gt;1,","&amp;D15,D15)</f>
        <v>,data_ym</v>
      </c>
      <c r="T15" s="25" t="str">
        <f t="shared" ref="T15:T31" si="5">UPPER(H15)</f>
        <v>TEXT</v>
      </c>
      <c r="U15" s="25" t="str">
        <f t="shared" ref="U15:U31" si="6">IF(K15&lt;&gt;"","default "&amp;IF(H15="text","'"&amp;K15&amp;"'",K15),"")</f>
        <v>default '999999'</v>
      </c>
      <c r="V15" s="25" t="str">
        <f>IF(L15="○","NOT NULL","")</f>
        <v>NOT NULL</v>
      </c>
      <c r="W15" s="25" t="str">
        <f t="shared" si="3"/>
        <v>-- 年月</v>
      </c>
      <c r="X15" s="25"/>
      <c r="Y15" s="25"/>
    </row>
    <row r="16" spans="1:26" s="41" customFormat="1">
      <c r="A16" s="25"/>
      <c r="B16" s="33">
        <f t="shared" si="0"/>
        <v>3</v>
      </c>
      <c r="C16" s="205" t="s">
        <v>1075</v>
      </c>
      <c r="D16" s="205" t="s">
        <v>1076</v>
      </c>
      <c r="E16" s="36"/>
      <c r="F16" s="36" t="s">
        <v>167</v>
      </c>
      <c r="G16" s="36">
        <v>1</v>
      </c>
      <c r="H16" s="36" t="str">
        <f t="shared" si="1"/>
        <v>text</v>
      </c>
      <c r="I16" s="36">
        <f t="shared" si="2"/>
        <v>4</v>
      </c>
      <c r="J16" s="37"/>
      <c r="K16" s="37">
        <v>0</v>
      </c>
      <c r="L16" s="36" t="s">
        <v>192</v>
      </c>
      <c r="M16" s="39" t="s">
        <v>1077</v>
      </c>
      <c r="P16" s="25"/>
      <c r="Q16" s="25"/>
      <c r="R16" s="25"/>
      <c r="S16" s="25" t="str">
        <f t="shared" si="4"/>
        <v>,ff1_f</v>
      </c>
      <c r="T16" s="25" t="str">
        <f t="shared" si="5"/>
        <v>TEXT</v>
      </c>
      <c r="U16" s="25" t="str">
        <f t="shared" si="6"/>
        <v>default '0'</v>
      </c>
      <c r="V16" s="25" t="str">
        <f>IF(L16="○","NOT NULL","")</f>
        <v>NOT NULL</v>
      </c>
      <c r="W16" s="25" t="str">
        <f t="shared" si="3"/>
        <v>-- FF1</v>
      </c>
      <c r="X16" s="25"/>
      <c r="Y16" s="25"/>
    </row>
    <row r="17" spans="1:25" s="41" customFormat="1" ht="37.5">
      <c r="A17" s="25"/>
      <c r="B17" s="33">
        <f t="shared" si="0"/>
        <v>4</v>
      </c>
      <c r="C17" s="205" t="s">
        <v>1078</v>
      </c>
      <c r="D17" s="205" t="s">
        <v>1079</v>
      </c>
      <c r="E17" s="36"/>
      <c r="F17" s="36" t="s">
        <v>167</v>
      </c>
      <c r="G17" s="36">
        <v>1</v>
      </c>
      <c r="H17" s="36" t="str">
        <f t="shared" si="1"/>
        <v>text</v>
      </c>
      <c r="I17" s="36">
        <f t="shared" si="2"/>
        <v>4</v>
      </c>
      <c r="J17" s="37"/>
      <c r="K17" s="37">
        <v>0</v>
      </c>
      <c r="L17" s="36" t="s">
        <v>192</v>
      </c>
      <c r="M17" s="39" t="s">
        <v>1080</v>
      </c>
      <c r="P17" s="25"/>
      <c r="Q17" s="25"/>
      <c r="R17" s="25"/>
      <c r="S17" s="25" t="str">
        <f t="shared" si="4"/>
        <v>,ff3_f</v>
      </c>
      <c r="T17" s="25" t="str">
        <f t="shared" si="5"/>
        <v>TEXT</v>
      </c>
      <c r="U17" s="25" t="str">
        <f t="shared" si="6"/>
        <v>default '0'</v>
      </c>
      <c r="V17" s="25" t="str">
        <f>IF(L17="○","NOT NULL","")</f>
        <v>NOT NULL</v>
      </c>
      <c r="W17" s="25" t="str">
        <f t="shared" si="3"/>
        <v>-- FF3</v>
      </c>
      <c r="X17" s="25"/>
      <c r="Y17" s="25"/>
    </row>
    <row r="18" spans="1:25" s="41" customFormat="1">
      <c r="B18" s="33">
        <f t="shared" si="0"/>
        <v>5</v>
      </c>
      <c r="C18" s="205" t="s">
        <v>1081</v>
      </c>
      <c r="D18" s="205" t="s">
        <v>1082</v>
      </c>
      <c r="E18" s="36"/>
      <c r="F18" s="36" t="s">
        <v>167</v>
      </c>
      <c r="G18" s="36">
        <v>1</v>
      </c>
      <c r="H18" s="36" t="str">
        <f t="shared" si="1"/>
        <v>text</v>
      </c>
      <c r="I18" s="36">
        <f t="shared" si="2"/>
        <v>4</v>
      </c>
      <c r="J18" s="37"/>
      <c r="K18" s="37">
        <v>0</v>
      </c>
      <c r="L18" s="36" t="s">
        <v>192</v>
      </c>
      <c r="M18" s="39" t="s">
        <v>1083</v>
      </c>
      <c r="P18" s="25"/>
      <c r="Q18" s="25"/>
      <c r="R18" s="25"/>
      <c r="S18" s="25" t="str">
        <f t="shared" si="4"/>
        <v>,efn_f</v>
      </c>
      <c r="T18" s="25" t="str">
        <f t="shared" si="5"/>
        <v>TEXT</v>
      </c>
      <c r="U18" s="25" t="str">
        <f t="shared" si="6"/>
        <v>default '0'</v>
      </c>
      <c r="V18" s="25" t="str">
        <f>IF(L18="○","NOT NULL","")</f>
        <v>NOT NULL</v>
      </c>
      <c r="W18" s="25" t="str">
        <f t="shared" si="3"/>
        <v>-- EFn</v>
      </c>
      <c r="X18" s="25"/>
      <c r="Y18" s="25"/>
    </row>
    <row r="19" spans="1:25" s="41" customFormat="1">
      <c r="B19" s="33">
        <f t="shared" si="0"/>
        <v>6</v>
      </c>
      <c r="C19" s="205" t="s">
        <v>1084</v>
      </c>
      <c r="D19" s="205" t="s">
        <v>1085</v>
      </c>
      <c r="E19" s="36"/>
      <c r="F19" s="36" t="s">
        <v>167</v>
      </c>
      <c r="G19" s="36">
        <v>1</v>
      </c>
      <c r="H19" s="36" t="str">
        <f t="shared" si="1"/>
        <v>text</v>
      </c>
      <c r="I19" s="36">
        <f t="shared" si="2"/>
        <v>4</v>
      </c>
      <c r="J19" s="37"/>
      <c r="K19" s="37">
        <v>0</v>
      </c>
      <c r="L19" s="36" t="s">
        <v>192</v>
      </c>
      <c r="M19" s="39" t="s">
        <v>1086</v>
      </c>
      <c r="Q19" s="25"/>
      <c r="R19" s="25"/>
      <c r="S19" s="25" t="str">
        <f t="shared" si="4"/>
        <v>,efg_f</v>
      </c>
      <c r="T19" s="25" t="str">
        <f t="shared" si="5"/>
        <v>TEXT</v>
      </c>
      <c r="U19" s="25" t="str">
        <f t="shared" si="6"/>
        <v>default '0'</v>
      </c>
      <c r="V19" s="25" t="str">
        <f t="shared" ref="V19:V31" si="7">IF(L19="○","NOT NULL","")</f>
        <v>NOT NULL</v>
      </c>
      <c r="W19" s="25" t="str">
        <f t="shared" si="3"/>
        <v>-- EFg</v>
      </c>
      <c r="X19" s="25"/>
      <c r="Y19" s="25"/>
    </row>
    <row r="20" spans="1:25" s="41" customFormat="1">
      <c r="B20" s="33">
        <f t="shared" si="0"/>
        <v>7</v>
      </c>
      <c r="C20" s="205" t="s">
        <v>1087</v>
      </c>
      <c r="D20" s="205" t="s">
        <v>1088</v>
      </c>
      <c r="E20" s="36"/>
      <c r="F20" s="36" t="s">
        <v>167</v>
      </c>
      <c r="G20" s="36">
        <v>1</v>
      </c>
      <c r="H20" s="36" t="str">
        <f t="shared" si="1"/>
        <v>text</v>
      </c>
      <c r="I20" s="36">
        <f t="shared" si="2"/>
        <v>4</v>
      </c>
      <c r="J20" s="37"/>
      <c r="K20" s="37">
        <v>0</v>
      </c>
      <c r="L20" s="36" t="s">
        <v>192</v>
      </c>
      <c r="M20" s="39" t="s">
        <v>1089</v>
      </c>
      <c r="Q20" s="25"/>
      <c r="R20" s="25"/>
      <c r="S20" s="25" t="str">
        <f t="shared" si="4"/>
        <v>,d_f</v>
      </c>
      <c r="T20" s="25" t="str">
        <f t="shared" si="5"/>
        <v>TEXT</v>
      </c>
      <c r="U20" s="25" t="str">
        <f t="shared" si="6"/>
        <v>default '0'</v>
      </c>
      <c r="V20" s="25" t="str">
        <f t="shared" si="7"/>
        <v>NOT NULL</v>
      </c>
      <c r="W20" s="25" t="str">
        <f t="shared" si="3"/>
        <v>-- D</v>
      </c>
      <c r="X20" s="25"/>
      <c r="Y20" s="25"/>
    </row>
    <row r="21" spans="1:25" s="41" customFormat="1">
      <c r="B21" s="33">
        <f t="shared" si="0"/>
        <v>8</v>
      </c>
      <c r="C21" s="205" t="s">
        <v>1090</v>
      </c>
      <c r="D21" s="205" t="s">
        <v>1091</v>
      </c>
      <c r="E21" s="36"/>
      <c r="F21" s="36" t="s">
        <v>167</v>
      </c>
      <c r="G21" s="36">
        <v>1</v>
      </c>
      <c r="H21" s="36" t="str">
        <f t="shared" si="1"/>
        <v>text</v>
      </c>
      <c r="I21" s="36">
        <f t="shared" si="2"/>
        <v>4</v>
      </c>
      <c r="J21" s="37"/>
      <c r="K21" s="37">
        <v>0</v>
      </c>
      <c r="L21" s="36" t="s">
        <v>192</v>
      </c>
      <c r="M21" s="39" t="s">
        <v>1092</v>
      </c>
      <c r="Q21" s="25"/>
      <c r="R21" s="25"/>
      <c r="S21" s="25" t="str">
        <f t="shared" si="4"/>
        <v>,h_f</v>
      </c>
      <c r="T21" s="25" t="str">
        <f t="shared" si="5"/>
        <v>TEXT</v>
      </c>
      <c r="U21" s="25" t="str">
        <f t="shared" si="6"/>
        <v>default '0'</v>
      </c>
      <c r="V21" s="25" t="str">
        <f t="shared" si="7"/>
        <v>NOT NULL</v>
      </c>
      <c r="W21" s="25" t="str">
        <f t="shared" si="3"/>
        <v>-- H</v>
      </c>
      <c r="X21" s="25"/>
      <c r="Y21" s="25"/>
    </row>
    <row r="22" spans="1:25" s="41" customFormat="1" ht="37.5">
      <c r="A22" s="25"/>
      <c r="B22" s="33">
        <f t="shared" si="0"/>
        <v>9</v>
      </c>
      <c r="C22" s="205" t="s">
        <v>1093</v>
      </c>
      <c r="D22" s="205" t="s">
        <v>1467</v>
      </c>
      <c r="E22" s="36"/>
      <c r="F22" s="36" t="s">
        <v>167</v>
      </c>
      <c r="G22" s="36">
        <v>1</v>
      </c>
      <c r="H22" s="36" t="str">
        <f t="shared" si="1"/>
        <v>text</v>
      </c>
      <c r="I22" s="36">
        <f t="shared" si="2"/>
        <v>4</v>
      </c>
      <c r="J22" s="37"/>
      <c r="K22" s="37">
        <v>0</v>
      </c>
      <c r="L22" s="36" t="s">
        <v>192</v>
      </c>
      <c r="M22" s="39" t="s">
        <v>1094</v>
      </c>
      <c r="Q22" s="25"/>
      <c r="R22" s="25"/>
      <c r="S22" s="25" t="str">
        <f t="shared" si="4"/>
        <v>,rcpd_f</v>
      </c>
      <c r="T22" s="25" t="str">
        <f t="shared" si="5"/>
        <v>TEXT</v>
      </c>
      <c r="U22" s="25" t="str">
        <f t="shared" si="6"/>
        <v>default '0'</v>
      </c>
      <c r="V22" s="25" t="str">
        <f t="shared" si="7"/>
        <v>NOT NULL</v>
      </c>
      <c r="W22" s="25" t="str">
        <f t="shared" si="3"/>
        <v>-- RCPD</v>
      </c>
      <c r="X22" s="25"/>
      <c r="Y22" s="25"/>
    </row>
    <row r="23" spans="1:25" s="41" customFormat="1" ht="37.5">
      <c r="A23" s="25"/>
      <c r="B23" s="33">
        <f t="shared" si="0"/>
        <v>10</v>
      </c>
      <c r="C23" s="205" t="s">
        <v>1095</v>
      </c>
      <c r="D23" s="205" t="s">
        <v>1096</v>
      </c>
      <c r="E23" s="36"/>
      <c r="F23" s="36" t="s">
        <v>167</v>
      </c>
      <c r="G23" s="36">
        <v>1</v>
      </c>
      <c r="H23" s="36" t="str">
        <f t="shared" si="1"/>
        <v>text</v>
      </c>
      <c r="I23" s="36">
        <f t="shared" si="2"/>
        <v>4</v>
      </c>
      <c r="J23" s="37"/>
      <c r="K23" s="37">
        <v>0</v>
      </c>
      <c r="L23" s="36" t="s">
        <v>192</v>
      </c>
      <c r="M23" s="39" t="s">
        <v>1097</v>
      </c>
      <c r="Q23" s="25"/>
      <c r="R23" s="25"/>
      <c r="S23" s="25" t="str">
        <f t="shared" si="4"/>
        <v>,rcpi_f</v>
      </c>
      <c r="T23" s="25" t="str">
        <f t="shared" si="5"/>
        <v>TEXT</v>
      </c>
      <c r="U23" s="25" t="str">
        <f t="shared" si="6"/>
        <v>default '0'</v>
      </c>
      <c r="V23" s="25" t="str">
        <f t="shared" si="7"/>
        <v>NOT NULL</v>
      </c>
      <c r="W23" s="25" t="str">
        <f t="shared" si="3"/>
        <v>-- RCPI</v>
      </c>
      <c r="X23" s="25"/>
      <c r="Y23" s="25"/>
    </row>
    <row r="24" spans="1:25" s="41" customFormat="1" ht="37.5">
      <c r="A24" s="25"/>
      <c r="B24" s="33">
        <f t="shared" si="0"/>
        <v>11</v>
      </c>
      <c r="C24" s="205" t="s">
        <v>1098</v>
      </c>
      <c r="D24" s="205" t="s">
        <v>1468</v>
      </c>
      <c r="E24" s="36"/>
      <c r="F24" s="36" t="s">
        <v>167</v>
      </c>
      <c r="G24" s="36">
        <v>1</v>
      </c>
      <c r="H24" s="36" t="str">
        <f t="shared" si="1"/>
        <v>text</v>
      </c>
      <c r="I24" s="36">
        <f t="shared" si="2"/>
        <v>4</v>
      </c>
      <c r="J24" s="37"/>
      <c r="K24" s="37">
        <v>0</v>
      </c>
      <c r="L24" s="36" t="s">
        <v>192</v>
      </c>
      <c r="M24" s="39" t="s">
        <v>1099</v>
      </c>
      <c r="Q24" s="25"/>
      <c r="R24" s="25"/>
      <c r="S24" s="25" t="str">
        <f t="shared" si="4"/>
        <v>,mml_lb_test_f</v>
      </c>
      <c r="T24" s="25" t="str">
        <f t="shared" si="5"/>
        <v>TEXT</v>
      </c>
      <c r="U24" s="25" t="str">
        <f t="shared" si="6"/>
        <v>default '0'</v>
      </c>
      <c r="V24" s="25" t="str">
        <f t="shared" si="7"/>
        <v>NOT NULL</v>
      </c>
      <c r="W24" s="25" t="str">
        <f t="shared" si="3"/>
        <v>-- MML検歴_検歴情報</v>
      </c>
      <c r="X24" s="25"/>
      <c r="Y24" s="25"/>
    </row>
    <row r="25" spans="1:25" s="41" customFormat="1" ht="75">
      <c r="A25" s="25"/>
      <c r="B25" s="33">
        <f t="shared" si="0"/>
        <v>12</v>
      </c>
      <c r="C25" s="205" t="s">
        <v>1100</v>
      </c>
      <c r="D25" s="205" t="s">
        <v>1469</v>
      </c>
      <c r="E25" s="36"/>
      <c r="F25" s="36" t="s">
        <v>167</v>
      </c>
      <c r="G25" s="36">
        <v>1</v>
      </c>
      <c r="H25" s="36" t="str">
        <f t="shared" si="1"/>
        <v>text</v>
      </c>
      <c r="I25" s="36">
        <f t="shared" si="2"/>
        <v>4</v>
      </c>
      <c r="J25" s="37"/>
      <c r="K25" s="37">
        <v>0</v>
      </c>
      <c r="L25" s="36" t="s">
        <v>192</v>
      </c>
      <c r="M25" s="39" t="s">
        <v>3145</v>
      </c>
      <c r="Q25" s="25"/>
      <c r="R25" s="25"/>
      <c r="S25" s="25" t="str">
        <f t="shared" si="4"/>
        <v>,mml_lb_specimen_f</v>
      </c>
      <c r="T25" s="25" t="str">
        <f t="shared" si="5"/>
        <v>TEXT</v>
      </c>
      <c r="U25" s="25" t="str">
        <f t="shared" si="6"/>
        <v>default '0'</v>
      </c>
      <c r="V25" s="25" t="str">
        <f t="shared" si="7"/>
        <v>NOT NULL</v>
      </c>
      <c r="W25" s="25" t="str">
        <f t="shared" si="3"/>
        <v>-- MML検歴_検歴検体材料</v>
      </c>
      <c r="X25" s="25"/>
      <c r="Y25" s="25"/>
    </row>
    <row r="26" spans="1:25" s="41" customFormat="1" ht="75">
      <c r="A26" s="25"/>
      <c r="B26" s="33">
        <f t="shared" si="0"/>
        <v>13</v>
      </c>
      <c r="C26" s="205" t="s">
        <v>1101</v>
      </c>
      <c r="D26" s="205" t="s">
        <v>1470</v>
      </c>
      <c r="E26" s="36"/>
      <c r="F26" s="36" t="s">
        <v>167</v>
      </c>
      <c r="G26" s="36">
        <v>1</v>
      </c>
      <c r="H26" s="36" t="str">
        <f t="shared" si="1"/>
        <v>text</v>
      </c>
      <c r="I26" s="36">
        <f t="shared" si="2"/>
        <v>4</v>
      </c>
      <c r="J26" s="37"/>
      <c r="K26" s="37">
        <v>0</v>
      </c>
      <c r="L26" s="36" t="s">
        <v>192</v>
      </c>
      <c r="M26" s="39" t="s">
        <v>3145</v>
      </c>
      <c r="Q26" s="25"/>
      <c r="R26" s="25"/>
      <c r="S26" s="25" t="str">
        <f t="shared" si="4"/>
        <v>,mml_lb_item_f</v>
      </c>
      <c r="T26" s="25" t="str">
        <f t="shared" si="5"/>
        <v>TEXT</v>
      </c>
      <c r="U26" s="25" t="str">
        <f t="shared" si="6"/>
        <v>default '0'</v>
      </c>
      <c r="V26" s="25" t="str">
        <f t="shared" si="7"/>
        <v>NOT NULL</v>
      </c>
      <c r="W26" s="25" t="str">
        <f t="shared" si="3"/>
        <v>-- MML検歴_検歴項目情報</v>
      </c>
      <c r="X26" s="25"/>
      <c r="Y26" s="25"/>
    </row>
    <row r="27" spans="1:25" s="41" customFormat="1" ht="37.5">
      <c r="A27" s="25"/>
      <c r="B27" s="33">
        <f t="shared" si="0"/>
        <v>14</v>
      </c>
      <c r="C27" s="205" t="s">
        <v>1102</v>
      </c>
      <c r="D27" s="205" t="s">
        <v>1471</v>
      </c>
      <c r="E27" s="36"/>
      <c r="F27" s="36" t="s">
        <v>167</v>
      </c>
      <c r="G27" s="36">
        <v>1</v>
      </c>
      <c r="H27" s="36" t="str">
        <f t="shared" si="1"/>
        <v>text</v>
      </c>
      <c r="I27" s="36">
        <f t="shared" si="2"/>
        <v>4</v>
      </c>
      <c r="J27" s="37"/>
      <c r="K27" s="37">
        <v>0</v>
      </c>
      <c r="L27" s="36" t="s">
        <v>192</v>
      </c>
      <c r="M27" s="39" t="s">
        <v>1103</v>
      </c>
      <c r="Q27" s="25"/>
      <c r="R27" s="25"/>
      <c r="S27" s="25" t="str">
        <f t="shared" si="4"/>
        <v>,mml_vs_vitalsign_f</v>
      </c>
      <c r="T27" s="25" t="str">
        <f t="shared" si="5"/>
        <v>TEXT</v>
      </c>
      <c r="U27" s="25" t="str">
        <f t="shared" si="6"/>
        <v>default '0'</v>
      </c>
      <c r="V27" s="25" t="str">
        <f t="shared" si="7"/>
        <v>NOT NULL</v>
      </c>
      <c r="W27" s="25" t="str">
        <f t="shared" si="3"/>
        <v>-- MMLバイタル_バイタルサイン</v>
      </c>
      <c r="X27" s="25"/>
      <c r="Y27" s="25"/>
    </row>
    <row r="28" spans="1:25" s="41" customFormat="1" ht="75">
      <c r="A28" s="25"/>
      <c r="B28" s="33">
        <f t="shared" si="0"/>
        <v>15</v>
      </c>
      <c r="C28" s="205" t="s">
        <v>1104</v>
      </c>
      <c r="D28" s="205" t="s">
        <v>1472</v>
      </c>
      <c r="E28" s="36"/>
      <c r="F28" s="36" t="s">
        <v>167</v>
      </c>
      <c r="G28" s="36">
        <v>1</v>
      </c>
      <c r="H28" s="36" t="str">
        <f t="shared" si="1"/>
        <v>text</v>
      </c>
      <c r="I28" s="36">
        <f t="shared" si="2"/>
        <v>4</v>
      </c>
      <c r="J28" s="37"/>
      <c r="K28" s="37">
        <v>0</v>
      </c>
      <c r="L28" s="36" t="s">
        <v>192</v>
      </c>
      <c r="M28" s="39" t="s">
        <v>3146</v>
      </c>
      <c r="Q28" s="25"/>
      <c r="R28" s="25"/>
      <c r="S28" s="25" t="str">
        <f t="shared" si="4"/>
        <v>,mml_vs_item_f</v>
      </c>
      <c r="T28" s="25" t="str">
        <f t="shared" si="5"/>
        <v>TEXT</v>
      </c>
      <c r="U28" s="25" t="str">
        <f t="shared" si="6"/>
        <v>default '0'</v>
      </c>
      <c r="V28" s="25" t="str">
        <f t="shared" si="7"/>
        <v>NOT NULL</v>
      </c>
      <c r="W28" s="25" t="str">
        <f t="shared" si="3"/>
        <v>-- MMLバイタル_記録項目</v>
      </c>
      <c r="X28" s="25"/>
      <c r="Y28" s="25"/>
    </row>
    <row r="29" spans="1:25" s="41" customFormat="1" ht="37.5">
      <c r="A29" s="25"/>
      <c r="B29" s="33">
        <f t="shared" si="0"/>
        <v>16</v>
      </c>
      <c r="C29" s="205" t="s">
        <v>3143</v>
      </c>
      <c r="D29" s="205" t="s">
        <v>1473</v>
      </c>
      <c r="E29" s="36"/>
      <c r="F29" s="36" t="s">
        <v>167</v>
      </c>
      <c r="G29" s="36">
        <v>1</v>
      </c>
      <c r="H29" s="36" t="str">
        <f t="shared" si="1"/>
        <v>text</v>
      </c>
      <c r="I29" s="36">
        <f t="shared" si="2"/>
        <v>4</v>
      </c>
      <c r="J29" s="37"/>
      <c r="K29" s="37">
        <v>0</v>
      </c>
      <c r="L29" s="36" t="s">
        <v>192</v>
      </c>
      <c r="M29" s="39" t="s">
        <v>1105</v>
      </c>
      <c r="Q29" s="25"/>
      <c r="R29" s="25"/>
      <c r="S29" s="25" t="str">
        <f t="shared" si="4"/>
        <v>,mml_fs_vitalsign_f</v>
      </c>
      <c r="T29" s="25" t="str">
        <f t="shared" si="5"/>
        <v>TEXT</v>
      </c>
      <c r="U29" s="25" t="str">
        <f t="shared" si="6"/>
        <v>default '0'</v>
      </c>
      <c r="V29" s="25" t="str">
        <f t="shared" si="7"/>
        <v>NOT NULL</v>
      </c>
      <c r="W29" s="25" t="str">
        <f t="shared" si="3"/>
        <v>-- MML体温表_バイタルサイン</v>
      </c>
      <c r="X29" s="25"/>
      <c r="Y29" s="25"/>
    </row>
    <row r="30" spans="1:25" s="41" customFormat="1" ht="75">
      <c r="A30" s="25"/>
      <c r="B30" s="33">
        <f t="shared" si="0"/>
        <v>17</v>
      </c>
      <c r="C30" s="205" t="s">
        <v>1106</v>
      </c>
      <c r="D30" s="205" t="s">
        <v>1474</v>
      </c>
      <c r="E30" s="36"/>
      <c r="F30" s="36" t="s">
        <v>167</v>
      </c>
      <c r="G30" s="36">
        <v>1</v>
      </c>
      <c r="H30" s="36" t="str">
        <f t="shared" si="1"/>
        <v>text</v>
      </c>
      <c r="I30" s="36">
        <f t="shared" si="2"/>
        <v>4</v>
      </c>
      <c r="J30" s="37"/>
      <c r="K30" s="37">
        <v>0</v>
      </c>
      <c r="L30" s="36" t="s">
        <v>192</v>
      </c>
      <c r="M30" s="39" t="s">
        <v>3144</v>
      </c>
      <c r="Q30" s="25"/>
      <c r="R30" s="25"/>
      <c r="S30" s="25" t="str">
        <f t="shared" si="4"/>
        <v>,mml_fs_item_f</v>
      </c>
      <c r="T30" s="25" t="str">
        <f t="shared" si="5"/>
        <v>TEXT</v>
      </c>
      <c r="U30" s="25" t="str">
        <f t="shared" si="6"/>
        <v>default '0'</v>
      </c>
      <c r="V30" s="25" t="str">
        <f t="shared" si="7"/>
        <v>NOT NULL</v>
      </c>
      <c r="W30" s="25" t="str">
        <f t="shared" si="3"/>
        <v>-- MML体温表_記録項目</v>
      </c>
      <c r="X30" s="25"/>
      <c r="Y30" s="25"/>
    </row>
    <row r="31" spans="1:25" ht="38.25" thickBot="1">
      <c r="B31" s="42">
        <f t="shared" si="0"/>
        <v>18</v>
      </c>
      <c r="C31" s="43" t="s">
        <v>1107</v>
      </c>
      <c r="D31" s="43" t="s">
        <v>1475</v>
      </c>
      <c r="E31" s="44"/>
      <c r="F31" s="44" t="s">
        <v>167</v>
      </c>
      <c r="G31" s="44">
        <v>1</v>
      </c>
      <c r="H31" s="44" t="str">
        <f t="shared" si="1"/>
        <v>text</v>
      </c>
      <c r="I31" s="44">
        <f t="shared" si="2"/>
        <v>4</v>
      </c>
      <c r="J31" s="46"/>
      <c r="K31" s="46">
        <v>0</v>
      </c>
      <c r="L31" s="44" t="s">
        <v>192</v>
      </c>
      <c r="M31" s="49" t="s">
        <v>1769</v>
      </c>
      <c r="Q31" s="25"/>
      <c r="R31" s="25"/>
      <c r="S31" s="25" t="str">
        <f t="shared" si="4"/>
        <v>,mml_pi_master_f</v>
      </c>
      <c r="T31" s="25" t="str">
        <f t="shared" si="5"/>
        <v>TEXT</v>
      </c>
      <c r="U31" s="25" t="str">
        <f t="shared" si="6"/>
        <v>default '0'</v>
      </c>
      <c r="V31" s="25" t="str">
        <f t="shared" si="7"/>
        <v>NOT NULL</v>
      </c>
      <c r="W31" s="25" t="str">
        <f t="shared" si="3"/>
        <v>-- MML患者情報_患者情報</v>
      </c>
      <c r="X31" s="25"/>
      <c r="Y31" s="25"/>
    </row>
    <row r="32" spans="1:25">
      <c r="R32"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6" priority="2"/>
  </conditionalFormatting>
  <conditionalFormatting sqref="D15">
    <cfRule type="duplicateValues" dxfId="127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Z40"/>
  <sheetViews>
    <sheetView showGridLines="0" zoomScale="85" zoomScaleNormal="85" zoomScaleSheetLayoutView="85" workbookViewId="0"/>
  </sheetViews>
  <sheetFormatPr defaultColWidth="2.625" defaultRowHeight="18.75"/>
  <cols>
    <col min="1" max="1" width="17.75" style="25" customWidth="1"/>
    <col min="2" max="2" width="5.5" style="41" customWidth="1"/>
    <col min="3" max="3" width="28.875" style="41" customWidth="1"/>
    <col min="4" max="4" width="25.375" style="41" customWidth="1"/>
    <col min="5" max="5" width="6.375" style="41" customWidth="1"/>
    <col min="6" max="6" width="8.25" style="41" bestFit="1" customWidth="1"/>
    <col min="7" max="7" width="6.25" style="41" customWidth="1"/>
    <col min="8" max="8" width="11.875" style="41" customWidth="1"/>
    <col min="9" max="9" width="8.25" style="41" bestFit="1" customWidth="1"/>
    <col min="10" max="10" width="11.25" style="41" bestFit="1" customWidth="1"/>
    <col min="11" max="11" width="13.25" style="41" bestFit="1" customWidth="1"/>
    <col min="12" max="12" width="9.125" style="41" customWidth="1"/>
    <col min="13" max="13" width="40.625" style="50" customWidth="1"/>
    <col min="14" max="15" width="2.625" style="41"/>
    <col min="16" max="16" width="2.375" style="41" customWidth="1"/>
    <col min="17" max="22" width="2.625" style="41"/>
    <col min="23" max="23" width="2.625" style="25"/>
    <col min="24" max="16384" width="2.625" style="41"/>
  </cols>
  <sheetData>
    <row r="1" spans="1:26" ht="16.5" customHeight="1">
      <c r="A1" s="79" t="s">
        <v>730</v>
      </c>
      <c r="B1" s="631" t="s">
        <v>137</v>
      </c>
      <c r="C1" s="632"/>
      <c r="D1" s="23" t="s">
        <v>138</v>
      </c>
      <c r="E1" s="635"/>
      <c r="F1" s="635"/>
      <c r="G1" s="635"/>
      <c r="H1" s="635"/>
      <c r="I1" s="635"/>
      <c r="J1" s="636" t="s">
        <v>204</v>
      </c>
      <c r="K1" s="635"/>
      <c r="L1" s="627"/>
      <c r="M1" s="99" t="s">
        <v>1109</v>
      </c>
    </row>
    <row r="2" spans="1:26" ht="19.5" thickBot="1">
      <c r="B2" s="633"/>
      <c r="C2" s="634"/>
      <c r="D2" s="26" t="s">
        <v>141</v>
      </c>
      <c r="E2" s="637"/>
      <c r="F2" s="637"/>
      <c r="G2" s="637"/>
      <c r="H2" s="637"/>
      <c r="I2" s="637"/>
      <c r="J2" s="638"/>
      <c r="K2" s="639"/>
      <c r="L2" s="640"/>
      <c r="M2" s="27"/>
      <c r="P2" s="25" t="str">
        <f>"ALTER TABLE ONLY milscm4."&amp;D$8</f>
        <v>ALTER TABLE ONLY milscm4.mt2_iyakuhin_kanren</v>
      </c>
      <c r="Q2" s="25"/>
      <c r="R2" s="25"/>
      <c r="S2" s="25"/>
      <c r="T2" s="25"/>
      <c r="U2" s="25"/>
      <c r="V2" s="25"/>
      <c r="X2" s="25"/>
      <c r="Y2" s="25"/>
      <c r="Z2" s="25"/>
    </row>
    <row r="3" spans="1:26" ht="19.5" thickBot="1">
      <c r="B3" s="28"/>
      <c r="C3" s="28"/>
      <c r="D3" s="207"/>
      <c r="E3" s="207"/>
      <c r="F3" s="207"/>
      <c r="G3" s="207"/>
      <c r="H3" s="207"/>
      <c r="I3" s="207"/>
      <c r="J3" s="207"/>
      <c r="K3" s="207"/>
      <c r="L3" s="207"/>
      <c r="M3" s="29"/>
      <c r="N3" s="207"/>
      <c r="P3" s="25"/>
      <c r="Q3" s="25" t="str">
        <f>"ADD CONSTRAINT "&amp;D$8&amp;"_pkey"</f>
        <v>ADD CONSTRAINT mt2_iyakuhin_kanren_pkey</v>
      </c>
      <c r="R3" s="25"/>
      <c r="S3" s="25"/>
      <c r="T3" s="25"/>
      <c r="U3" s="25"/>
      <c r="V3" s="25"/>
      <c r="X3" s="25"/>
      <c r="Y3" s="25"/>
      <c r="Z3" s="28"/>
    </row>
    <row r="4" spans="1:26">
      <c r="B4" s="626" t="s">
        <v>142</v>
      </c>
      <c r="C4" s="627"/>
      <c r="D4" s="628" t="str">
        <f>VLOOKUP(D7,エンティティ一覧!A1:'エンティティ一覧'!AQ10131,13,FALSE)</f>
        <v>ENT_A4_07</v>
      </c>
      <c r="E4" s="677"/>
      <c r="F4" s="677"/>
      <c r="G4" s="677"/>
      <c r="H4" s="677"/>
      <c r="I4" s="677"/>
      <c r="J4" s="677"/>
      <c r="K4" s="677"/>
      <c r="L4" s="677"/>
      <c r="M4" s="678"/>
      <c r="P4" s="25"/>
      <c r="Q4" s="25"/>
      <c r="R4" s="25" t="s">
        <v>1328</v>
      </c>
      <c r="S4" s="25"/>
      <c r="T4" s="25"/>
      <c r="U4" s="25"/>
      <c r="V4" s="25"/>
      <c r="X4" s="25"/>
      <c r="Y4" s="25"/>
      <c r="Z4" s="25"/>
    </row>
    <row r="5" spans="1:26">
      <c r="B5" s="641" t="s">
        <v>275</v>
      </c>
      <c r="C5" s="642"/>
      <c r="D5" s="643" t="str">
        <f>VLOOKUP(D7,エンティティ一覧!A1:'エンティティ一覧'!AQ10131,2,FALSE)</f>
        <v>SA_A4</v>
      </c>
      <c r="E5" s="679"/>
      <c r="F5" s="679"/>
      <c r="G5" s="679"/>
      <c r="H5" s="679"/>
      <c r="I5" s="679"/>
      <c r="J5" s="679"/>
      <c r="K5" s="679"/>
      <c r="L5" s="679"/>
      <c r="M5" s="680"/>
      <c r="P5" s="25"/>
      <c r="Q5" s="25"/>
      <c r="R5" s="25"/>
      <c r="S5" s="25" t="s">
        <v>1329</v>
      </c>
      <c r="T5" s="25"/>
      <c r="U5" s="25"/>
      <c r="V5" s="25"/>
      <c r="X5" s="25"/>
      <c r="Y5" s="25"/>
      <c r="Z5" s="25"/>
    </row>
    <row r="6" spans="1:26">
      <c r="B6" s="641" t="s">
        <v>144</v>
      </c>
      <c r="C6" s="642"/>
      <c r="D6" s="643" t="str">
        <f>VLOOKUP(D7,エンティティ一覧!A1:'エンティティ一覧'!AQ10131,6,FALSE)</f>
        <v>２次マスタ</v>
      </c>
      <c r="E6" s="679"/>
      <c r="F6" s="679"/>
      <c r="G6" s="679"/>
      <c r="H6" s="679"/>
      <c r="I6" s="679"/>
      <c r="J6" s="679"/>
      <c r="K6" s="679"/>
      <c r="L6" s="679"/>
      <c r="M6" s="680"/>
      <c r="P6" s="25"/>
      <c r="Q6" s="25"/>
      <c r="R6" s="25"/>
      <c r="S6" s="25"/>
      <c r="T6" s="25" t="s">
        <v>463</v>
      </c>
      <c r="U6" s="25"/>
      <c r="V6" s="25"/>
      <c r="X6" s="25"/>
      <c r="Y6" s="25"/>
      <c r="Z6" s="25"/>
    </row>
    <row r="7" spans="1:26">
      <c r="B7" s="641" t="s">
        <v>145</v>
      </c>
      <c r="C7" s="642"/>
      <c r="D7" s="643" t="s">
        <v>1117</v>
      </c>
      <c r="E7" s="679"/>
      <c r="F7" s="679"/>
      <c r="G7" s="679"/>
      <c r="H7" s="679"/>
      <c r="I7" s="679"/>
      <c r="J7" s="679"/>
      <c r="K7" s="679"/>
      <c r="L7" s="679"/>
      <c r="M7" s="680"/>
      <c r="P7" s="25"/>
      <c r="Q7" s="25"/>
      <c r="R7" s="25"/>
      <c r="S7" s="25"/>
      <c r="T7" s="25" t="s">
        <v>1361</v>
      </c>
      <c r="U7" s="25"/>
      <c r="V7" s="25"/>
      <c r="X7" s="25"/>
      <c r="Y7" s="25"/>
      <c r="Z7" s="25"/>
    </row>
    <row r="8" spans="1:26">
      <c r="B8" s="641" t="s">
        <v>1111</v>
      </c>
      <c r="C8" s="642"/>
      <c r="D8" s="643" t="s">
        <v>1285</v>
      </c>
      <c r="E8" s="679"/>
      <c r="F8" s="679"/>
      <c r="G8" s="679"/>
      <c r="H8" s="679"/>
      <c r="I8" s="679"/>
      <c r="J8" s="679"/>
      <c r="K8" s="679"/>
      <c r="L8" s="679"/>
      <c r="M8" s="680"/>
      <c r="P8" s="25"/>
      <c r="Q8" s="25"/>
      <c r="R8" s="25"/>
      <c r="S8" s="25" t="s">
        <v>1327</v>
      </c>
      <c r="T8" s="25"/>
      <c r="U8" s="25"/>
      <c r="V8" s="25"/>
      <c r="X8" s="25"/>
      <c r="Y8" s="25"/>
      <c r="Z8" s="25"/>
    </row>
    <row r="9" spans="1:26" ht="19.5" thickBot="1">
      <c r="B9" s="681" t="s">
        <v>149</v>
      </c>
      <c r="C9" s="682"/>
      <c r="D9" s="683" t="str">
        <f xml:space="preserve"> D7 &amp; "を定義する。"&amp;"医薬品コード・施行年月日ごとのデータを取得"</f>
        <v>医薬品関連マスタを定義する。医薬品コード・施行年月日ごとのデータを取得</v>
      </c>
      <c r="E9" s="684"/>
      <c r="F9" s="684"/>
      <c r="G9" s="684"/>
      <c r="H9" s="684"/>
      <c r="I9" s="684"/>
      <c r="J9" s="684"/>
      <c r="K9" s="684"/>
      <c r="L9" s="684"/>
      <c r="M9" s="685"/>
      <c r="P9" s="25" t="str">
        <f>"ALTER TABLE milscm4."&amp;D$8&amp;" OWNER TO pgmisgrp1;"</f>
        <v>ALTER TABLE milscm4.mt2_iyakuhin_kanren OWNER TO pgmisgrp1;</v>
      </c>
      <c r="Q9" s="25"/>
      <c r="R9" s="25"/>
      <c r="S9" s="25"/>
      <c r="T9" s="25"/>
      <c r="U9" s="25"/>
      <c r="V9" s="25"/>
      <c r="X9" s="25"/>
      <c r="Y9" s="25"/>
      <c r="Z9" s="25"/>
    </row>
    <row r="10" spans="1:26">
      <c r="B10" s="208"/>
      <c r="C10" s="208"/>
      <c r="D10" s="207"/>
      <c r="E10" s="207"/>
      <c r="F10" s="207"/>
      <c r="G10" s="207"/>
      <c r="H10" s="207"/>
      <c r="I10" s="207"/>
      <c r="J10" s="207"/>
      <c r="K10" s="207"/>
      <c r="L10" s="207"/>
      <c r="M10" s="29"/>
      <c r="N10" s="207"/>
      <c r="P10" s="25" t="str">
        <f>"GRANT ALL ON TABLE milscm4."&amp;D$8&amp;" TO pgappl11;"</f>
        <v>GRANT ALL ON TABLE milscm4.mt2_iyakuhin_kanren TO pgappl11;</v>
      </c>
      <c r="Q10" s="25"/>
      <c r="R10" s="25"/>
      <c r="S10" s="25"/>
      <c r="T10" s="25"/>
      <c r="U10" s="25"/>
      <c r="V10" s="25"/>
      <c r="X10" s="25"/>
      <c r="Y10" s="25"/>
      <c r="Z10" s="28"/>
    </row>
    <row r="11" spans="1:26" ht="19.5" thickBot="1">
      <c r="B11" s="209" t="s">
        <v>151</v>
      </c>
      <c r="C11" s="208"/>
      <c r="D11" s="207"/>
      <c r="E11" s="207"/>
      <c r="F11" s="207"/>
      <c r="G11" s="207"/>
      <c r="H11" s="207"/>
      <c r="I11" s="207"/>
      <c r="J11" s="207"/>
      <c r="K11" s="207"/>
      <c r="L11" s="207"/>
      <c r="M11" s="29"/>
      <c r="N11" s="207"/>
      <c r="P11" s="25"/>
      <c r="Q11" s="25"/>
      <c r="R11" s="25"/>
      <c r="S11" s="25"/>
      <c r="T11" s="25"/>
      <c r="U11" s="25"/>
      <c r="V11" s="25"/>
      <c r="X11" s="25"/>
      <c r="Y11" s="25"/>
      <c r="Z11" s="28"/>
    </row>
    <row r="12" spans="1:26">
      <c r="B12" s="669" t="s">
        <v>152</v>
      </c>
      <c r="C12" s="671" t="s">
        <v>1112</v>
      </c>
      <c r="D12" s="671" t="s">
        <v>1113</v>
      </c>
      <c r="E12" s="665" t="s">
        <v>155</v>
      </c>
      <c r="F12" s="665" t="s">
        <v>156</v>
      </c>
      <c r="G12" s="665"/>
      <c r="H12" s="665" t="s">
        <v>157</v>
      </c>
      <c r="I12" s="665"/>
      <c r="J12" s="665" t="s">
        <v>158</v>
      </c>
      <c r="K12" s="665" t="s">
        <v>159</v>
      </c>
      <c r="L12" s="665" t="s">
        <v>160</v>
      </c>
      <c r="M12" s="667" t="s">
        <v>1114</v>
      </c>
      <c r="P12" s="25" t="str">
        <f>"CREATE TABLE milscm4."&amp;D$8</f>
        <v>CREATE TABLE milscm4.mt2_iyakuhin_kanren</v>
      </c>
      <c r="Q12" s="25"/>
      <c r="R12" s="25"/>
      <c r="S12" s="25"/>
      <c r="T12" s="25"/>
      <c r="U12" s="25"/>
      <c r="V12" s="25"/>
      <c r="X12" s="25"/>
      <c r="Y12" s="25"/>
      <c r="Z12" s="25"/>
    </row>
    <row r="13" spans="1:26" ht="16.5" customHeight="1">
      <c r="B13" s="670"/>
      <c r="C13" s="672"/>
      <c r="D13" s="672"/>
      <c r="E13" s="666"/>
      <c r="F13" s="98" t="s">
        <v>162</v>
      </c>
      <c r="G13" s="98" t="s">
        <v>163</v>
      </c>
      <c r="H13" s="98" t="s">
        <v>162</v>
      </c>
      <c r="I13" s="98" t="s">
        <v>164</v>
      </c>
      <c r="J13" s="666"/>
      <c r="K13" s="666"/>
      <c r="L13" s="666"/>
      <c r="M13" s="668"/>
      <c r="P13" s="25"/>
      <c r="Q13" s="25" t="s">
        <v>1326</v>
      </c>
      <c r="R13" s="25"/>
      <c r="S13" s="25"/>
      <c r="T13" s="25"/>
      <c r="U13" s="25"/>
      <c r="V13" s="25"/>
      <c r="X13" s="25"/>
      <c r="Y13" s="25"/>
      <c r="Z13" s="25"/>
    </row>
    <row r="14" spans="1:26">
      <c r="B14" s="33">
        <f>ROW()-13</f>
        <v>1</v>
      </c>
      <c r="C14" s="34" t="s">
        <v>462</v>
      </c>
      <c r="D14" s="34" t="s">
        <v>463</v>
      </c>
      <c r="E14" s="36" t="s">
        <v>192</v>
      </c>
      <c r="F14" s="36" t="s">
        <v>167</v>
      </c>
      <c r="G14" s="36">
        <v>9</v>
      </c>
      <c r="H14" s="36" t="str">
        <f>IF(F14="フラグ","boolean",IF(F14="文字列","text",IF(F14="整数","integer",IF(F14="実数","numeric",""))))</f>
        <v>text</v>
      </c>
      <c r="I14" s="36">
        <f t="shared" ref="I14:I39" si="0">IF(H14="boolean",1,IF(H14="text",IF(G14&lt;=126,1+(G14*3),4+(G14*3)),IF(H14="integer",4,IF(H14="numeric",3+CEILING(G14/4*2,2),0))))</f>
        <v>28</v>
      </c>
      <c r="J14" s="37"/>
      <c r="K14" s="37"/>
      <c r="L14" s="36" t="s">
        <v>192</v>
      </c>
      <c r="M14" s="39" t="s">
        <v>1118</v>
      </c>
      <c r="P14" s="25"/>
      <c r="Q14" s="25"/>
      <c r="R14" s="25"/>
      <c r="S14" s="25" t="str">
        <f>IF(B14&lt;&gt;1,","&amp;D14,D14)</f>
        <v>iyakuhin_cd</v>
      </c>
      <c r="T14" s="25" t="str">
        <f>UPPER(H14)</f>
        <v>TEXT</v>
      </c>
      <c r="U14" s="25" t="str">
        <f>IF(K14&lt;&gt;"","default "&amp;IF(H14="text","'"&amp;K14&amp;"'",K14),"")</f>
        <v/>
      </c>
      <c r="V14" s="25" t="str">
        <f>IF(L14="○","NOT NULL","")</f>
        <v>NOT NULL</v>
      </c>
      <c r="W14" s="25" t="str">
        <f t="shared" ref="W14:W39" si="1">"-- "&amp;C14</f>
        <v>-- 医薬品コード</v>
      </c>
      <c r="X14" s="25"/>
      <c r="Y14" s="25"/>
    </row>
    <row r="15" spans="1:26">
      <c r="B15" s="33">
        <f t="shared" ref="B15:B39" si="2">ROW()-13</f>
        <v>2</v>
      </c>
      <c r="C15" s="34" t="s">
        <v>464</v>
      </c>
      <c r="D15" s="34" t="s">
        <v>465</v>
      </c>
      <c r="E15" s="36"/>
      <c r="F15" s="36" t="s">
        <v>167</v>
      </c>
      <c r="G15" s="36">
        <v>7</v>
      </c>
      <c r="H15" s="36" t="str">
        <f t="shared" ref="H15:H39" si="3">IF(F15="フラグ","boolean",IF(F15="文字列","text",IF(F15="整数","integer",IF(F15="実数","numeric",""))))</f>
        <v>text</v>
      </c>
      <c r="I15" s="36">
        <f t="shared" si="0"/>
        <v>22</v>
      </c>
      <c r="J15" s="37"/>
      <c r="K15" s="37"/>
      <c r="L15" s="36" t="s">
        <v>192</v>
      </c>
      <c r="M15" s="39" t="s">
        <v>1119</v>
      </c>
      <c r="P15" s="25"/>
      <c r="Q15" s="25"/>
      <c r="R15" s="25"/>
      <c r="S15" s="25" t="str">
        <f t="shared" ref="S15:S21" si="4">IF(B15&lt;&gt;1,","&amp;D15,D15)</f>
        <v>,iyakuhin_brand_cd</v>
      </c>
      <c r="T15" s="25" t="str">
        <f t="shared" ref="T15:T21" si="5">UPPER(H15)</f>
        <v>TEXT</v>
      </c>
      <c r="U15" s="25" t="str">
        <f t="shared" ref="U15:U21" si="6">IF(K15&lt;&gt;"","default "&amp;IF(H15="text","'"&amp;K15&amp;"'",K15),"")</f>
        <v/>
      </c>
      <c r="V15" s="25" t="str">
        <f>IF(L15="○","NOT NULL","")</f>
        <v>NOT NULL</v>
      </c>
      <c r="W15" s="25" t="str">
        <f t="shared" si="1"/>
        <v>-- 医薬品ブランドコード</v>
      </c>
      <c r="X15" s="25"/>
      <c r="Y15" s="25"/>
    </row>
    <row r="16" spans="1:26">
      <c r="B16" s="33">
        <f t="shared" si="2"/>
        <v>3</v>
      </c>
      <c r="C16" s="34" t="s">
        <v>466</v>
      </c>
      <c r="D16" s="34" t="s">
        <v>467</v>
      </c>
      <c r="E16" s="36"/>
      <c r="F16" s="36" t="s">
        <v>167</v>
      </c>
      <c r="G16" s="36">
        <v>9</v>
      </c>
      <c r="H16" s="36" t="str">
        <f t="shared" si="3"/>
        <v>text</v>
      </c>
      <c r="I16" s="36">
        <f t="shared" si="0"/>
        <v>28</v>
      </c>
      <c r="J16" s="37"/>
      <c r="K16" s="37"/>
      <c r="L16" s="36" t="s">
        <v>192</v>
      </c>
      <c r="M16" s="39" t="s">
        <v>1120</v>
      </c>
      <c r="P16" s="25"/>
      <c r="Q16" s="25"/>
      <c r="R16" s="25"/>
      <c r="S16" s="25" t="str">
        <f t="shared" si="4"/>
        <v>,iyakuhin_ippan_name_cd</v>
      </c>
      <c r="T16" s="25" t="str">
        <f t="shared" si="5"/>
        <v>TEXT</v>
      </c>
      <c r="U16" s="25" t="str">
        <f t="shared" si="6"/>
        <v/>
      </c>
      <c r="V16" s="25" t="str">
        <f>IF(L16="○","NOT NULL","")</f>
        <v>NOT NULL</v>
      </c>
      <c r="W16" s="25" t="str">
        <f t="shared" si="1"/>
        <v>-- 医薬品一般名コード</v>
      </c>
      <c r="X16" s="25"/>
      <c r="Y16" s="25"/>
    </row>
    <row r="17" spans="1:25">
      <c r="B17" s="33">
        <f t="shared" si="2"/>
        <v>4</v>
      </c>
      <c r="C17" s="34" t="s">
        <v>1121</v>
      </c>
      <c r="D17" s="34" t="s">
        <v>468</v>
      </c>
      <c r="E17" s="36"/>
      <c r="F17" s="36" t="s">
        <v>167</v>
      </c>
      <c r="G17" s="36">
        <v>1</v>
      </c>
      <c r="H17" s="36" t="str">
        <f t="shared" si="3"/>
        <v>text</v>
      </c>
      <c r="I17" s="36">
        <f t="shared" si="0"/>
        <v>4</v>
      </c>
      <c r="J17" s="37"/>
      <c r="K17" s="37"/>
      <c r="L17" s="36" t="s">
        <v>192</v>
      </c>
      <c r="M17" s="39" t="s">
        <v>1119</v>
      </c>
      <c r="P17" s="25"/>
      <c r="Q17" s="25"/>
      <c r="R17" s="25"/>
      <c r="S17" s="25" t="str">
        <f t="shared" si="4"/>
        <v>,yakko_bunrui1_cd</v>
      </c>
      <c r="T17" s="25" t="str">
        <f t="shared" si="5"/>
        <v>TEXT</v>
      </c>
      <c r="U17" s="25" t="str">
        <f t="shared" si="6"/>
        <v/>
      </c>
      <c r="V17" s="25" t="str">
        <f>IF(L17="○","NOT NULL","")</f>
        <v>NOT NULL</v>
      </c>
      <c r="W17" s="25" t="str">
        <f t="shared" si="1"/>
        <v>-- 薬効分類1コード</v>
      </c>
      <c r="X17" s="25"/>
      <c r="Y17" s="25"/>
    </row>
    <row r="18" spans="1:25">
      <c r="B18" s="33">
        <f t="shared" si="2"/>
        <v>5</v>
      </c>
      <c r="C18" s="34" t="s">
        <v>1122</v>
      </c>
      <c r="D18" s="34" t="s">
        <v>469</v>
      </c>
      <c r="E18" s="36"/>
      <c r="F18" s="36" t="s">
        <v>167</v>
      </c>
      <c r="G18" s="36">
        <v>2</v>
      </c>
      <c r="H18" s="36" t="str">
        <f t="shared" si="3"/>
        <v>text</v>
      </c>
      <c r="I18" s="36">
        <f t="shared" si="0"/>
        <v>7</v>
      </c>
      <c r="J18" s="37"/>
      <c r="K18" s="37"/>
      <c r="L18" s="36" t="s">
        <v>192</v>
      </c>
      <c r="M18" s="39" t="s">
        <v>1119</v>
      </c>
      <c r="P18" s="25"/>
      <c r="Q18" s="25"/>
      <c r="R18" s="25"/>
      <c r="S18" s="25" t="str">
        <f t="shared" si="4"/>
        <v>,yakko_bunrui2_cd</v>
      </c>
      <c r="T18" s="25" t="str">
        <f t="shared" si="5"/>
        <v>TEXT</v>
      </c>
      <c r="U18" s="25" t="str">
        <f t="shared" si="6"/>
        <v/>
      </c>
      <c r="V18" s="25" t="str">
        <f>IF(L18="○","NOT NULL","")</f>
        <v>NOT NULL</v>
      </c>
      <c r="W18" s="25" t="str">
        <f t="shared" si="1"/>
        <v>-- 薬効分類2コード</v>
      </c>
      <c r="X18" s="25"/>
      <c r="Y18" s="25"/>
    </row>
    <row r="19" spans="1:25">
      <c r="B19" s="33">
        <f t="shared" si="2"/>
        <v>6</v>
      </c>
      <c r="C19" s="34" t="s">
        <v>1123</v>
      </c>
      <c r="D19" s="34" t="s">
        <v>470</v>
      </c>
      <c r="E19" s="36"/>
      <c r="F19" s="36" t="s">
        <v>167</v>
      </c>
      <c r="G19" s="36">
        <v>1</v>
      </c>
      <c r="H19" s="36" t="str">
        <f t="shared" si="3"/>
        <v>text</v>
      </c>
      <c r="I19" s="36">
        <f t="shared" si="0"/>
        <v>4</v>
      </c>
      <c r="J19" s="37"/>
      <c r="K19" s="37"/>
      <c r="L19" s="36" t="s">
        <v>192</v>
      </c>
      <c r="M19" s="39" t="s">
        <v>1119</v>
      </c>
      <c r="Q19" s="25"/>
      <c r="R19" s="25"/>
      <c r="S19" s="25" t="str">
        <f t="shared" si="4"/>
        <v>,yakko_bunrui3_cd</v>
      </c>
      <c r="T19" s="25" t="str">
        <f t="shared" si="5"/>
        <v>TEXT</v>
      </c>
      <c r="U19" s="25" t="str">
        <f t="shared" si="6"/>
        <v/>
      </c>
      <c r="V19" s="25" t="str">
        <f t="shared" ref="V19:V21" si="7">IF(L19="○","NOT NULL","")</f>
        <v>NOT NULL</v>
      </c>
      <c r="W19" s="25" t="str">
        <f t="shared" si="1"/>
        <v>-- 薬効分類3コード</v>
      </c>
      <c r="X19" s="25"/>
      <c r="Y19" s="25"/>
    </row>
    <row r="20" spans="1:25">
      <c r="A20" s="41"/>
      <c r="B20" s="33">
        <f t="shared" si="2"/>
        <v>7</v>
      </c>
      <c r="C20" s="34" t="s">
        <v>1124</v>
      </c>
      <c r="D20" s="34" t="s">
        <v>471</v>
      </c>
      <c r="E20" s="36"/>
      <c r="F20" s="36" t="s">
        <v>167</v>
      </c>
      <c r="G20" s="36">
        <v>1</v>
      </c>
      <c r="H20" s="36" t="str">
        <f t="shared" si="3"/>
        <v>text</v>
      </c>
      <c r="I20" s="36">
        <f t="shared" si="0"/>
        <v>4</v>
      </c>
      <c r="J20" s="37"/>
      <c r="K20" s="37"/>
      <c r="L20" s="36" t="s">
        <v>192</v>
      </c>
      <c r="M20" s="39" t="s">
        <v>1119</v>
      </c>
      <c r="Q20" s="25"/>
      <c r="R20" s="25"/>
      <c r="S20" s="25" t="str">
        <f t="shared" si="4"/>
        <v>,yakko_bunrui4_cd</v>
      </c>
      <c r="T20" s="25" t="str">
        <f t="shared" si="5"/>
        <v>TEXT</v>
      </c>
      <c r="U20" s="25" t="str">
        <f t="shared" si="6"/>
        <v/>
      </c>
      <c r="V20" s="25" t="str">
        <f t="shared" si="7"/>
        <v>NOT NULL</v>
      </c>
      <c r="W20" s="25" t="str">
        <f t="shared" si="1"/>
        <v>-- 薬効分類4コード</v>
      </c>
      <c r="X20" s="25"/>
      <c r="Y20" s="25"/>
    </row>
    <row r="21" spans="1:25">
      <c r="A21" s="41"/>
      <c r="B21" s="33">
        <f t="shared" si="2"/>
        <v>8</v>
      </c>
      <c r="C21" s="34" t="s">
        <v>1125</v>
      </c>
      <c r="D21" s="34" t="s">
        <v>472</v>
      </c>
      <c r="E21" s="36"/>
      <c r="F21" s="36" t="s">
        <v>167</v>
      </c>
      <c r="G21" s="36">
        <v>2</v>
      </c>
      <c r="H21" s="36" t="str">
        <f t="shared" si="3"/>
        <v>text</v>
      </c>
      <c r="I21" s="36">
        <f t="shared" si="0"/>
        <v>7</v>
      </c>
      <c r="J21" s="37"/>
      <c r="K21" s="37"/>
      <c r="L21" s="36" t="s">
        <v>192</v>
      </c>
      <c r="M21" s="39" t="s">
        <v>1119</v>
      </c>
      <c r="Q21" s="25"/>
      <c r="R21" s="25"/>
      <c r="S21" s="25" t="str">
        <f t="shared" si="4"/>
        <v>,yakko_bunrui5_cd</v>
      </c>
      <c r="T21" s="25" t="str">
        <f t="shared" si="5"/>
        <v>TEXT</v>
      </c>
      <c r="U21" s="25" t="str">
        <f t="shared" si="6"/>
        <v/>
      </c>
      <c r="V21" s="25" t="str">
        <f t="shared" si="7"/>
        <v>NOT NULL</v>
      </c>
      <c r="W21" s="25" t="str">
        <f t="shared" si="1"/>
        <v>-- 薬効分類5コード</v>
      </c>
      <c r="X21" s="25"/>
      <c r="Y21" s="25"/>
    </row>
    <row r="22" spans="1:25">
      <c r="A22" s="41"/>
      <c r="B22" s="33">
        <f t="shared" si="2"/>
        <v>9</v>
      </c>
      <c r="C22" s="34" t="s">
        <v>1126</v>
      </c>
      <c r="D22" s="34" t="s">
        <v>1127</v>
      </c>
      <c r="E22" s="36"/>
      <c r="F22" s="36" t="s">
        <v>167</v>
      </c>
      <c r="G22" s="36">
        <v>3</v>
      </c>
      <c r="H22" s="36" t="str">
        <f t="shared" si="3"/>
        <v>text</v>
      </c>
      <c r="I22" s="36">
        <f t="shared" si="0"/>
        <v>10</v>
      </c>
      <c r="J22" s="37"/>
      <c r="K22" s="37"/>
      <c r="L22" s="36"/>
      <c r="M22" s="39" t="s">
        <v>1119</v>
      </c>
      <c r="Q22" s="25"/>
      <c r="R22" s="25"/>
      <c r="S22" s="25" t="str">
        <f t="shared" ref="S22:S39" si="8">IF(B22&lt;&gt;1,","&amp;D22,D22)</f>
        <v>,seizo_maker_cd</v>
      </c>
      <c r="T22" s="25" t="str">
        <f t="shared" ref="T22:T39" si="9">UPPER(H22)</f>
        <v>TEXT</v>
      </c>
      <c r="U22" s="25" t="str">
        <f t="shared" ref="U22:U39" si="10">IF(K22&lt;&gt;"","default "&amp;IF(H22="text","'"&amp;K22&amp;"'",K22),"")</f>
        <v/>
      </c>
      <c r="V22" s="25" t="str">
        <f t="shared" ref="V22:V39" si="11">IF(L22="○","NOT NULL","")</f>
        <v/>
      </c>
      <c r="W22" s="25" t="str">
        <f t="shared" si="1"/>
        <v>-- 製造メーカコード</v>
      </c>
      <c r="X22" s="25"/>
      <c r="Y22" s="25"/>
    </row>
    <row r="23" spans="1:25">
      <c r="A23" s="41"/>
      <c r="B23" s="33">
        <f t="shared" si="2"/>
        <v>10</v>
      </c>
      <c r="C23" s="34" t="s">
        <v>1128</v>
      </c>
      <c r="D23" s="34" t="s">
        <v>473</v>
      </c>
      <c r="E23" s="36"/>
      <c r="F23" s="36" t="s">
        <v>167</v>
      </c>
      <c r="G23" s="36">
        <v>40</v>
      </c>
      <c r="H23" s="36" t="str">
        <f t="shared" si="3"/>
        <v>text</v>
      </c>
      <c r="I23" s="36">
        <f t="shared" si="0"/>
        <v>121</v>
      </c>
      <c r="J23" s="37"/>
      <c r="K23" s="37"/>
      <c r="L23" s="36" t="s">
        <v>192</v>
      </c>
      <c r="M23" s="39" t="s">
        <v>1119</v>
      </c>
      <c r="Q23" s="25"/>
      <c r="R23" s="25"/>
      <c r="S23" s="25" t="str">
        <f t="shared" si="8"/>
        <v>,iyakuhin_jpn_name</v>
      </c>
      <c r="T23" s="25" t="str">
        <f t="shared" si="9"/>
        <v>TEXT</v>
      </c>
      <c r="U23" s="25" t="str">
        <f t="shared" si="10"/>
        <v/>
      </c>
      <c r="V23" s="25" t="str">
        <f t="shared" si="11"/>
        <v>NOT NULL</v>
      </c>
      <c r="W23" s="25" t="str">
        <f t="shared" si="1"/>
        <v>-- 医薬品日本語名</v>
      </c>
      <c r="X23" s="25"/>
      <c r="Y23" s="25"/>
    </row>
    <row r="24" spans="1:25">
      <c r="B24" s="33">
        <f t="shared" si="2"/>
        <v>11</v>
      </c>
      <c r="C24" s="34" t="s">
        <v>474</v>
      </c>
      <c r="D24" s="34" t="s">
        <v>1476</v>
      </c>
      <c r="E24" s="36"/>
      <c r="F24" s="36" t="s">
        <v>167</v>
      </c>
      <c r="G24" s="36">
        <v>40</v>
      </c>
      <c r="H24" s="36" t="str">
        <f t="shared" si="3"/>
        <v>text</v>
      </c>
      <c r="I24" s="36">
        <f t="shared" si="0"/>
        <v>121</v>
      </c>
      <c r="J24" s="37"/>
      <c r="K24" s="37"/>
      <c r="L24" s="36" t="s">
        <v>192</v>
      </c>
      <c r="M24" s="39" t="s">
        <v>1129</v>
      </c>
      <c r="Q24" s="25"/>
      <c r="R24" s="25"/>
      <c r="S24" s="25" t="str">
        <f t="shared" si="8"/>
        <v>,iyakuhin_brand_jpn_name</v>
      </c>
      <c r="T24" s="25" t="str">
        <f t="shared" si="9"/>
        <v>TEXT</v>
      </c>
      <c r="U24" s="25" t="str">
        <f t="shared" si="10"/>
        <v/>
      </c>
      <c r="V24" s="25" t="str">
        <f t="shared" si="11"/>
        <v>NOT NULL</v>
      </c>
      <c r="W24" s="25" t="str">
        <f t="shared" si="1"/>
        <v>-- 医薬品ブランド名</v>
      </c>
      <c r="X24" s="25"/>
      <c r="Y24" s="25"/>
    </row>
    <row r="25" spans="1:25">
      <c r="B25" s="33">
        <f t="shared" si="2"/>
        <v>12</v>
      </c>
      <c r="C25" s="34" t="s">
        <v>476</v>
      </c>
      <c r="D25" s="34" t="s">
        <v>477</v>
      </c>
      <c r="E25" s="36"/>
      <c r="F25" s="36" t="s">
        <v>167</v>
      </c>
      <c r="G25" s="36">
        <v>40</v>
      </c>
      <c r="H25" s="36" t="str">
        <f t="shared" si="3"/>
        <v>text</v>
      </c>
      <c r="I25" s="36">
        <f t="shared" si="0"/>
        <v>121</v>
      </c>
      <c r="J25" s="37"/>
      <c r="K25" s="37"/>
      <c r="L25" s="36" t="s">
        <v>192</v>
      </c>
      <c r="M25" s="39" t="s">
        <v>1130</v>
      </c>
      <c r="Q25" s="25"/>
      <c r="R25" s="25"/>
      <c r="S25" s="25" t="str">
        <f t="shared" si="8"/>
        <v>,iyakuhin_ippan_name</v>
      </c>
      <c r="T25" s="25" t="str">
        <f t="shared" si="9"/>
        <v>TEXT</v>
      </c>
      <c r="U25" s="25" t="str">
        <f t="shared" si="10"/>
        <v/>
      </c>
      <c r="V25" s="25" t="str">
        <f t="shared" si="11"/>
        <v>NOT NULL</v>
      </c>
      <c r="W25" s="25" t="str">
        <f t="shared" si="1"/>
        <v>-- 医薬品一般名</v>
      </c>
      <c r="X25" s="25"/>
      <c r="Y25" s="25"/>
    </row>
    <row r="26" spans="1:25">
      <c r="B26" s="33">
        <f t="shared" si="2"/>
        <v>13</v>
      </c>
      <c r="C26" s="34" t="s">
        <v>1131</v>
      </c>
      <c r="D26" s="34" t="s">
        <v>1477</v>
      </c>
      <c r="E26" s="36"/>
      <c r="F26" s="36" t="s">
        <v>167</v>
      </c>
      <c r="G26" s="36">
        <v>40</v>
      </c>
      <c r="H26" s="36" t="str">
        <f t="shared" si="3"/>
        <v>text</v>
      </c>
      <c r="I26" s="36">
        <f t="shared" si="0"/>
        <v>121</v>
      </c>
      <c r="J26" s="37"/>
      <c r="K26" s="37"/>
      <c r="L26" s="36" t="s">
        <v>192</v>
      </c>
      <c r="M26" s="39" t="s">
        <v>1132</v>
      </c>
      <c r="Q26" s="25"/>
      <c r="R26" s="25"/>
      <c r="S26" s="25" t="str">
        <f t="shared" si="8"/>
        <v>,iyakuhin_name</v>
      </c>
      <c r="T26" s="25" t="str">
        <f t="shared" si="9"/>
        <v>TEXT</v>
      </c>
      <c r="U26" s="25" t="str">
        <f t="shared" si="10"/>
        <v/>
      </c>
      <c r="V26" s="25" t="str">
        <f t="shared" si="11"/>
        <v>NOT NULL</v>
      </c>
      <c r="W26" s="25" t="str">
        <f t="shared" si="1"/>
        <v>-- 医薬品一般名英名</v>
      </c>
      <c r="X26" s="25"/>
      <c r="Y26" s="25"/>
    </row>
    <row r="27" spans="1:25">
      <c r="B27" s="33">
        <f t="shared" si="2"/>
        <v>14</v>
      </c>
      <c r="C27" s="34" t="s">
        <v>1133</v>
      </c>
      <c r="D27" s="34" t="s">
        <v>1134</v>
      </c>
      <c r="E27" s="36"/>
      <c r="F27" s="36" t="s">
        <v>167</v>
      </c>
      <c r="G27" s="36">
        <v>40</v>
      </c>
      <c r="H27" s="36" t="str">
        <f t="shared" si="3"/>
        <v>text</v>
      </c>
      <c r="I27" s="36">
        <f t="shared" si="0"/>
        <v>121</v>
      </c>
      <c r="J27" s="37"/>
      <c r="K27" s="37"/>
      <c r="L27" s="36" t="s">
        <v>192</v>
      </c>
      <c r="M27" s="39" t="s">
        <v>1135</v>
      </c>
      <c r="Q27" s="25"/>
      <c r="R27" s="25"/>
      <c r="S27" s="25" t="str">
        <f t="shared" si="8"/>
        <v>,yakko_bunrui1_jpn_name</v>
      </c>
      <c r="T27" s="25" t="str">
        <f t="shared" si="9"/>
        <v>TEXT</v>
      </c>
      <c r="U27" s="25" t="str">
        <f t="shared" si="10"/>
        <v/>
      </c>
      <c r="V27" s="25" t="str">
        <f t="shared" si="11"/>
        <v>NOT NULL</v>
      </c>
      <c r="W27" s="25" t="str">
        <f t="shared" si="1"/>
        <v>-- 薬効分類1名</v>
      </c>
      <c r="X27" s="25"/>
      <c r="Y27" s="25"/>
    </row>
    <row r="28" spans="1:25">
      <c r="B28" s="33">
        <f t="shared" si="2"/>
        <v>15</v>
      </c>
      <c r="C28" s="34" t="s">
        <v>1136</v>
      </c>
      <c r="D28" s="34" t="s">
        <v>1137</v>
      </c>
      <c r="E28" s="36"/>
      <c r="F28" s="36" t="s">
        <v>167</v>
      </c>
      <c r="G28" s="36">
        <v>40</v>
      </c>
      <c r="H28" s="36" t="str">
        <f t="shared" si="3"/>
        <v>text</v>
      </c>
      <c r="I28" s="36">
        <f t="shared" si="0"/>
        <v>121</v>
      </c>
      <c r="J28" s="37"/>
      <c r="K28" s="37"/>
      <c r="L28" s="36" t="s">
        <v>192</v>
      </c>
      <c r="M28" s="39" t="s">
        <v>1138</v>
      </c>
      <c r="Q28" s="25"/>
      <c r="R28" s="25"/>
      <c r="S28" s="25" t="str">
        <f t="shared" si="8"/>
        <v>,yakko_bunrui2_jpn_name</v>
      </c>
      <c r="T28" s="25" t="str">
        <f t="shared" si="9"/>
        <v>TEXT</v>
      </c>
      <c r="U28" s="25" t="str">
        <f t="shared" si="10"/>
        <v/>
      </c>
      <c r="V28" s="25" t="str">
        <f t="shared" si="11"/>
        <v>NOT NULL</v>
      </c>
      <c r="W28" s="25" t="str">
        <f t="shared" si="1"/>
        <v>-- 薬効分類2名</v>
      </c>
      <c r="X28" s="25"/>
      <c r="Y28" s="25"/>
    </row>
    <row r="29" spans="1:25">
      <c r="B29" s="33">
        <f t="shared" si="2"/>
        <v>16</v>
      </c>
      <c r="C29" s="34" t="s">
        <v>1139</v>
      </c>
      <c r="D29" s="34" t="s">
        <v>1140</v>
      </c>
      <c r="E29" s="36"/>
      <c r="F29" s="36" t="s">
        <v>167</v>
      </c>
      <c r="G29" s="36">
        <v>40</v>
      </c>
      <c r="H29" s="36" t="str">
        <f t="shared" si="3"/>
        <v>text</v>
      </c>
      <c r="I29" s="36">
        <f t="shared" si="0"/>
        <v>121</v>
      </c>
      <c r="J29" s="37"/>
      <c r="K29" s="37"/>
      <c r="L29" s="36" t="s">
        <v>192</v>
      </c>
      <c r="M29" s="39" t="s">
        <v>1141</v>
      </c>
      <c r="Q29" s="25"/>
      <c r="R29" s="25"/>
      <c r="S29" s="25" t="str">
        <f t="shared" si="8"/>
        <v>,yakko_bunrui3_jpn_name</v>
      </c>
      <c r="T29" s="25" t="str">
        <f t="shared" si="9"/>
        <v>TEXT</v>
      </c>
      <c r="U29" s="25" t="str">
        <f t="shared" si="10"/>
        <v/>
      </c>
      <c r="V29" s="25" t="str">
        <f t="shared" si="11"/>
        <v>NOT NULL</v>
      </c>
      <c r="W29" s="25" t="str">
        <f t="shared" si="1"/>
        <v>-- 薬効分類3名</v>
      </c>
      <c r="X29" s="25"/>
      <c r="Y29" s="25"/>
    </row>
    <row r="30" spans="1:25">
      <c r="B30" s="33">
        <f t="shared" si="2"/>
        <v>17</v>
      </c>
      <c r="C30" s="34" t="s">
        <v>1142</v>
      </c>
      <c r="D30" s="34" t="s">
        <v>1143</v>
      </c>
      <c r="E30" s="36"/>
      <c r="F30" s="36" t="s">
        <v>167</v>
      </c>
      <c r="G30" s="36">
        <v>40</v>
      </c>
      <c r="H30" s="36" t="str">
        <f t="shared" si="3"/>
        <v>text</v>
      </c>
      <c r="I30" s="36">
        <f t="shared" si="0"/>
        <v>121</v>
      </c>
      <c r="J30" s="37"/>
      <c r="K30" s="37"/>
      <c r="L30" s="36" t="s">
        <v>192</v>
      </c>
      <c r="M30" s="39" t="s">
        <v>1144</v>
      </c>
      <c r="Q30" s="25"/>
      <c r="R30" s="25"/>
      <c r="S30" s="25" t="str">
        <f t="shared" si="8"/>
        <v>,yakko_bunrui4_jpn_name</v>
      </c>
      <c r="T30" s="25" t="str">
        <f t="shared" si="9"/>
        <v>TEXT</v>
      </c>
      <c r="U30" s="25" t="str">
        <f t="shared" si="10"/>
        <v/>
      </c>
      <c r="V30" s="25" t="str">
        <f t="shared" si="11"/>
        <v>NOT NULL</v>
      </c>
      <c r="W30" s="25" t="str">
        <f t="shared" si="1"/>
        <v>-- 薬効分類4名</v>
      </c>
      <c r="X30" s="25"/>
      <c r="Y30" s="25"/>
    </row>
    <row r="31" spans="1:25">
      <c r="B31" s="33">
        <f t="shared" si="2"/>
        <v>18</v>
      </c>
      <c r="C31" s="34" t="s">
        <v>1145</v>
      </c>
      <c r="D31" s="34" t="s">
        <v>1146</v>
      </c>
      <c r="E31" s="36"/>
      <c r="F31" s="36" t="s">
        <v>167</v>
      </c>
      <c r="G31" s="36">
        <v>40</v>
      </c>
      <c r="H31" s="36" t="str">
        <f t="shared" si="3"/>
        <v>text</v>
      </c>
      <c r="I31" s="36">
        <f t="shared" si="0"/>
        <v>121</v>
      </c>
      <c r="J31" s="37"/>
      <c r="K31" s="37"/>
      <c r="L31" s="36" t="s">
        <v>192</v>
      </c>
      <c r="M31" s="39" t="s">
        <v>1147</v>
      </c>
      <c r="Q31" s="25"/>
      <c r="R31" s="25"/>
      <c r="S31" s="25" t="str">
        <f t="shared" si="8"/>
        <v>,yakko_bunrui5_jpn_name</v>
      </c>
      <c r="T31" s="25" t="str">
        <f t="shared" si="9"/>
        <v>TEXT</v>
      </c>
      <c r="U31" s="25" t="str">
        <f t="shared" si="10"/>
        <v/>
      </c>
      <c r="V31" s="25" t="str">
        <f t="shared" si="11"/>
        <v>NOT NULL</v>
      </c>
      <c r="W31" s="25" t="str">
        <f t="shared" si="1"/>
        <v>-- 薬効分類5名</v>
      </c>
      <c r="X31" s="25"/>
      <c r="Y31" s="25"/>
    </row>
    <row r="32" spans="1:25">
      <c r="B32" s="33">
        <f t="shared" si="2"/>
        <v>19</v>
      </c>
      <c r="C32" s="34" t="s">
        <v>1148</v>
      </c>
      <c r="D32" s="34" t="s">
        <v>1149</v>
      </c>
      <c r="E32" s="36"/>
      <c r="F32" s="36" t="s">
        <v>167</v>
      </c>
      <c r="G32" s="36">
        <v>40</v>
      </c>
      <c r="H32" s="36" t="str">
        <f t="shared" si="3"/>
        <v>text</v>
      </c>
      <c r="I32" s="36">
        <f t="shared" si="0"/>
        <v>121</v>
      </c>
      <c r="J32" s="37"/>
      <c r="K32" s="37"/>
      <c r="L32" s="36"/>
      <c r="M32" s="39" t="s">
        <v>1150</v>
      </c>
      <c r="Q32" s="25"/>
      <c r="R32" s="25"/>
      <c r="S32" s="25" t="str">
        <f t="shared" si="8"/>
        <v>,seizo_maker_name</v>
      </c>
      <c r="T32" s="25" t="str">
        <f t="shared" si="9"/>
        <v>TEXT</v>
      </c>
      <c r="U32" s="25" t="str">
        <f t="shared" si="10"/>
        <v/>
      </c>
      <c r="V32" s="25" t="str">
        <f t="shared" si="11"/>
        <v/>
      </c>
      <c r="W32" s="25" t="str">
        <f t="shared" si="1"/>
        <v>-- 製造メーカ名</v>
      </c>
      <c r="X32" s="25"/>
      <c r="Y32" s="25"/>
    </row>
    <row r="33" spans="2:25">
      <c r="B33" s="33">
        <f t="shared" si="2"/>
        <v>20</v>
      </c>
      <c r="C33" s="34" t="s">
        <v>1151</v>
      </c>
      <c r="D33" s="34" t="s">
        <v>1152</v>
      </c>
      <c r="E33" s="36"/>
      <c r="F33" s="36" t="s">
        <v>167</v>
      </c>
      <c r="G33" s="36">
        <v>1</v>
      </c>
      <c r="H33" s="36" t="str">
        <f t="shared" si="3"/>
        <v>text</v>
      </c>
      <c r="I33" s="36">
        <f t="shared" si="0"/>
        <v>4</v>
      </c>
      <c r="J33" s="37"/>
      <c r="K33" s="37">
        <v>0</v>
      </c>
      <c r="L33" s="36" t="s">
        <v>192</v>
      </c>
      <c r="M33" s="39" t="s">
        <v>1120</v>
      </c>
      <c r="Q33" s="25"/>
      <c r="R33" s="25"/>
      <c r="S33" s="25" t="str">
        <f t="shared" si="8"/>
        <v>,kohatsuhin_f</v>
      </c>
      <c r="T33" s="25" t="str">
        <f t="shared" si="9"/>
        <v>TEXT</v>
      </c>
      <c r="U33" s="25" t="str">
        <f t="shared" si="10"/>
        <v>default '0'</v>
      </c>
      <c r="V33" s="25" t="str">
        <f t="shared" si="11"/>
        <v>NOT NULL</v>
      </c>
      <c r="W33" s="25" t="str">
        <f t="shared" si="1"/>
        <v>-- 後発品フラグ</v>
      </c>
      <c r="X33" s="25"/>
      <c r="Y33" s="25"/>
    </row>
    <row r="34" spans="2:25">
      <c r="B34" s="33">
        <f t="shared" si="2"/>
        <v>21</v>
      </c>
      <c r="C34" s="34" t="s">
        <v>478</v>
      </c>
      <c r="D34" s="34" t="s">
        <v>479</v>
      </c>
      <c r="E34" s="36"/>
      <c r="F34" s="36" t="s">
        <v>167</v>
      </c>
      <c r="G34" s="36">
        <v>1</v>
      </c>
      <c r="H34" s="36" t="str">
        <f t="shared" si="3"/>
        <v>text</v>
      </c>
      <c r="I34" s="36">
        <f t="shared" si="0"/>
        <v>4</v>
      </c>
      <c r="J34" s="37"/>
      <c r="K34" s="37"/>
      <c r="L34" s="36" t="s">
        <v>192</v>
      </c>
      <c r="M34" s="39" t="s">
        <v>1119</v>
      </c>
      <c r="Q34" s="25"/>
      <c r="R34" s="25"/>
      <c r="S34" s="25" t="str">
        <f t="shared" si="8"/>
        <v>,toyo_keiro_kubun</v>
      </c>
      <c r="T34" s="25" t="str">
        <f t="shared" si="9"/>
        <v>TEXT</v>
      </c>
      <c r="U34" s="25" t="str">
        <f t="shared" si="10"/>
        <v/>
      </c>
      <c r="V34" s="25" t="str">
        <f t="shared" si="11"/>
        <v>NOT NULL</v>
      </c>
      <c r="W34" s="25" t="str">
        <f t="shared" si="1"/>
        <v>-- 投与経路区分</v>
      </c>
      <c r="X34" s="25"/>
      <c r="Y34" s="25"/>
    </row>
    <row r="35" spans="2:25" ht="37.5">
      <c r="B35" s="33">
        <f t="shared" si="2"/>
        <v>22</v>
      </c>
      <c r="C35" s="34" t="s">
        <v>1153</v>
      </c>
      <c r="D35" s="34" t="s">
        <v>1154</v>
      </c>
      <c r="E35" s="36" t="s">
        <v>1273</v>
      </c>
      <c r="F35" s="36" t="s">
        <v>167</v>
      </c>
      <c r="G35" s="36">
        <v>8</v>
      </c>
      <c r="H35" s="36" t="str">
        <f t="shared" si="3"/>
        <v>text</v>
      </c>
      <c r="I35" s="36">
        <f t="shared" si="0"/>
        <v>25</v>
      </c>
      <c r="J35" s="37"/>
      <c r="K35" s="204" t="s">
        <v>1155</v>
      </c>
      <c r="L35" s="36" t="s">
        <v>192</v>
      </c>
      <c r="M35" s="39" t="s">
        <v>1156</v>
      </c>
      <c r="Q35" s="25"/>
      <c r="R35" s="25"/>
      <c r="S35" s="25" t="str">
        <f t="shared" si="8"/>
        <v>,yakkasyusai_ymd</v>
      </c>
      <c r="T35" s="25" t="str">
        <f t="shared" si="9"/>
        <v>TEXT</v>
      </c>
      <c r="U35" s="25" t="str">
        <f t="shared" si="10"/>
        <v>default '99999999'</v>
      </c>
      <c r="V35" s="25" t="str">
        <f t="shared" si="11"/>
        <v>NOT NULL</v>
      </c>
      <c r="W35" s="25" t="str">
        <f t="shared" si="1"/>
        <v>-- 施行年月日</v>
      </c>
      <c r="X35" s="25"/>
      <c r="Y35" s="25"/>
    </row>
    <row r="36" spans="2:25">
      <c r="B36" s="33">
        <f t="shared" si="2"/>
        <v>23</v>
      </c>
      <c r="C36" s="34" t="s">
        <v>1278</v>
      </c>
      <c r="D36" s="34" t="s">
        <v>1279</v>
      </c>
      <c r="E36" s="36"/>
      <c r="F36" s="36" t="s">
        <v>167</v>
      </c>
      <c r="G36" s="36">
        <v>1</v>
      </c>
      <c r="H36" s="36" t="str">
        <f t="shared" si="3"/>
        <v>text</v>
      </c>
      <c r="I36" s="36">
        <f t="shared" si="0"/>
        <v>4</v>
      </c>
      <c r="J36" s="37"/>
      <c r="K36" s="37">
        <v>0</v>
      </c>
      <c r="L36" s="36" t="s">
        <v>192</v>
      </c>
      <c r="M36" s="39"/>
      <c r="Q36" s="25"/>
      <c r="R36" s="25"/>
      <c r="S36" s="25" t="str">
        <f t="shared" si="8"/>
        <v>,new_f</v>
      </c>
      <c r="T36" s="25" t="str">
        <f t="shared" si="9"/>
        <v>TEXT</v>
      </c>
      <c r="U36" s="25" t="str">
        <f t="shared" si="10"/>
        <v>default '0'</v>
      </c>
      <c r="V36" s="25" t="str">
        <f t="shared" si="11"/>
        <v>NOT NULL</v>
      </c>
      <c r="W36" s="25" t="str">
        <f t="shared" si="1"/>
        <v>-- 最新フラグ</v>
      </c>
      <c r="X36" s="25"/>
      <c r="Y36" s="25"/>
    </row>
    <row r="37" spans="2:25" ht="37.5">
      <c r="B37" s="33">
        <f t="shared" si="2"/>
        <v>24</v>
      </c>
      <c r="C37" s="34" t="s">
        <v>818</v>
      </c>
      <c r="D37" s="34" t="s">
        <v>819</v>
      </c>
      <c r="E37" s="36"/>
      <c r="F37" s="36" t="s">
        <v>167</v>
      </c>
      <c r="G37" s="36">
        <v>1</v>
      </c>
      <c r="H37" s="36" t="str">
        <f t="shared" ref="H37" si="12">IF(F37="フラグ","boolean",IF(F37="文字列","text",IF(F37="整数","integer",IF(F37="実数","numeric",""))))</f>
        <v>text</v>
      </c>
      <c r="I37" s="36">
        <f t="shared" ref="I37" si="13">IF(H37="boolean",1,IF(H37="text",IF(G37&lt;=126,1+(G37*3),4+(G37*3)),IF(H37="integer",4,IF(H37="numeric",3+CEILING(G37/4*2,2),0))))</f>
        <v>4</v>
      </c>
      <c r="J37" s="37"/>
      <c r="K37" s="37">
        <v>0</v>
      </c>
      <c r="L37" s="36" t="s">
        <v>192</v>
      </c>
      <c r="M37" s="39" t="s">
        <v>1158</v>
      </c>
      <c r="Q37" s="25"/>
      <c r="R37" s="25"/>
      <c r="S37" s="25" t="str">
        <f t="shared" si="8"/>
        <v>,del_f</v>
      </c>
      <c r="T37" s="25" t="str">
        <f t="shared" si="9"/>
        <v>TEXT</v>
      </c>
      <c r="U37" s="25" t="str">
        <f t="shared" si="10"/>
        <v>default '0'</v>
      </c>
      <c r="V37" s="25" t="str">
        <f t="shared" si="11"/>
        <v>NOT NULL</v>
      </c>
      <c r="W37" s="25" t="str">
        <f t="shared" si="1"/>
        <v>-- 削除フラグ</v>
      </c>
      <c r="X37" s="25"/>
      <c r="Y37" s="25"/>
    </row>
    <row r="38" spans="2:25" ht="37.5">
      <c r="B38" s="33">
        <f t="shared" si="2"/>
        <v>25</v>
      </c>
      <c r="C38" s="34" t="s">
        <v>824</v>
      </c>
      <c r="D38" s="34" t="s">
        <v>825</v>
      </c>
      <c r="E38" s="36"/>
      <c r="F38" s="36" t="s">
        <v>167</v>
      </c>
      <c r="G38" s="36">
        <v>8</v>
      </c>
      <c r="H38" s="36" t="str">
        <f t="shared" si="3"/>
        <v>text</v>
      </c>
      <c r="I38" s="36">
        <f t="shared" si="0"/>
        <v>25</v>
      </c>
      <c r="J38" s="37"/>
      <c r="K38" s="37" t="s">
        <v>1155</v>
      </c>
      <c r="L38" s="36" t="s">
        <v>192</v>
      </c>
      <c r="M38" s="39" t="s">
        <v>1159</v>
      </c>
      <c r="Q38" s="25"/>
      <c r="R38" s="25"/>
      <c r="S38" s="25" t="str">
        <f t="shared" si="8"/>
        <v>,henkou_ymd</v>
      </c>
      <c r="T38" s="25" t="str">
        <f t="shared" si="9"/>
        <v>TEXT</v>
      </c>
      <c r="U38" s="25" t="str">
        <f t="shared" si="10"/>
        <v>default '99999999'</v>
      </c>
      <c r="V38" s="25" t="str">
        <f t="shared" si="11"/>
        <v>NOT NULL</v>
      </c>
      <c r="W38" s="25" t="str">
        <f t="shared" si="1"/>
        <v>-- 変更年月日</v>
      </c>
      <c r="X38" s="25"/>
      <c r="Y38" s="25"/>
    </row>
    <row r="39" spans="2:25" ht="38.25" thickBot="1">
      <c r="B39" s="42">
        <f t="shared" si="2"/>
        <v>26</v>
      </c>
      <c r="C39" s="43" t="s">
        <v>826</v>
      </c>
      <c r="D39" s="43" t="s">
        <v>827</v>
      </c>
      <c r="E39" s="44"/>
      <c r="F39" s="44" t="s">
        <v>167</v>
      </c>
      <c r="G39" s="44">
        <v>8</v>
      </c>
      <c r="H39" s="44" t="str">
        <f t="shared" si="3"/>
        <v>text</v>
      </c>
      <c r="I39" s="44">
        <f t="shared" si="0"/>
        <v>25</v>
      </c>
      <c r="J39" s="46"/>
      <c r="K39" s="46" t="s">
        <v>1155</v>
      </c>
      <c r="L39" s="44" t="s">
        <v>192</v>
      </c>
      <c r="M39" s="49" t="s">
        <v>1160</v>
      </c>
      <c r="Q39" s="25"/>
      <c r="R39" s="25"/>
      <c r="S39" s="25" t="str">
        <f t="shared" si="8"/>
        <v>,del_ymd</v>
      </c>
      <c r="T39" s="25" t="str">
        <f t="shared" si="9"/>
        <v>TEXT</v>
      </c>
      <c r="U39" s="25" t="str">
        <f t="shared" si="10"/>
        <v>default '99999999'</v>
      </c>
      <c r="V39" s="25" t="str">
        <f t="shared" si="11"/>
        <v>NOT NULL</v>
      </c>
      <c r="W39" s="25" t="str">
        <f t="shared" si="1"/>
        <v>-- 廃止年月日</v>
      </c>
      <c r="X39" s="25"/>
      <c r="Y39" s="25"/>
    </row>
    <row r="40" spans="2:25">
      <c r="R40"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Z23"/>
  <sheetViews>
    <sheetView showGridLines="0" zoomScale="85" zoomScaleNormal="85" zoomScaleSheetLayoutView="85" workbookViewId="0"/>
  </sheetViews>
  <sheetFormatPr defaultColWidth="2.625" defaultRowHeight="18.75"/>
  <cols>
    <col min="1" max="1" width="17.75" style="25" customWidth="1"/>
    <col min="2" max="2" width="5.5" style="41" customWidth="1"/>
    <col min="3" max="3" width="28.875" style="41" customWidth="1"/>
    <col min="4" max="4" width="25.375" style="41" customWidth="1"/>
    <col min="5" max="5" width="6.375" style="41" customWidth="1"/>
    <col min="6" max="6" width="8.25" style="41" bestFit="1" customWidth="1"/>
    <col min="7" max="7" width="6.25" style="41" customWidth="1"/>
    <col min="8" max="8" width="11.875" style="41" customWidth="1"/>
    <col min="9" max="9" width="8.25" style="41" bestFit="1" customWidth="1"/>
    <col min="10" max="10" width="17.625" style="41" customWidth="1"/>
    <col min="11" max="11" width="13.25" style="41" bestFit="1" customWidth="1"/>
    <col min="12" max="12" width="9.125" style="41" customWidth="1"/>
    <col min="13" max="13" width="40.625" style="50" customWidth="1"/>
    <col min="14" max="15" width="2.625" style="41"/>
    <col min="16" max="16" width="2.625" style="41" customWidth="1"/>
    <col min="17" max="22" width="2.625" style="41"/>
    <col min="23" max="23" width="2.625" style="25"/>
    <col min="24" max="16384" width="2.625" style="41"/>
  </cols>
  <sheetData>
    <row r="1" spans="1:26" ht="16.5" customHeight="1">
      <c r="A1" s="79" t="s">
        <v>730</v>
      </c>
      <c r="B1" s="631" t="s">
        <v>137</v>
      </c>
      <c r="C1" s="632"/>
      <c r="D1" s="23" t="s">
        <v>138</v>
      </c>
      <c r="E1" s="635"/>
      <c r="F1" s="635"/>
      <c r="G1" s="635"/>
      <c r="H1" s="635"/>
      <c r="I1" s="635"/>
      <c r="J1" s="636" t="s">
        <v>1108</v>
      </c>
      <c r="K1" s="635"/>
      <c r="L1" s="627"/>
      <c r="M1" s="99" t="s">
        <v>1109</v>
      </c>
    </row>
    <row r="2" spans="1:26" ht="19.5" thickBot="1">
      <c r="B2" s="633"/>
      <c r="C2" s="634"/>
      <c r="D2" s="26" t="s">
        <v>141</v>
      </c>
      <c r="E2" s="637"/>
      <c r="F2" s="637"/>
      <c r="G2" s="637"/>
      <c r="H2" s="637"/>
      <c r="I2" s="637"/>
      <c r="J2" s="638"/>
      <c r="K2" s="639"/>
      <c r="L2" s="640"/>
      <c r="M2" s="27"/>
      <c r="P2" s="25" t="str">
        <f>"ALTER TABLE ONLY milscm4."&amp;D$8</f>
        <v>ALTER TABLE ONLY milscm4.mt2_price_kanren</v>
      </c>
      <c r="Q2" s="25"/>
      <c r="R2" s="25"/>
      <c r="S2" s="25"/>
      <c r="T2" s="25"/>
      <c r="U2" s="25"/>
      <c r="V2" s="25"/>
      <c r="X2" s="25"/>
      <c r="Y2" s="25"/>
      <c r="Z2" s="25"/>
    </row>
    <row r="3" spans="1:26" ht="19.5" thickBot="1">
      <c r="B3" s="28"/>
      <c r="C3" s="28"/>
      <c r="D3" s="207"/>
      <c r="E3" s="207"/>
      <c r="F3" s="207"/>
      <c r="G3" s="207"/>
      <c r="H3" s="207"/>
      <c r="I3" s="207"/>
      <c r="J3" s="207"/>
      <c r="K3" s="207"/>
      <c r="L3" s="207"/>
      <c r="M3" s="29"/>
      <c r="N3" s="207"/>
      <c r="P3" s="25"/>
      <c r="Q3" s="25" t="str">
        <f>"ADD CONSTRAINT "&amp;D$8&amp;"_pkey"</f>
        <v>ADD CONSTRAINT mt2_price_kanren_pkey</v>
      </c>
      <c r="R3" s="25"/>
      <c r="S3" s="25"/>
      <c r="T3" s="25"/>
      <c r="U3" s="25"/>
      <c r="V3" s="25"/>
      <c r="X3" s="25"/>
      <c r="Y3" s="25"/>
      <c r="Z3" s="28"/>
    </row>
    <row r="4" spans="1:26">
      <c r="B4" s="626" t="s">
        <v>142</v>
      </c>
      <c r="C4" s="627"/>
      <c r="D4" s="628" t="str">
        <f>VLOOKUP(D7,エンティティ一覧!A1:'エンティティ一覧'!AQ10131,13,FALSE)</f>
        <v>ENT_A4_08</v>
      </c>
      <c r="E4" s="677"/>
      <c r="F4" s="677"/>
      <c r="G4" s="677"/>
      <c r="H4" s="677"/>
      <c r="I4" s="677"/>
      <c r="J4" s="677"/>
      <c r="K4" s="677"/>
      <c r="L4" s="677"/>
      <c r="M4" s="678"/>
      <c r="P4" s="25"/>
      <c r="Q4" s="25"/>
      <c r="R4" s="25" t="s">
        <v>1328</v>
      </c>
      <c r="S4" s="25"/>
      <c r="T4" s="25"/>
      <c r="U4" s="25"/>
      <c r="V4" s="25"/>
      <c r="X4" s="25"/>
      <c r="Y4" s="25"/>
      <c r="Z4" s="25"/>
    </row>
    <row r="5" spans="1:26">
      <c r="B5" s="641" t="s">
        <v>1110</v>
      </c>
      <c r="C5" s="642"/>
      <c r="D5" s="643" t="str">
        <f>VLOOKUP(D7,エンティティ一覧!A1:'エンティティ一覧'!AQ10131,2,FALSE)</f>
        <v>SA_A4</v>
      </c>
      <c r="E5" s="679"/>
      <c r="F5" s="679"/>
      <c r="G5" s="679"/>
      <c r="H5" s="679"/>
      <c r="I5" s="679"/>
      <c r="J5" s="679"/>
      <c r="K5" s="679"/>
      <c r="L5" s="679"/>
      <c r="M5" s="680"/>
      <c r="P5" s="25"/>
      <c r="Q5" s="25"/>
      <c r="R5" s="25"/>
      <c r="S5" s="25" t="s">
        <v>1329</v>
      </c>
      <c r="T5" s="25"/>
      <c r="U5" s="25"/>
      <c r="V5" s="25"/>
      <c r="X5" s="25"/>
      <c r="Y5" s="25"/>
      <c r="Z5" s="25"/>
    </row>
    <row r="6" spans="1:26">
      <c r="B6" s="641" t="s">
        <v>144</v>
      </c>
      <c r="C6" s="642"/>
      <c r="D6" s="643" t="str">
        <f>VLOOKUP(D7,エンティティ一覧!A1:'エンティティ一覧'!AQ10131,6,FALSE)</f>
        <v>２次マスタ</v>
      </c>
      <c r="E6" s="679"/>
      <c r="F6" s="679"/>
      <c r="G6" s="679"/>
      <c r="H6" s="679"/>
      <c r="I6" s="679"/>
      <c r="J6" s="679"/>
      <c r="K6" s="679"/>
      <c r="L6" s="679"/>
      <c r="M6" s="680"/>
      <c r="P6" s="25"/>
      <c r="Q6" s="25"/>
      <c r="R6" s="25"/>
      <c r="S6" s="25"/>
      <c r="T6" s="25" t="s">
        <v>1162</v>
      </c>
      <c r="U6" s="25"/>
      <c r="V6" s="25"/>
      <c r="X6" s="25"/>
      <c r="Y6" s="25"/>
      <c r="Z6" s="25"/>
    </row>
    <row r="7" spans="1:26">
      <c r="B7" s="641" t="s">
        <v>145</v>
      </c>
      <c r="C7" s="642"/>
      <c r="D7" s="643" t="s">
        <v>1161</v>
      </c>
      <c r="E7" s="679"/>
      <c r="F7" s="679"/>
      <c r="G7" s="679"/>
      <c r="H7" s="679"/>
      <c r="I7" s="679"/>
      <c r="J7" s="679"/>
      <c r="K7" s="679"/>
      <c r="L7" s="679"/>
      <c r="M7" s="680"/>
      <c r="P7" s="25"/>
      <c r="Q7" s="25"/>
      <c r="R7" s="25"/>
      <c r="S7" s="25"/>
      <c r="T7" s="25" t="s">
        <v>1360</v>
      </c>
      <c r="U7" s="25"/>
      <c r="V7" s="25"/>
      <c r="X7" s="25"/>
      <c r="Y7" s="25"/>
      <c r="Z7" s="25"/>
    </row>
    <row r="8" spans="1:26">
      <c r="B8" s="641" t="s">
        <v>1111</v>
      </c>
      <c r="C8" s="642"/>
      <c r="D8" s="643" t="s">
        <v>1480</v>
      </c>
      <c r="E8" s="679"/>
      <c r="F8" s="679"/>
      <c r="G8" s="679"/>
      <c r="H8" s="679"/>
      <c r="I8" s="679"/>
      <c r="J8" s="679"/>
      <c r="K8" s="679"/>
      <c r="L8" s="679"/>
      <c r="M8" s="680"/>
      <c r="P8" s="25"/>
      <c r="Q8" s="25"/>
      <c r="R8" s="25"/>
      <c r="S8" s="25" t="s">
        <v>1327</v>
      </c>
      <c r="T8" s="25"/>
      <c r="U8" s="25"/>
      <c r="V8" s="25"/>
      <c r="X8" s="25"/>
      <c r="Y8" s="25"/>
      <c r="Z8" s="25"/>
    </row>
    <row r="9" spans="1:26" ht="19.5" thickBot="1">
      <c r="B9" s="681" t="s">
        <v>149</v>
      </c>
      <c r="C9" s="682"/>
      <c r="D9" s="683" t="str">
        <f xml:space="preserve"> D7 &amp; "を定義する。"&amp;"医薬品コード・施行年月日ごとのデータを取得"</f>
        <v>薬価関連マスタを定義する。医薬品コード・施行年月日ごとのデータを取得</v>
      </c>
      <c r="E9" s="684"/>
      <c r="F9" s="684"/>
      <c r="G9" s="684"/>
      <c r="H9" s="684"/>
      <c r="I9" s="684"/>
      <c r="J9" s="684"/>
      <c r="K9" s="684"/>
      <c r="L9" s="684"/>
      <c r="M9" s="685"/>
      <c r="P9" s="25" t="str">
        <f>"ALTER TABLE milscm4."&amp;D$8&amp;" OWNER TO pgmisgrp1;"</f>
        <v>ALTER TABLE milscm4.mt2_price_kanren OWNER TO pgmisgrp1;</v>
      </c>
      <c r="Q9" s="25"/>
      <c r="R9" s="25"/>
      <c r="S9" s="25"/>
      <c r="T9" s="25"/>
      <c r="U9" s="25"/>
      <c r="V9" s="25"/>
      <c r="X9" s="25"/>
      <c r="Y9" s="25"/>
      <c r="Z9" s="25"/>
    </row>
    <row r="10" spans="1:26">
      <c r="B10" s="208"/>
      <c r="C10" s="208"/>
      <c r="D10" s="207"/>
      <c r="E10" s="207"/>
      <c r="F10" s="207"/>
      <c r="G10" s="207"/>
      <c r="H10" s="207"/>
      <c r="I10" s="207"/>
      <c r="J10" s="207"/>
      <c r="K10" s="207"/>
      <c r="L10" s="207"/>
      <c r="M10" s="29"/>
      <c r="N10" s="207"/>
      <c r="P10" s="25" t="str">
        <f>"GRANT ALL ON TABLE milscm4."&amp;D$8&amp;" TO pgappl11;"</f>
        <v>GRANT ALL ON TABLE milscm4.mt2_price_kanren TO pgappl11;</v>
      </c>
      <c r="Q10" s="25"/>
      <c r="R10" s="25"/>
      <c r="S10" s="25"/>
      <c r="T10" s="25"/>
      <c r="U10" s="25"/>
      <c r="V10" s="25"/>
      <c r="X10" s="25"/>
      <c r="Y10" s="25"/>
      <c r="Z10" s="28"/>
    </row>
    <row r="11" spans="1:26" ht="19.5" thickBot="1">
      <c r="B11" s="209" t="s">
        <v>151</v>
      </c>
      <c r="C11" s="208"/>
      <c r="D11" s="207"/>
      <c r="E11" s="207"/>
      <c r="F11" s="207"/>
      <c r="G11" s="207"/>
      <c r="H11" s="207"/>
      <c r="I11" s="207"/>
      <c r="J11" s="207"/>
      <c r="K11" s="207"/>
      <c r="L11" s="207"/>
      <c r="M11" s="29"/>
      <c r="N11" s="207"/>
      <c r="P11" s="25"/>
      <c r="Q11" s="25"/>
      <c r="R11" s="25"/>
      <c r="S11" s="25"/>
      <c r="T11" s="25"/>
      <c r="U11" s="25"/>
      <c r="V11" s="25"/>
      <c r="X11" s="25"/>
      <c r="Y11" s="25"/>
      <c r="Z11" s="28"/>
    </row>
    <row r="12" spans="1:26">
      <c r="B12" s="686" t="s">
        <v>152</v>
      </c>
      <c r="C12" s="671" t="s">
        <v>153</v>
      </c>
      <c r="D12" s="671" t="s">
        <v>1113</v>
      </c>
      <c r="E12" s="665" t="s">
        <v>155</v>
      </c>
      <c r="F12" s="665" t="s">
        <v>156</v>
      </c>
      <c r="G12" s="665"/>
      <c r="H12" s="665" t="s">
        <v>157</v>
      </c>
      <c r="I12" s="665"/>
      <c r="J12" s="665" t="s">
        <v>158</v>
      </c>
      <c r="K12" s="665" t="s">
        <v>159</v>
      </c>
      <c r="L12" s="665" t="s">
        <v>160</v>
      </c>
      <c r="M12" s="667" t="s">
        <v>1114</v>
      </c>
      <c r="P12" s="25" t="str">
        <f>"CREATE TABLE milscm4."&amp;D$8</f>
        <v>CREATE TABLE milscm4.mt2_price_kanren</v>
      </c>
      <c r="Q12" s="25"/>
      <c r="R12" s="25"/>
      <c r="S12" s="25"/>
      <c r="T12" s="25"/>
      <c r="U12" s="25"/>
      <c r="V12" s="25"/>
      <c r="X12" s="25"/>
      <c r="Y12" s="25"/>
      <c r="Z12" s="25"/>
    </row>
    <row r="13" spans="1:26" ht="16.5" customHeight="1">
      <c r="B13" s="687"/>
      <c r="C13" s="672"/>
      <c r="D13" s="672"/>
      <c r="E13" s="666"/>
      <c r="F13" s="98" t="s">
        <v>162</v>
      </c>
      <c r="G13" s="98" t="s">
        <v>163</v>
      </c>
      <c r="H13" s="98" t="s">
        <v>162</v>
      </c>
      <c r="I13" s="98" t="s">
        <v>164</v>
      </c>
      <c r="J13" s="666"/>
      <c r="K13" s="666"/>
      <c r="L13" s="666"/>
      <c r="M13" s="668"/>
      <c r="P13" s="25"/>
      <c r="Q13" s="25" t="s">
        <v>1326</v>
      </c>
      <c r="R13" s="25"/>
      <c r="S13" s="25"/>
      <c r="T13" s="25"/>
      <c r="U13" s="25"/>
      <c r="V13" s="25"/>
      <c r="X13" s="25"/>
      <c r="Y13" s="25"/>
      <c r="Z13" s="25"/>
    </row>
    <row r="14" spans="1:26">
      <c r="B14" s="33">
        <f>ROW()-13</f>
        <v>1</v>
      </c>
      <c r="C14" s="34" t="s">
        <v>462</v>
      </c>
      <c r="D14" s="34" t="s">
        <v>1162</v>
      </c>
      <c r="E14" s="36" t="s">
        <v>192</v>
      </c>
      <c r="F14" s="36" t="s">
        <v>167</v>
      </c>
      <c r="G14" s="36">
        <v>9</v>
      </c>
      <c r="H14" s="36" t="str">
        <f>IF(F14="フラグ","boolean",IF(F14="文字列","text",IF(F14="整数","integer",IF(F14="実数","numeric",""))))</f>
        <v>text</v>
      </c>
      <c r="I14" s="36">
        <f t="shared" ref="I14:I20" si="0">IF(H14="boolean",1,IF(H14="text",IF(G14&lt;=126,1+(G14*3),4+(G14*3)),IF(H14="integer",4,IF(H14="numeric",3+CEILING(G14/4*2,2),0))))</f>
        <v>28</v>
      </c>
      <c r="J14" s="37"/>
      <c r="K14" s="204"/>
      <c r="L14" s="36" t="s">
        <v>192</v>
      </c>
      <c r="M14" s="39" t="s">
        <v>1163</v>
      </c>
      <c r="P14" s="25"/>
      <c r="Q14" s="25"/>
      <c r="R14" s="25"/>
      <c r="S14" s="25" t="str">
        <f>IF(B14&lt;&gt;1,","&amp;D14,D14)</f>
        <v>iyakuhin_code</v>
      </c>
      <c r="T14" s="25" t="str">
        <f>UPPER(H14)</f>
        <v>TEXT</v>
      </c>
      <c r="U14" s="25" t="str">
        <f>IF(K14&lt;&gt;"","default "&amp;IF(H14="text","'"&amp;K14&amp;"'",K14),"")</f>
        <v/>
      </c>
      <c r="V14" s="25" t="str">
        <f>IF(L14="○","NOT NULL","")</f>
        <v>NOT NULL</v>
      </c>
      <c r="W14" s="25" t="str">
        <f t="shared" ref="W14:W20" si="1">"-- "&amp;C14</f>
        <v>-- 医薬品コード</v>
      </c>
      <c r="X14" s="25"/>
      <c r="Y14" s="25"/>
    </row>
    <row r="15" spans="1:26">
      <c r="B15" s="33">
        <f>ROW()-13</f>
        <v>2</v>
      </c>
      <c r="C15" s="34" t="s">
        <v>1164</v>
      </c>
      <c r="D15" s="34" t="s">
        <v>1165</v>
      </c>
      <c r="E15" s="36"/>
      <c r="F15" s="36" t="s">
        <v>1166</v>
      </c>
      <c r="G15" s="36">
        <v>13</v>
      </c>
      <c r="H15" s="36" t="str">
        <f t="shared" ref="H15:H20" si="2">IF(F15="フラグ","boolean",IF(F15="文字列","text",IF(F15="整数","integer",IF(F15="実数","numeric",""))))</f>
        <v>numeric</v>
      </c>
      <c r="I15" s="36">
        <f t="shared" si="0"/>
        <v>11</v>
      </c>
      <c r="J15" s="37"/>
      <c r="K15" s="204"/>
      <c r="L15" s="36" t="s">
        <v>192</v>
      </c>
      <c r="M15" s="39" t="s">
        <v>1167</v>
      </c>
      <c r="P15" s="25"/>
      <c r="Q15" s="25"/>
      <c r="R15" s="25"/>
      <c r="S15" s="25" t="str">
        <f t="shared" ref="S15:S20" si="3">IF(B15&lt;&gt;1,","&amp;D15,D15)</f>
        <v>,price</v>
      </c>
      <c r="T15" s="25" t="str">
        <f t="shared" ref="T15:T20" si="4">UPPER(H15)</f>
        <v>NUMERIC</v>
      </c>
      <c r="U15" s="25" t="str">
        <f t="shared" ref="U15:U20" si="5">IF(K15&lt;&gt;"","default "&amp;IF(H15="text","'"&amp;K15&amp;"'",K15),"")</f>
        <v/>
      </c>
      <c r="V15" s="25" t="str">
        <f>IF(L15="○","NOT NULL","")</f>
        <v>NOT NULL</v>
      </c>
      <c r="W15" s="25" t="str">
        <f t="shared" si="1"/>
        <v>-- 薬価</v>
      </c>
      <c r="X15" s="25"/>
      <c r="Y15" s="25"/>
    </row>
    <row r="16" spans="1:26" ht="37.5">
      <c r="B16" s="33">
        <f>ROW()-13</f>
        <v>3</v>
      </c>
      <c r="C16" s="34" t="s">
        <v>1153</v>
      </c>
      <c r="D16" s="34" t="s">
        <v>1530</v>
      </c>
      <c r="E16" s="36" t="s">
        <v>192</v>
      </c>
      <c r="F16" s="36" t="s">
        <v>167</v>
      </c>
      <c r="G16" s="36">
        <v>8</v>
      </c>
      <c r="H16" s="36" t="str">
        <f t="shared" si="2"/>
        <v>text</v>
      </c>
      <c r="I16" s="36">
        <f t="shared" si="0"/>
        <v>25</v>
      </c>
      <c r="J16" s="37"/>
      <c r="K16" s="204">
        <v>99999999</v>
      </c>
      <c r="L16" s="36" t="s">
        <v>192</v>
      </c>
      <c r="M16" s="39" t="s">
        <v>1168</v>
      </c>
      <c r="P16" s="25"/>
      <c r="Q16" s="25"/>
      <c r="R16" s="25"/>
      <c r="S16" s="25" t="str">
        <f t="shared" si="3"/>
        <v>,yakkasyusai_ymd</v>
      </c>
      <c r="T16" s="25" t="str">
        <f t="shared" si="4"/>
        <v>TEXT</v>
      </c>
      <c r="U16" s="25" t="str">
        <f t="shared" si="5"/>
        <v>default '99999999'</v>
      </c>
      <c r="V16" s="25" t="str">
        <f>IF(L16="○","NOT NULL","")</f>
        <v>NOT NULL</v>
      </c>
      <c r="W16" s="25" t="str">
        <f t="shared" si="1"/>
        <v>-- 施行年月日</v>
      </c>
      <c r="X16" s="25"/>
      <c r="Y16" s="25"/>
    </row>
    <row r="17" spans="1:25">
      <c r="B17" s="33">
        <f t="shared" ref="B17:B18" si="6">ROW()-13</f>
        <v>4</v>
      </c>
      <c r="C17" s="34" t="s">
        <v>1278</v>
      </c>
      <c r="D17" s="34" t="s">
        <v>1279</v>
      </c>
      <c r="E17" s="36"/>
      <c r="F17" s="36" t="s">
        <v>167</v>
      </c>
      <c r="G17" s="36">
        <v>1</v>
      </c>
      <c r="H17" s="36" t="str">
        <f t="shared" si="2"/>
        <v>text</v>
      </c>
      <c r="I17" s="36">
        <f t="shared" si="0"/>
        <v>4</v>
      </c>
      <c r="J17" s="37"/>
      <c r="K17" s="37">
        <v>0</v>
      </c>
      <c r="L17" s="36" t="s">
        <v>192</v>
      </c>
      <c r="M17" s="39"/>
      <c r="P17" s="25"/>
      <c r="Q17" s="25"/>
      <c r="R17" s="25"/>
      <c r="S17" s="25" t="str">
        <f t="shared" si="3"/>
        <v>,new_f</v>
      </c>
      <c r="T17" s="25" t="str">
        <f t="shared" si="4"/>
        <v>TEXT</v>
      </c>
      <c r="U17" s="25" t="str">
        <f t="shared" si="5"/>
        <v>default '0'</v>
      </c>
      <c r="V17" s="25" t="str">
        <f>IF(L17="○","NOT NULL","")</f>
        <v>NOT NULL</v>
      </c>
      <c r="W17" s="25" t="str">
        <f t="shared" si="1"/>
        <v>-- 最新フラグ</v>
      </c>
      <c r="X17" s="25"/>
      <c r="Y17" s="25"/>
    </row>
    <row r="18" spans="1:25">
      <c r="B18" s="33">
        <f t="shared" si="6"/>
        <v>5</v>
      </c>
      <c r="C18" s="34" t="s">
        <v>818</v>
      </c>
      <c r="D18" s="34" t="s">
        <v>819</v>
      </c>
      <c r="E18" s="36"/>
      <c r="F18" s="36" t="s">
        <v>167</v>
      </c>
      <c r="G18" s="36">
        <v>1</v>
      </c>
      <c r="H18" s="36" t="str">
        <f t="shared" si="2"/>
        <v>text</v>
      </c>
      <c r="I18" s="36">
        <f t="shared" si="0"/>
        <v>4</v>
      </c>
      <c r="J18" s="37"/>
      <c r="K18" s="37">
        <v>0</v>
      </c>
      <c r="L18" s="36" t="s">
        <v>192</v>
      </c>
      <c r="M18" s="39"/>
      <c r="P18" s="25"/>
      <c r="Q18" s="25"/>
      <c r="R18" s="25"/>
      <c r="S18" s="25" t="str">
        <f t="shared" si="3"/>
        <v>,del_f</v>
      </c>
      <c r="T18" s="25" t="str">
        <f t="shared" si="4"/>
        <v>TEXT</v>
      </c>
      <c r="U18" s="25" t="str">
        <f t="shared" si="5"/>
        <v>default '0'</v>
      </c>
      <c r="V18" s="25" t="str">
        <f>IF(L18="○","NOT NULL","")</f>
        <v>NOT NULL</v>
      </c>
      <c r="W18" s="25" t="str">
        <f t="shared" si="1"/>
        <v>-- 削除フラグ</v>
      </c>
      <c r="X18" s="25"/>
      <c r="Y18" s="25"/>
    </row>
    <row r="19" spans="1:25" ht="37.5">
      <c r="B19" s="33">
        <f t="shared" ref="B19:B20" si="7">ROW()-13</f>
        <v>6</v>
      </c>
      <c r="C19" s="34" t="s">
        <v>824</v>
      </c>
      <c r="D19" s="34" t="s">
        <v>1478</v>
      </c>
      <c r="E19" s="36"/>
      <c r="F19" s="36" t="s">
        <v>167</v>
      </c>
      <c r="G19" s="36">
        <v>8</v>
      </c>
      <c r="H19" s="36" t="str">
        <f t="shared" si="2"/>
        <v>text</v>
      </c>
      <c r="I19" s="36">
        <f t="shared" si="0"/>
        <v>25</v>
      </c>
      <c r="J19" s="37"/>
      <c r="K19" s="204">
        <v>99999999</v>
      </c>
      <c r="L19" s="36" t="s">
        <v>192</v>
      </c>
      <c r="M19" s="39" t="s">
        <v>1169</v>
      </c>
      <c r="Q19" s="25"/>
      <c r="R19" s="25"/>
      <c r="S19" s="25" t="str">
        <f t="shared" si="3"/>
        <v>,henkou_ymd</v>
      </c>
      <c r="T19" s="25" t="str">
        <f t="shared" si="4"/>
        <v>TEXT</v>
      </c>
      <c r="U19" s="25" t="str">
        <f t="shared" si="5"/>
        <v>default '99999999'</v>
      </c>
      <c r="V19" s="25" t="str">
        <f t="shared" ref="V19:V20" si="8">IF(L19="○","NOT NULL","")</f>
        <v>NOT NULL</v>
      </c>
      <c r="W19" s="25" t="str">
        <f t="shared" si="1"/>
        <v>-- 変更年月日</v>
      </c>
      <c r="X19" s="25"/>
      <c r="Y19" s="25"/>
    </row>
    <row r="20" spans="1:25" ht="38.25" thickBot="1">
      <c r="A20" s="41"/>
      <c r="B20" s="42">
        <f t="shared" si="7"/>
        <v>7</v>
      </c>
      <c r="C20" s="43" t="s">
        <v>826</v>
      </c>
      <c r="D20" s="43" t="s">
        <v>1479</v>
      </c>
      <c r="E20" s="44"/>
      <c r="F20" s="44" t="s">
        <v>167</v>
      </c>
      <c r="G20" s="44">
        <v>8</v>
      </c>
      <c r="H20" s="44" t="str">
        <f t="shared" si="2"/>
        <v>text</v>
      </c>
      <c r="I20" s="44">
        <f t="shared" si="0"/>
        <v>25</v>
      </c>
      <c r="J20" s="46"/>
      <c r="K20" s="206">
        <v>99999999</v>
      </c>
      <c r="L20" s="44" t="s">
        <v>192</v>
      </c>
      <c r="M20" s="49" t="s">
        <v>1169</v>
      </c>
      <c r="Q20" s="25"/>
      <c r="R20" s="25"/>
      <c r="S20" s="25" t="str">
        <f t="shared" si="3"/>
        <v>,del_ymd</v>
      </c>
      <c r="T20" s="25" t="str">
        <f t="shared" si="4"/>
        <v>TEXT</v>
      </c>
      <c r="U20" s="25" t="str">
        <f t="shared" si="5"/>
        <v>default '99999999'</v>
      </c>
      <c r="V20" s="25" t="str">
        <f t="shared" si="8"/>
        <v>NOT NULL</v>
      </c>
      <c r="W20" s="25" t="str">
        <f t="shared" si="1"/>
        <v>-- 廃止年月日</v>
      </c>
      <c r="X20" s="25"/>
      <c r="Y20" s="25"/>
    </row>
    <row r="21" spans="1:25">
      <c r="A21" s="41"/>
      <c r="Q21" s="25"/>
      <c r="R21" s="25" t="s">
        <v>1327</v>
      </c>
      <c r="S21" s="25"/>
      <c r="T21" s="25"/>
      <c r="U21" s="25"/>
      <c r="V21" s="25"/>
      <c r="X21" s="25"/>
      <c r="Y21" s="25"/>
    </row>
    <row r="22" spans="1:25">
      <c r="A22" s="41"/>
      <c r="Q22" s="25"/>
      <c r="S22" s="25"/>
      <c r="T22" s="25"/>
      <c r="U22" s="25"/>
      <c r="V22" s="25"/>
      <c r="X22" s="25"/>
      <c r="Y22" s="25"/>
    </row>
    <row r="23" spans="1:25">
      <c r="A23" s="41"/>
    </row>
  </sheetData>
  <mergeCells count="27">
    <mergeCell ref="L12:L13"/>
    <mergeCell ref="M12:M13"/>
    <mergeCell ref="B8:C8"/>
    <mergeCell ref="D8:M8"/>
    <mergeCell ref="B9:C9"/>
    <mergeCell ref="D9:M9"/>
    <mergeCell ref="C12:C13"/>
    <mergeCell ref="D12:D13"/>
    <mergeCell ref="E12:E13"/>
    <mergeCell ref="F12:G12"/>
    <mergeCell ref="H12:I12"/>
    <mergeCell ref="B4:C4"/>
    <mergeCell ref="D4:M4"/>
    <mergeCell ref="B12:B13"/>
    <mergeCell ref="B1:C2"/>
    <mergeCell ref="E1:I1"/>
    <mergeCell ref="J1:L1"/>
    <mergeCell ref="E2:I2"/>
    <mergeCell ref="J2:L2"/>
    <mergeCell ref="B5:C5"/>
    <mergeCell ref="D5:M5"/>
    <mergeCell ref="B6:C6"/>
    <mergeCell ref="D6:M6"/>
    <mergeCell ref="B7:C7"/>
    <mergeCell ref="D7:M7"/>
    <mergeCell ref="J12:J13"/>
    <mergeCell ref="K12:K13"/>
  </mergeCells>
  <phoneticPr fontId="12"/>
  <conditionalFormatting sqref="D14">
    <cfRule type="duplicateValues" dxfId="127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AA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625" style="25" customWidth="1"/>
    <col min="17" max="16384" width="2.625" style="25"/>
  </cols>
  <sheetData>
    <row r="1" spans="1:25" ht="16.5" customHeight="1">
      <c r="A1" s="79" t="s">
        <v>730</v>
      </c>
      <c r="B1" s="631" t="s">
        <v>137</v>
      </c>
      <c r="C1" s="632"/>
      <c r="D1" s="23" t="s">
        <v>138</v>
      </c>
      <c r="E1" s="635"/>
      <c r="F1" s="635"/>
      <c r="G1" s="635"/>
      <c r="H1" s="635"/>
      <c r="I1" s="635"/>
      <c r="J1" s="636" t="s">
        <v>1108</v>
      </c>
      <c r="K1" s="635"/>
      <c r="L1" s="627"/>
      <c r="M1" s="99" t="s">
        <v>1109</v>
      </c>
    </row>
    <row r="2" spans="1:25" ht="19.5" thickBot="1">
      <c r="B2" s="633"/>
      <c r="C2" s="634"/>
      <c r="D2" s="26" t="s">
        <v>141</v>
      </c>
      <c r="E2" s="637"/>
      <c r="F2" s="637"/>
      <c r="G2" s="637"/>
      <c r="H2" s="637"/>
      <c r="I2" s="637"/>
      <c r="J2" s="638"/>
      <c r="K2" s="639"/>
      <c r="L2" s="640"/>
      <c r="M2" s="27"/>
      <c r="P2" s="25" t="str">
        <f>"ALTER TABLE ONLY milscm4."&amp;D$8</f>
        <v>ALTER TABLE ONLY milscm4.mt2_shinryo_koi_kanren</v>
      </c>
    </row>
    <row r="3" spans="1:25" ht="19.5" thickBot="1">
      <c r="B3" s="28"/>
      <c r="C3" s="28"/>
      <c r="D3" s="28"/>
      <c r="E3" s="28"/>
      <c r="F3" s="28"/>
      <c r="G3" s="28"/>
      <c r="H3" s="28"/>
      <c r="I3" s="28"/>
      <c r="J3" s="28"/>
      <c r="K3" s="28"/>
      <c r="L3" s="28"/>
      <c r="M3" s="29"/>
      <c r="N3" s="28"/>
      <c r="Q3" s="25" t="str">
        <f>"ADD CONSTRAINT "&amp;D$8&amp;"_pkey"</f>
        <v>ADD CONSTRAINT mt2_shinryo_koi_kanren_pkey</v>
      </c>
    </row>
    <row r="4" spans="1:25">
      <c r="B4" s="626" t="s">
        <v>142</v>
      </c>
      <c r="C4" s="627"/>
      <c r="D4" s="628" t="str">
        <f>VLOOKUP(D7,エンティティ一覧!A1:'エンティティ一覧'!AQ10131,13,FALSE)</f>
        <v>ENT_A4_09</v>
      </c>
      <c r="E4" s="673"/>
      <c r="F4" s="673"/>
      <c r="G4" s="673"/>
      <c r="H4" s="673"/>
      <c r="I4" s="673"/>
      <c r="J4" s="673"/>
      <c r="K4" s="673"/>
      <c r="L4" s="673"/>
      <c r="M4" s="674"/>
      <c r="R4" s="25" t="s">
        <v>1328</v>
      </c>
    </row>
    <row r="5" spans="1:25">
      <c r="B5" s="641" t="s">
        <v>1110</v>
      </c>
      <c r="C5" s="642"/>
      <c r="D5" s="643" t="str">
        <f>VLOOKUP(D7,エンティティ一覧!A1:'エンティティ一覧'!AQ10131,2,FALSE)</f>
        <v>SA_A4</v>
      </c>
      <c r="E5" s="646"/>
      <c r="F5" s="646"/>
      <c r="G5" s="646"/>
      <c r="H5" s="646"/>
      <c r="I5" s="646"/>
      <c r="J5" s="646"/>
      <c r="K5" s="646"/>
      <c r="L5" s="646"/>
      <c r="M5" s="647"/>
      <c r="S5" s="25" t="s">
        <v>1329</v>
      </c>
    </row>
    <row r="6" spans="1:25">
      <c r="B6" s="641" t="s">
        <v>144</v>
      </c>
      <c r="C6" s="642"/>
      <c r="D6" s="643" t="str">
        <f>VLOOKUP(D7,エンティティ一覧!A1:'エンティティ一覧'!AQ10131,6,FALSE)</f>
        <v>２次マスタ</v>
      </c>
      <c r="E6" s="646"/>
      <c r="F6" s="646"/>
      <c r="G6" s="646"/>
      <c r="H6" s="646"/>
      <c r="I6" s="646"/>
      <c r="J6" s="64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641" t="s">
        <v>1111</v>
      </c>
      <c r="C8" s="642"/>
      <c r="D8" s="643" t="s">
        <v>1481</v>
      </c>
      <c r="E8" s="646"/>
      <c r="F8" s="646"/>
      <c r="G8" s="646"/>
      <c r="H8" s="646"/>
      <c r="I8" s="646"/>
      <c r="J8" s="646"/>
      <c r="K8" s="646"/>
      <c r="L8" s="646"/>
      <c r="M8" s="647"/>
      <c r="S8" s="25" t="s">
        <v>1327</v>
      </c>
    </row>
    <row r="9" spans="1:25" ht="19.5" thickBot="1">
      <c r="B9" s="652" t="s">
        <v>149</v>
      </c>
      <c r="C9" s="653"/>
      <c r="D9" s="654" t="str">
        <f xml:space="preserve"> D7 &amp; "を定義する。"&amp;"診療行為コード・データ登録日ごとのデータを取得"</f>
        <v>診療行為関連マスタを定義する。診療行為コード・データ登録日ごとのデータを取得</v>
      </c>
      <c r="E9" s="655"/>
      <c r="F9" s="655"/>
      <c r="G9" s="655"/>
      <c r="H9" s="655"/>
      <c r="I9" s="655"/>
      <c r="J9" s="655"/>
      <c r="K9" s="655"/>
      <c r="L9" s="655"/>
      <c r="M9" s="656"/>
      <c r="P9" s="25" t="str">
        <f>"ALTER TABLE milscm4."&amp;D$8&amp;" OWNER TO pgmisgrp1;"</f>
        <v>ALTER TABLE milscm4.mt2_shinryo_koi_kanren OWNER TO pgmisgrp1;</v>
      </c>
    </row>
    <row r="10" spans="1:25">
      <c r="B10" s="30"/>
      <c r="C10" s="30"/>
      <c r="D10" s="28"/>
      <c r="E10" s="28"/>
      <c r="F10" s="28"/>
      <c r="G10" s="28"/>
      <c r="H10" s="28"/>
      <c r="I10" s="28"/>
      <c r="J10" s="28"/>
      <c r="K10" s="28"/>
      <c r="L10" s="28"/>
      <c r="M10" s="29"/>
      <c r="N10" s="28"/>
      <c r="P10" s="25" t="str">
        <f>"GRANT ALL ON TABLE milscm4."&amp;D$8&amp;" TO pgappl11;"</f>
        <v>GRANT ALL ON TABLE milscm4.mt2_shinryo_koi_kanren TO pgappl11;</v>
      </c>
    </row>
    <row r="11" spans="1:25" ht="19.5" thickBot="1">
      <c r="B11" s="31" t="s">
        <v>151</v>
      </c>
      <c r="C11" s="30"/>
      <c r="D11" s="28"/>
      <c r="E11" s="28"/>
      <c r="F11" s="28"/>
      <c r="G11" s="28"/>
      <c r="H11" s="28"/>
      <c r="I11" s="28"/>
      <c r="J11" s="28"/>
      <c r="K11" s="28"/>
      <c r="L11" s="28"/>
      <c r="M11" s="29"/>
      <c r="N11" s="28"/>
    </row>
    <row r="12" spans="1:25">
      <c r="B12" s="669" t="s">
        <v>152</v>
      </c>
      <c r="C12" s="671" t="s">
        <v>1112</v>
      </c>
      <c r="D12" s="671" t="s">
        <v>1113</v>
      </c>
      <c r="E12" s="665" t="s">
        <v>155</v>
      </c>
      <c r="F12" s="665" t="s">
        <v>156</v>
      </c>
      <c r="G12" s="665"/>
      <c r="H12" s="665" t="s">
        <v>157</v>
      </c>
      <c r="I12" s="665"/>
      <c r="J12" s="665" t="s">
        <v>158</v>
      </c>
      <c r="K12" s="665" t="s">
        <v>159</v>
      </c>
      <c r="L12" s="665" t="s">
        <v>160</v>
      </c>
      <c r="M12" s="667" t="s">
        <v>1114</v>
      </c>
      <c r="P12" s="25" t="str">
        <f>"CREATE TABLE milscm4."&amp;D$8</f>
        <v>CREATE TABLE milscm4.mt2_shinryo_koi_kanren</v>
      </c>
    </row>
    <row r="13" spans="1:25" ht="16.5" customHeight="1">
      <c r="B13" s="670"/>
      <c r="C13" s="672"/>
      <c r="D13" s="672"/>
      <c r="E13" s="666"/>
      <c r="F13" s="98" t="s">
        <v>162</v>
      </c>
      <c r="G13" s="98" t="s">
        <v>163</v>
      </c>
      <c r="H13" s="98" t="s">
        <v>162</v>
      </c>
      <c r="I13" s="98" t="s">
        <v>164</v>
      </c>
      <c r="J13" s="666"/>
      <c r="K13" s="666"/>
      <c r="L13" s="666"/>
      <c r="M13" s="668"/>
      <c r="Q13" s="25" t="s">
        <v>1326</v>
      </c>
    </row>
    <row r="14" spans="1:25" s="41" customFormat="1">
      <c r="A14" s="25"/>
      <c r="B14" s="33">
        <f t="shared" ref="B14:B27" si="0">ROW()-13</f>
        <v>1</v>
      </c>
      <c r="C14" s="34" t="s">
        <v>175</v>
      </c>
      <c r="D14" s="34" t="s">
        <v>176</v>
      </c>
      <c r="E14" s="36" t="s">
        <v>192</v>
      </c>
      <c r="F14" s="36" t="s">
        <v>167</v>
      </c>
      <c r="G14" s="36">
        <v>9</v>
      </c>
      <c r="H14" s="36" t="str">
        <f>IF(F14="フラグ","boolean",IF(F14="文字列","text",IF(F14="整数","integer",IF(F14="実数","numeric",""))))</f>
        <v>text</v>
      </c>
      <c r="I14" s="36">
        <f t="shared" ref="I14:I27" si="1">IF(H14="boolean",1,IF(H14="text",IF(G14&lt;=126,1+(G14*3),4+(G14*3)),IF(H14="integer",4,IF(H14="numeric",3+CEILING(G14/4*2,2),0))))</f>
        <v>28</v>
      </c>
      <c r="J14" s="37"/>
      <c r="K14" s="204"/>
      <c r="L14" s="36" t="s">
        <v>192</v>
      </c>
      <c r="M14" s="39" t="s">
        <v>3822</v>
      </c>
      <c r="P14" s="25"/>
      <c r="Q14" s="25"/>
      <c r="R14" s="25"/>
      <c r="S14" s="25" t="str">
        <f>IF(B14&lt;&gt;1,","&amp;D14,D14)</f>
        <v>shinryo_koi_cd</v>
      </c>
      <c r="T14" s="25" t="str">
        <f>UPPER(H14)</f>
        <v>TEXT</v>
      </c>
      <c r="U14" s="25" t="str">
        <f>IF(K14&lt;&gt;"","default "&amp;IF(H14="text","'"&amp;K14&amp;"'",K14),"")</f>
        <v/>
      </c>
      <c r="V14" s="25" t="str">
        <f>IF(L14="○","NOT NULL","")</f>
        <v>NOT NULL</v>
      </c>
      <c r="W14" s="25" t="str">
        <f t="shared" ref="W14:W27" si="2">"-- "&amp;C14</f>
        <v>-- 診療行為コード</v>
      </c>
      <c r="X14" s="25"/>
      <c r="Y14" s="25"/>
    </row>
    <row r="15" spans="1:25" s="41" customFormat="1">
      <c r="A15" s="25"/>
      <c r="B15" s="33">
        <f t="shared" si="0"/>
        <v>2</v>
      </c>
      <c r="C15" s="34" t="s">
        <v>165</v>
      </c>
      <c r="D15" s="34" t="s">
        <v>166</v>
      </c>
      <c r="E15" s="36"/>
      <c r="F15" s="36" t="s">
        <v>167</v>
      </c>
      <c r="G15" s="36">
        <v>1</v>
      </c>
      <c r="H15" s="36" t="str">
        <f t="shared" ref="H15:H27" si="3">IF(F15="フラグ","boolean",IF(F15="文字列","text",IF(F15="整数","integer",IF(F15="実数","numeric",""))))</f>
        <v>text</v>
      </c>
      <c r="I15" s="36">
        <f t="shared" si="1"/>
        <v>4</v>
      </c>
      <c r="J15" s="37"/>
      <c r="K15" s="204"/>
      <c r="L15" s="36"/>
      <c r="M15" s="39" t="s">
        <v>3822</v>
      </c>
      <c r="P15" s="25"/>
      <c r="Q15" s="25"/>
      <c r="R15" s="25"/>
      <c r="S15" s="25" t="str">
        <f t="shared" ref="S15:S20" si="4">IF(B15&lt;&gt;1,","&amp;D15,D15)</f>
        <v>,cd_no</v>
      </c>
      <c r="T15" s="25" t="str">
        <f t="shared" ref="T15:T20" si="5">UPPER(H15)</f>
        <v>TEXT</v>
      </c>
      <c r="U15" s="25" t="str">
        <f t="shared" ref="U15:U20" si="6">IF(K15&lt;&gt;"","default "&amp;IF(H15="text","'"&amp;K15&amp;"'",K15),"")</f>
        <v/>
      </c>
      <c r="V15" s="25" t="str">
        <f>IF(L15="○","NOT NULL","")</f>
        <v/>
      </c>
      <c r="W15" s="25" t="str">
        <f t="shared" si="2"/>
        <v>-- アルファベットコード</v>
      </c>
      <c r="X15" s="25"/>
      <c r="Y15" s="25"/>
    </row>
    <row r="16" spans="1:25" s="41" customFormat="1">
      <c r="A16" s="25"/>
      <c r="B16" s="33">
        <f t="shared" si="0"/>
        <v>3</v>
      </c>
      <c r="C16" s="34" t="s">
        <v>169</v>
      </c>
      <c r="D16" s="34" t="s">
        <v>170</v>
      </c>
      <c r="E16" s="36"/>
      <c r="F16" s="36" t="s">
        <v>167</v>
      </c>
      <c r="G16" s="36">
        <v>3</v>
      </c>
      <c r="H16" s="36" t="str">
        <f t="shared" si="3"/>
        <v>text</v>
      </c>
      <c r="I16" s="36">
        <f t="shared" si="1"/>
        <v>10</v>
      </c>
      <c r="J16" s="37"/>
      <c r="K16" s="204"/>
      <c r="L16" s="36"/>
      <c r="M16" s="39" t="s">
        <v>3822</v>
      </c>
      <c r="P16" s="25"/>
      <c r="Q16" s="25"/>
      <c r="R16" s="25"/>
      <c r="S16" s="25" t="str">
        <f t="shared" si="4"/>
        <v>,cd_no_kubun</v>
      </c>
      <c r="T16" s="25" t="str">
        <f t="shared" si="5"/>
        <v>TEXT</v>
      </c>
      <c r="U16" s="25" t="str">
        <f t="shared" si="6"/>
        <v/>
      </c>
      <c r="V16" s="25" t="str">
        <f>IF(L16="○","NOT NULL","")</f>
        <v/>
      </c>
      <c r="W16" s="25" t="str">
        <f t="shared" si="2"/>
        <v>-- 区分番号</v>
      </c>
      <c r="X16" s="25"/>
      <c r="Y16" s="25"/>
    </row>
    <row r="17" spans="1:27" s="41" customFormat="1">
      <c r="A17" s="25"/>
      <c r="B17" s="33">
        <f t="shared" si="0"/>
        <v>4</v>
      </c>
      <c r="C17" s="34" t="s">
        <v>171</v>
      </c>
      <c r="D17" s="34" t="s">
        <v>172</v>
      </c>
      <c r="E17" s="36"/>
      <c r="F17" s="36" t="s">
        <v>167</v>
      </c>
      <c r="G17" s="36">
        <v>2</v>
      </c>
      <c r="H17" s="36" t="str">
        <f t="shared" si="3"/>
        <v>text</v>
      </c>
      <c r="I17" s="36">
        <f t="shared" si="1"/>
        <v>7</v>
      </c>
      <c r="J17" s="37"/>
      <c r="K17" s="204"/>
      <c r="L17" s="36"/>
      <c r="M17" s="39" t="s">
        <v>3822</v>
      </c>
      <c r="P17" s="25"/>
      <c r="Q17" s="25"/>
      <c r="R17" s="25"/>
      <c r="S17" s="25" t="str">
        <f t="shared" si="4"/>
        <v>,cd_no_eda</v>
      </c>
      <c r="T17" s="25" t="str">
        <f t="shared" si="5"/>
        <v>TEXT</v>
      </c>
      <c r="U17" s="25" t="str">
        <f t="shared" si="6"/>
        <v/>
      </c>
      <c r="V17" s="25" t="str">
        <f>IF(L17="○","NOT NULL","")</f>
        <v/>
      </c>
      <c r="W17" s="25" t="str">
        <f t="shared" si="2"/>
        <v>-- 枝番</v>
      </c>
      <c r="X17" s="25"/>
      <c r="Y17" s="25"/>
    </row>
    <row r="18" spans="1:27" s="41" customFormat="1">
      <c r="A18" s="25"/>
      <c r="B18" s="33">
        <f t="shared" si="0"/>
        <v>5</v>
      </c>
      <c r="C18" s="34" t="s">
        <v>173</v>
      </c>
      <c r="D18" s="34" t="s">
        <v>174</v>
      </c>
      <c r="E18" s="36"/>
      <c r="F18" s="36" t="s">
        <v>167</v>
      </c>
      <c r="G18" s="36">
        <v>2</v>
      </c>
      <c r="H18" s="36" t="str">
        <f t="shared" si="3"/>
        <v>text</v>
      </c>
      <c r="I18" s="36">
        <f t="shared" si="1"/>
        <v>7</v>
      </c>
      <c r="J18" s="37"/>
      <c r="K18" s="204"/>
      <c r="L18" s="36"/>
      <c r="M18" s="39" t="s">
        <v>3822</v>
      </c>
      <c r="P18" s="25"/>
      <c r="Q18" s="25"/>
      <c r="R18" s="25"/>
      <c r="S18" s="25" t="str">
        <f t="shared" si="4"/>
        <v>,cd_no_koh</v>
      </c>
      <c r="T18" s="25" t="str">
        <f t="shared" si="5"/>
        <v>TEXT</v>
      </c>
      <c r="U18" s="25" t="str">
        <f t="shared" si="6"/>
        <v/>
      </c>
      <c r="V18" s="25" t="str">
        <f>IF(L18="○","NOT NULL","")</f>
        <v/>
      </c>
      <c r="W18" s="25" t="str">
        <f t="shared" si="2"/>
        <v>-- 項番</v>
      </c>
      <c r="X18" s="25"/>
      <c r="Y18" s="25"/>
    </row>
    <row r="19" spans="1:27" s="41" customFormat="1">
      <c r="A19" s="25"/>
      <c r="B19" s="33">
        <f t="shared" si="0"/>
        <v>6</v>
      </c>
      <c r="C19" s="34" t="s">
        <v>1184</v>
      </c>
      <c r="D19" s="34" t="s">
        <v>1185</v>
      </c>
      <c r="E19" s="36"/>
      <c r="F19" s="36" t="s">
        <v>167</v>
      </c>
      <c r="G19" s="36">
        <v>9</v>
      </c>
      <c r="H19" s="36" t="str">
        <f t="shared" si="3"/>
        <v>text</v>
      </c>
      <c r="I19" s="36">
        <f t="shared" si="1"/>
        <v>28</v>
      </c>
      <c r="J19" s="37"/>
      <c r="K19" s="204"/>
      <c r="L19" s="36"/>
      <c r="M19" s="39" t="s">
        <v>3822</v>
      </c>
      <c r="Q19" s="25"/>
      <c r="R19" s="25"/>
      <c r="S19" s="25" t="str">
        <f t="shared" si="4"/>
        <v>,kubun_no</v>
      </c>
      <c r="T19" s="25" t="str">
        <f t="shared" si="5"/>
        <v>TEXT</v>
      </c>
      <c r="U19" s="25" t="str">
        <f t="shared" si="6"/>
        <v/>
      </c>
      <c r="V19" s="25" t="str">
        <f t="shared" ref="V19:V20" si="7">IF(L19="○","NOT NULL","")</f>
        <v/>
      </c>
      <c r="W19" s="25" t="str">
        <f t="shared" si="2"/>
        <v>-- 点数表区分番号</v>
      </c>
      <c r="X19" s="25"/>
      <c r="Y19" s="25"/>
    </row>
    <row r="20" spans="1:27" s="41" customFormat="1" ht="56.25">
      <c r="B20" s="33">
        <f t="shared" si="0"/>
        <v>7</v>
      </c>
      <c r="C20" s="34" t="s">
        <v>1189</v>
      </c>
      <c r="D20" s="34" t="s">
        <v>47</v>
      </c>
      <c r="E20" s="36"/>
      <c r="F20" s="36" t="s">
        <v>1166</v>
      </c>
      <c r="G20" s="36">
        <v>13</v>
      </c>
      <c r="H20" s="36" t="str">
        <f t="shared" si="3"/>
        <v>numeric</v>
      </c>
      <c r="I20" s="36">
        <f t="shared" si="1"/>
        <v>11</v>
      </c>
      <c r="J20" s="37"/>
      <c r="K20" s="204"/>
      <c r="L20" s="36" t="s">
        <v>192</v>
      </c>
      <c r="M20" s="39" t="s">
        <v>3823</v>
      </c>
      <c r="Q20" s="25"/>
      <c r="R20" s="25"/>
      <c r="S20" s="25" t="str">
        <f t="shared" si="4"/>
        <v>,point</v>
      </c>
      <c r="T20" s="25" t="str">
        <f t="shared" si="5"/>
        <v>NUMERIC</v>
      </c>
      <c r="U20" s="25" t="str">
        <f t="shared" si="6"/>
        <v/>
      </c>
      <c r="V20" s="25" t="str">
        <f t="shared" si="7"/>
        <v>NOT NULL</v>
      </c>
      <c r="W20" s="25" t="str">
        <f t="shared" si="2"/>
        <v>-- 点数</v>
      </c>
      <c r="X20" s="25"/>
      <c r="Y20" s="25"/>
    </row>
    <row r="21" spans="1:27" s="41" customFormat="1">
      <c r="B21" s="33">
        <f t="shared" si="0"/>
        <v>8</v>
      </c>
      <c r="C21" s="34" t="s">
        <v>1186</v>
      </c>
      <c r="D21" s="34" t="s">
        <v>177</v>
      </c>
      <c r="E21" s="36"/>
      <c r="F21" s="36" t="s">
        <v>167</v>
      </c>
      <c r="G21" s="36">
        <v>64</v>
      </c>
      <c r="H21" s="36" t="str">
        <f t="shared" si="3"/>
        <v>text</v>
      </c>
      <c r="I21" s="36">
        <f t="shared" si="1"/>
        <v>193</v>
      </c>
      <c r="J21" s="37"/>
      <c r="K21" s="204"/>
      <c r="L21" s="36" t="s">
        <v>192</v>
      </c>
      <c r="M21" s="39" t="s">
        <v>3824</v>
      </c>
      <c r="Q21" s="25"/>
      <c r="R21" s="25"/>
      <c r="S21" s="25" t="str">
        <f t="shared" ref="S21:S27" si="8">IF(B21&lt;&gt;1,","&amp;D21,D21)</f>
        <v>,shinryo_koi_name</v>
      </c>
      <c r="T21" s="25" t="str">
        <f t="shared" ref="T21:T27" si="9">UPPER(H21)</f>
        <v>TEXT</v>
      </c>
      <c r="U21" s="25" t="str">
        <f t="shared" ref="U21:U27" si="10">IF(K21&lt;&gt;"","default "&amp;IF(H21="text","'"&amp;K21&amp;"'",K21),"")</f>
        <v/>
      </c>
      <c r="V21" s="25" t="str">
        <f t="shared" ref="V21:V27" si="11">IF(L21="○","NOT NULL","")</f>
        <v>NOT NULL</v>
      </c>
      <c r="W21" s="25" t="str">
        <f t="shared" si="2"/>
        <v>-- 診療行為省略名</v>
      </c>
      <c r="X21" s="25"/>
      <c r="Y21" s="25"/>
    </row>
    <row r="22" spans="1:27">
      <c r="A22" s="41"/>
      <c r="B22" s="33">
        <f t="shared" si="0"/>
        <v>9</v>
      </c>
      <c r="C22" s="34" t="s">
        <v>1187</v>
      </c>
      <c r="D22" s="34" t="s">
        <v>1188</v>
      </c>
      <c r="E22" s="36"/>
      <c r="F22" s="36" t="s">
        <v>167</v>
      </c>
      <c r="G22" s="36">
        <v>64</v>
      </c>
      <c r="H22" s="36" t="str">
        <f t="shared" si="3"/>
        <v>text</v>
      </c>
      <c r="I22" s="36">
        <f t="shared" si="1"/>
        <v>193</v>
      </c>
      <c r="J22" s="37"/>
      <c r="K22" s="204"/>
      <c r="L22" s="36" t="s">
        <v>192</v>
      </c>
      <c r="M22" s="39" t="s">
        <v>3824</v>
      </c>
      <c r="P22" s="41"/>
      <c r="S22" s="25" t="str">
        <f t="shared" si="8"/>
        <v>,shinryo_koi_kihonname</v>
      </c>
      <c r="T22" s="25" t="str">
        <f t="shared" si="9"/>
        <v>TEXT</v>
      </c>
      <c r="U22" s="25" t="str">
        <f t="shared" si="10"/>
        <v/>
      </c>
      <c r="V22" s="25" t="str">
        <f t="shared" si="11"/>
        <v>NOT NULL</v>
      </c>
      <c r="W22" s="25" t="str">
        <f t="shared" si="2"/>
        <v>-- 診療行為名</v>
      </c>
      <c r="Z22" s="41"/>
      <c r="AA22" s="41"/>
    </row>
    <row r="23" spans="1:27" s="41" customFormat="1" ht="37.5">
      <c r="B23" s="33">
        <f t="shared" si="0"/>
        <v>10</v>
      </c>
      <c r="C23" s="34" t="s">
        <v>3819</v>
      </c>
      <c r="D23" s="34" t="s">
        <v>3820</v>
      </c>
      <c r="E23" s="36" t="s">
        <v>1273</v>
      </c>
      <c r="F23" s="36" t="s">
        <v>167</v>
      </c>
      <c r="G23" s="36">
        <v>8</v>
      </c>
      <c r="H23" s="36" t="str">
        <f t="shared" si="3"/>
        <v>text</v>
      </c>
      <c r="I23" s="36">
        <f t="shared" si="1"/>
        <v>25</v>
      </c>
      <c r="J23" s="37"/>
      <c r="K23" s="204"/>
      <c r="L23" s="38" t="s">
        <v>192</v>
      </c>
      <c r="M23" s="39" t="s">
        <v>3825</v>
      </c>
      <c r="N23" s="148" t="s">
        <v>3821</v>
      </c>
      <c r="Q23" s="25"/>
      <c r="R23" s="25"/>
      <c r="S23" s="25" t="str">
        <f t="shared" si="8"/>
        <v>,update_ymd</v>
      </c>
      <c r="T23" s="25" t="str">
        <f t="shared" si="9"/>
        <v>TEXT</v>
      </c>
      <c r="U23" s="25" t="str">
        <f t="shared" si="10"/>
        <v/>
      </c>
      <c r="V23" s="25" t="str">
        <f t="shared" si="11"/>
        <v>NOT NULL</v>
      </c>
      <c r="W23" s="25" t="str">
        <f t="shared" si="2"/>
        <v>-- データ登録日</v>
      </c>
      <c r="X23" s="25"/>
      <c r="Y23" s="25"/>
    </row>
    <row r="24" spans="1:27" s="41" customFormat="1">
      <c r="A24" s="25"/>
      <c r="B24" s="33">
        <f t="shared" si="0"/>
        <v>11</v>
      </c>
      <c r="C24" s="34" t="s">
        <v>1278</v>
      </c>
      <c r="D24" s="34" t="s">
        <v>1279</v>
      </c>
      <c r="E24" s="36"/>
      <c r="F24" s="36" t="s">
        <v>167</v>
      </c>
      <c r="G24" s="36">
        <v>1</v>
      </c>
      <c r="H24" s="36" t="str">
        <f t="shared" si="3"/>
        <v>text</v>
      </c>
      <c r="I24" s="36">
        <f t="shared" si="1"/>
        <v>4</v>
      </c>
      <c r="J24" s="37"/>
      <c r="K24" s="204">
        <v>0</v>
      </c>
      <c r="L24" s="36" t="s">
        <v>192</v>
      </c>
      <c r="M24" s="39"/>
      <c r="Q24" s="25"/>
      <c r="R24" s="25"/>
      <c r="S24" s="25" t="str">
        <f t="shared" si="8"/>
        <v>,new_f</v>
      </c>
      <c r="T24" s="25" t="str">
        <f t="shared" si="9"/>
        <v>TEXT</v>
      </c>
      <c r="U24" s="25" t="str">
        <f t="shared" si="10"/>
        <v>default '0'</v>
      </c>
      <c r="V24" s="25" t="str">
        <f t="shared" si="11"/>
        <v>NOT NULL</v>
      </c>
      <c r="W24" s="25" t="str">
        <f t="shared" si="2"/>
        <v>-- 最新フラグ</v>
      </c>
      <c r="X24" s="25"/>
      <c r="Y24" s="25"/>
    </row>
    <row r="25" spans="1:27" ht="37.5">
      <c r="B25" s="33">
        <f t="shared" si="0"/>
        <v>12</v>
      </c>
      <c r="C25" s="34" t="s">
        <v>818</v>
      </c>
      <c r="D25" s="34" t="s">
        <v>819</v>
      </c>
      <c r="E25" s="36"/>
      <c r="F25" s="36" t="s">
        <v>167</v>
      </c>
      <c r="G25" s="36">
        <v>1</v>
      </c>
      <c r="H25" s="36" t="str">
        <f t="shared" ref="H25" si="12">IF(F25="フラグ","boolean",IF(F25="文字列","text",IF(F25="整数","integer",IF(F25="実数","numeric",""))))</f>
        <v>text</v>
      </c>
      <c r="I25" s="36">
        <f t="shared" ref="I25" si="13">IF(H25="boolean",1,IF(H25="text",IF(G25&lt;=126,1+(G25*3),4+(G25*3)),IF(H25="integer",4,IF(H25="numeric",3+CEILING(G25/4*2,2),0))))</f>
        <v>4</v>
      </c>
      <c r="J25" s="37"/>
      <c r="K25" s="204">
        <v>0</v>
      </c>
      <c r="L25" s="36" t="s">
        <v>192</v>
      </c>
      <c r="M25" s="39" t="s">
        <v>3826</v>
      </c>
      <c r="P25" s="41"/>
      <c r="S25" s="25" t="str">
        <f t="shared" si="8"/>
        <v>,del_f</v>
      </c>
      <c r="T25" s="25" t="str">
        <f t="shared" si="9"/>
        <v>TEXT</v>
      </c>
      <c r="U25" s="25" t="str">
        <f t="shared" si="10"/>
        <v>default '0'</v>
      </c>
      <c r="V25" s="25" t="str">
        <f t="shared" si="11"/>
        <v>NOT NULL</v>
      </c>
      <c r="W25" s="25" t="str">
        <f t="shared" si="2"/>
        <v>-- 削除フラグ</v>
      </c>
      <c r="Z25" s="41"/>
      <c r="AA25" s="41"/>
    </row>
    <row r="26" spans="1:27" ht="37.5">
      <c r="B26" s="33">
        <f t="shared" si="0"/>
        <v>13</v>
      </c>
      <c r="C26" s="34" t="s">
        <v>824</v>
      </c>
      <c r="D26" s="34" t="s">
        <v>825</v>
      </c>
      <c r="E26" s="36"/>
      <c r="F26" s="36" t="s">
        <v>167</v>
      </c>
      <c r="G26" s="36">
        <v>8</v>
      </c>
      <c r="H26" s="36" t="str">
        <f t="shared" si="3"/>
        <v>text</v>
      </c>
      <c r="I26" s="36">
        <f t="shared" si="1"/>
        <v>25</v>
      </c>
      <c r="J26" s="37"/>
      <c r="K26" s="204">
        <v>99999999</v>
      </c>
      <c r="L26" s="38" t="s">
        <v>192</v>
      </c>
      <c r="M26" s="39" t="s">
        <v>3825</v>
      </c>
      <c r="P26" s="41"/>
      <c r="S26" s="25" t="str">
        <f t="shared" si="8"/>
        <v>,henkou_ymd</v>
      </c>
      <c r="T26" s="25" t="str">
        <f t="shared" si="9"/>
        <v>TEXT</v>
      </c>
      <c r="U26" s="25" t="str">
        <f t="shared" si="10"/>
        <v>default '99999999'</v>
      </c>
      <c r="V26" s="25" t="str">
        <f t="shared" si="11"/>
        <v>NOT NULL</v>
      </c>
      <c r="W26" s="25" t="str">
        <f t="shared" si="2"/>
        <v>-- 変更年月日</v>
      </c>
      <c r="Z26" s="41"/>
      <c r="AA26" s="41"/>
    </row>
    <row r="27" spans="1:27" ht="38.25" thickBot="1">
      <c r="B27" s="42">
        <f t="shared" si="0"/>
        <v>14</v>
      </c>
      <c r="C27" s="43" t="s">
        <v>826</v>
      </c>
      <c r="D27" s="43" t="s">
        <v>827</v>
      </c>
      <c r="E27" s="44"/>
      <c r="F27" s="44" t="s">
        <v>167</v>
      </c>
      <c r="G27" s="44">
        <v>8</v>
      </c>
      <c r="H27" s="44" t="str">
        <f t="shared" si="3"/>
        <v>text</v>
      </c>
      <c r="I27" s="44">
        <f t="shared" si="1"/>
        <v>25</v>
      </c>
      <c r="J27" s="46"/>
      <c r="K27" s="206">
        <v>99999999</v>
      </c>
      <c r="L27" s="44" t="s">
        <v>192</v>
      </c>
      <c r="M27" s="49" t="s">
        <v>3827</v>
      </c>
      <c r="P27" s="41"/>
      <c r="S27" s="25" t="str">
        <f t="shared" si="8"/>
        <v>,del_ymd</v>
      </c>
      <c r="T27" s="25" t="str">
        <f t="shared" si="9"/>
        <v>TEXT</v>
      </c>
      <c r="U27" s="25" t="str">
        <f t="shared" si="10"/>
        <v>default '99999999'</v>
      </c>
      <c r="V27" s="25" t="str">
        <f t="shared" si="11"/>
        <v>NOT NULL</v>
      </c>
      <c r="W27" s="25" t="str">
        <f t="shared" si="2"/>
        <v>-- 廃止年月日</v>
      </c>
      <c r="Z27" s="41"/>
      <c r="AA27" s="41"/>
    </row>
    <row r="28" spans="1:27">
      <c r="R28"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AA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5" ht="16.5" customHeight="1">
      <c r="A1" s="79" t="s">
        <v>730</v>
      </c>
      <c r="B1" s="631" t="s">
        <v>137</v>
      </c>
      <c r="C1" s="632"/>
      <c r="D1" s="23" t="s">
        <v>138</v>
      </c>
      <c r="E1" s="635"/>
      <c r="F1" s="635"/>
      <c r="G1" s="635"/>
      <c r="H1" s="635"/>
      <c r="I1" s="635"/>
      <c r="J1" s="636" t="s">
        <v>204</v>
      </c>
      <c r="K1" s="635"/>
      <c r="L1" s="627"/>
      <c r="M1" s="99" t="s">
        <v>205</v>
      </c>
    </row>
    <row r="2" spans="1:25" ht="19.5" thickBot="1">
      <c r="B2" s="633"/>
      <c r="C2" s="634"/>
      <c r="D2" s="26" t="s">
        <v>141</v>
      </c>
      <c r="E2" s="637"/>
      <c r="F2" s="637"/>
      <c r="G2" s="637"/>
      <c r="H2" s="637"/>
      <c r="I2" s="637"/>
      <c r="J2" s="638"/>
      <c r="K2" s="639"/>
      <c r="L2" s="640"/>
      <c r="M2" s="27"/>
      <c r="P2" s="25" t="str">
        <f>"ALTER TABLE ONLY milscm4."&amp;D$8</f>
        <v>ALTER TABLE ONLY milscm4.mt2_tokutei_kizai_kanren</v>
      </c>
    </row>
    <row r="3" spans="1:25" ht="19.5" thickBot="1">
      <c r="B3" s="28"/>
      <c r="C3" s="28"/>
      <c r="D3" s="28"/>
      <c r="E3" s="28"/>
      <c r="F3" s="28"/>
      <c r="G3" s="28"/>
      <c r="H3" s="28"/>
      <c r="I3" s="28"/>
      <c r="J3" s="28"/>
      <c r="K3" s="28"/>
      <c r="L3" s="28"/>
      <c r="M3" s="29"/>
      <c r="N3" s="28"/>
      <c r="Q3" s="25" t="str">
        <f>"ADD CONSTRAINT "&amp;D$8&amp;"_pkey"</f>
        <v>ADD CONSTRAINT mt2_tokutei_kizai_kanren_pkey</v>
      </c>
    </row>
    <row r="4" spans="1:25">
      <c r="B4" s="626" t="s">
        <v>142</v>
      </c>
      <c r="C4" s="627"/>
      <c r="D4" s="628" t="str">
        <f>VLOOKUP(D7,エンティティ一覧!A1:'エンティティ一覧'!AQ10131,13,FALSE)</f>
        <v>ENT_A4_10</v>
      </c>
      <c r="E4" s="673"/>
      <c r="F4" s="673"/>
      <c r="G4" s="673"/>
      <c r="H4" s="673"/>
      <c r="I4" s="673"/>
      <c r="J4" s="673"/>
      <c r="K4" s="673"/>
      <c r="L4" s="673"/>
      <c r="M4" s="674"/>
      <c r="R4" s="25" t="s">
        <v>1328</v>
      </c>
    </row>
    <row r="5" spans="1:25">
      <c r="B5" s="641" t="s">
        <v>275</v>
      </c>
      <c r="C5" s="642"/>
      <c r="D5" s="643" t="str">
        <f>VLOOKUP(D7,エンティティ一覧!A1:'エンティティ一覧'!AQ10131,2,FALSE)</f>
        <v>SA_A4</v>
      </c>
      <c r="E5" s="646"/>
      <c r="F5" s="646"/>
      <c r="G5" s="646"/>
      <c r="H5" s="646"/>
      <c r="I5" s="646"/>
      <c r="J5" s="646"/>
      <c r="K5" s="646"/>
      <c r="L5" s="646"/>
      <c r="M5" s="647"/>
      <c r="S5" s="25" t="s">
        <v>1329</v>
      </c>
    </row>
    <row r="6" spans="1:25">
      <c r="B6" s="641" t="s">
        <v>144</v>
      </c>
      <c r="C6" s="642"/>
      <c r="D6" s="643" t="str">
        <f>VLOOKUP(D7,エンティティ一覧!A1:'エンティティ一覧'!AQ10131,6,FALSE)</f>
        <v>２次マスタ</v>
      </c>
      <c r="E6" s="646"/>
      <c r="F6" s="646"/>
      <c r="G6" s="646"/>
      <c r="H6" s="646"/>
      <c r="I6" s="646"/>
      <c r="J6" s="646"/>
      <c r="K6" s="646"/>
      <c r="L6" s="646"/>
      <c r="M6" s="647"/>
      <c r="T6" s="25" t="s">
        <v>1192</v>
      </c>
    </row>
    <row r="7" spans="1:25">
      <c r="B7" s="641" t="s">
        <v>145</v>
      </c>
      <c r="C7" s="642"/>
      <c r="D7" s="643" t="s">
        <v>1190</v>
      </c>
      <c r="E7" s="646"/>
      <c r="F7" s="646"/>
      <c r="G7" s="646"/>
      <c r="H7" s="646"/>
      <c r="I7" s="646"/>
      <c r="J7" s="646"/>
      <c r="K7" s="646"/>
      <c r="L7" s="646"/>
      <c r="M7" s="647"/>
      <c r="T7" s="25" t="s">
        <v>1362</v>
      </c>
    </row>
    <row r="8" spans="1:25">
      <c r="B8" s="641" t="s">
        <v>733</v>
      </c>
      <c r="C8" s="642"/>
      <c r="D8" s="643" t="s">
        <v>1288</v>
      </c>
      <c r="E8" s="646"/>
      <c r="F8" s="646"/>
      <c r="G8" s="646"/>
      <c r="H8" s="646"/>
      <c r="I8" s="646"/>
      <c r="J8" s="646"/>
      <c r="K8" s="646"/>
      <c r="L8" s="646"/>
      <c r="M8" s="647"/>
      <c r="S8" s="25" t="s">
        <v>1327</v>
      </c>
    </row>
    <row r="9" spans="1:25" ht="19.5" customHeight="1" thickBot="1">
      <c r="B9" s="652" t="s">
        <v>149</v>
      </c>
      <c r="C9" s="653"/>
      <c r="D9" s="654" t="str">
        <f xml:space="preserve"> D7 &amp; "を定義する。"&amp;"特定器材コード・施行年月日ごとのデータを取得"</f>
        <v>特定器材関連マスタを定義する。特定器材コード・施行年月日ごとのデータを取得</v>
      </c>
      <c r="E9" s="655"/>
      <c r="F9" s="655"/>
      <c r="G9" s="655"/>
      <c r="H9" s="655"/>
      <c r="I9" s="655"/>
      <c r="J9" s="655"/>
      <c r="K9" s="655"/>
      <c r="L9" s="655"/>
      <c r="M9" s="656"/>
      <c r="P9" s="25" t="str">
        <f>"ALTER TABLE milscm4."&amp;D$8&amp;" OWNER TO pgmisgrp1;"</f>
        <v>ALTER TABLE milscm4.mt2_tokutei_kizai_kanren OWNER TO pgmisgrp1;</v>
      </c>
    </row>
    <row r="10" spans="1:25">
      <c r="B10" s="30"/>
      <c r="C10" s="30"/>
      <c r="D10" s="28"/>
      <c r="E10" s="28"/>
      <c r="F10" s="28"/>
      <c r="G10" s="28"/>
      <c r="H10" s="28"/>
      <c r="I10" s="28"/>
      <c r="J10" s="28"/>
      <c r="K10" s="28"/>
      <c r="L10" s="28"/>
      <c r="M10" s="29"/>
      <c r="N10" s="28"/>
      <c r="P10" s="25" t="str">
        <f>"GRANT ALL ON TABLE milscm4."&amp;D$8&amp;" TO pgappl11;"</f>
        <v>GRANT ALL ON TABLE milscm4.mt2_tokutei_kizai_kanren TO pgappl11;</v>
      </c>
    </row>
    <row r="11" spans="1:25" ht="19.5" thickBot="1">
      <c r="B11" s="31" t="s">
        <v>151</v>
      </c>
      <c r="C11" s="30"/>
      <c r="D11" s="28"/>
      <c r="E11" s="28"/>
      <c r="F11" s="28"/>
      <c r="G11" s="28"/>
      <c r="H11" s="28"/>
      <c r="I11" s="28"/>
      <c r="J11" s="28"/>
      <c r="K11" s="28"/>
      <c r="L11" s="28"/>
      <c r="M11" s="29"/>
      <c r="N11" s="28"/>
    </row>
    <row r="12" spans="1:25" ht="18.75" customHeight="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milscm4.mt2_tokutei_kizai_kanren</v>
      </c>
    </row>
    <row r="13" spans="1:25" ht="16.5" customHeight="1">
      <c r="B13" s="670"/>
      <c r="C13" s="672"/>
      <c r="D13" s="672"/>
      <c r="E13" s="666"/>
      <c r="F13" s="98" t="s">
        <v>162</v>
      </c>
      <c r="G13" s="98" t="s">
        <v>163</v>
      </c>
      <c r="H13" s="98" t="s">
        <v>162</v>
      </c>
      <c r="I13" s="98" t="s">
        <v>164</v>
      </c>
      <c r="J13" s="666"/>
      <c r="K13" s="666"/>
      <c r="L13" s="666"/>
      <c r="M13" s="668"/>
      <c r="Q13" s="25" t="s">
        <v>1326</v>
      </c>
    </row>
    <row r="14" spans="1:25" s="41" customFormat="1">
      <c r="A14" s="25"/>
      <c r="B14" s="33">
        <f t="shared" ref="B14:B22" si="0">ROW()-13</f>
        <v>1</v>
      </c>
      <c r="C14" s="34" t="s">
        <v>1191</v>
      </c>
      <c r="D14" s="34" t="s">
        <v>1192</v>
      </c>
      <c r="E14" s="36" t="s">
        <v>192</v>
      </c>
      <c r="F14" s="36" t="s">
        <v>167</v>
      </c>
      <c r="G14" s="36">
        <v>9</v>
      </c>
      <c r="H14" s="36" t="str">
        <f>IF(F14="フラグ","boolean",IF(F14="文字列","text",IF(F14="整数","integer",IF(F14="実数","numeric",""))))</f>
        <v>text</v>
      </c>
      <c r="I14" s="36">
        <f>IF(H14="boolean",1,IF(H14="text",IF(G14&lt;=126,1+(G14*3),4+(G14*3)),IF(H14="integer",4,IF(H14="numeric",3+CEILING(G14/4*2,2),0))))</f>
        <v>28</v>
      </c>
      <c r="J14" s="37"/>
      <c r="K14" s="204"/>
      <c r="L14" s="36" t="s">
        <v>192</v>
      </c>
      <c r="M14" s="39" t="s">
        <v>1193</v>
      </c>
      <c r="P14" s="25"/>
      <c r="Q14" s="25"/>
      <c r="R14" s="25"/>
      <c r="S14" s="25" t="str">
        <f>IF(B14&lt;&gt;1,","&amp;D14,D14)</f>
        <v>tokutei_kizai_cd</v>
      </c>
      <c r="T14" s="25" t="str">
        <f>UPPER(H14)</f>
        <v>TEXT</v>
      </c>
      <c r="U14" s="25" t="str">
        <f>IF(K14&lt;&gt;"","default "&amp;IF(H14="text","'"&amp;K14&amp;"'",K14),"")</f>
        <v/>
      </c>
      <c r="V14" s="25" t="str">
        <f>IF(L14="○","NOT NULL","")</f>
        <v>NOT NULL</v>
      </c>
      <c r="W14" s="25" t="str">
        <f t="shared" ref="W14:W22" si="1">"-- "&amp;C14</f>
        <v>-- 特定器材コード</v>
      </c>
      <c r="X14" s="25"/>
      <c r="Y14" s="25"/>
    </row>
    <row r="15" spans="1:25" s="41" customFormat="1">
      <c r="A15" s="25"/>
      <c r="B15" s="33">
        <f t="shared" si="0"/>
        <v>2</v>
      </c>
      <c r="C15" s="34" t="s">
        <v>1194</v>
      </c>
      <c r="D15" s="34" t="s">
        <v>1523</v>
      </c>
      <c r="E15" s="36"/>
      <c r="F15" s="36" t="s">
        <v>167</v>
      </c>
      <c r="G15" s="36">
        <v>150</v>
      </c>
      <c r="H15" s="36" t="str">
        <f t="shared" ref="H15:H22" si="2">IF(F15="フラグ","boolean",IF(F15="文字列","text",IF(F15="整数","integer",IF(F15="実数","numeric",""))))</f>
        <v>text</v>
      </c>
      <c r="I15" s="36">
        <f t="shared" ref="I15:I22" si="3">IF(H15="boolean",1,IF(H15="text",IF(G15&lt;=126,1+(G15*3),4+(G15*3)),IF(H15="integer",4,IF(H15="numeric",3+CEILING(G15/4*2,2),0))))</f>
        <v>454</v>
      </c>
      <c r="J15" s="37"/>
      <c r="K15" s="204"/>
      <c r="L15" s="36" t="s">
        <v>192</v>
      </c>
      <c r="M15" s="39" t="s">
        <v>1193</v>
      </c>
      <c r="P15" s="25"/>
      <c r="Q15" s="25"/>
      <c r="R15" s="25"/>
      <c r="S15" s="25" t="str">
        <f t="shared" ref="S15:S22" si="4">IF(B15&lt;&gt;1,","&amp;D15,D15)</f>
        <v>,tokutei_kizai_name</v>
      </c>
      <c r="T15" s="25" t="str">
        <f t="shared" ref="T15:T22" si="5">UPPER(H15)</f>
        <v>TEXT</v>
      </c>
      <c r="U15" s="25" t="str">
        <f t="shared" ref="U15:U22" si="6">IF(K15&lt;&gt;"","default "&amp;IF(H15="text","'"&amp;K15&amp;"'",K15),"")</f>
        <v/>
      </c>
      <c r="V15" s="25" t="str">
        <f>IF(L15="○","NOT NULL","")</f>
        <v>NOT NULL</v>
      </c>
      <c r="W15" s="25" t="str">
        <f t="shared" si="1"/>
        <v>-- 特定器材名・規格名</v>
      </c>
      <c r="X15" s="25"/>
      <c r="Y15" s="25"/>
    </row>
    <row r="16" spans="1:25" s="41" customFormat="1">
      <c r="A16" s="25"/>
      <c r="B16" s="33">
        <f t="shared" si="0"/>
        <v>3</v>
      </c>
      <c r="C16" s="34" t="s">
        <v>1195</v>
      </c>
      <c r="D16" s="34" t="s">
        <v>1196</v>
      </c>
      <c r="E16" s="36"/>
      <c r="F16" s="36" t="s">
        <v>167</v>
      </c>
      <c r="G16" s="36">
        <v>6</v>
      </c>
      <c r="H16" s="36" t="str">
        <f t="shared" si="2"/>
        <v>text</v>
      </c>
      <c r="I16" s="36">
        <f t="shared" si="3"/>
        <v>19</v>
      </c>
      <c r="J16" s="37"/>
      <c r="K16" s="204"/>
      <c r="L16" s="36"/>
      <c r="M16" s="39" t="s">
        <v>1193</v>
      </c>
      <c r="P16" s="25"/>
      <c r="Q16" s="25"/>
      <c r="R16" s="25"/>
      <c r="S16" s="25" t="str">
        <f t="shared" si="4"/>
        <v>,tokutei_kizai_tani</v>
      </c>
      <c r="T16" s="25" t="str">
        <f t="shared" si="5"/>
        <v>TEXT</v>
      </c>
      <c r="U16" s="25" t="str">
        <f t="shared" si="6"/>
        <v/>
      </c>
      <c r="V16" s="25" t="str">
        <f>IF(L16="○","NOT NULL","")</f>
        <v/>
      </c>
      <c r="W16" s="25" t="str">
        <f t="shared" si="1"/>
        <v>-- 単位</v>
      </c>
      <c r="X16" s="25"/>
      <c r="Y16" s="25"/>
    </row>
    <row r="17" spans="1:27" s="41" customFormat="1" ht="56.25">
      <c r="A17" s="25"/>
      <c r="B17" s="33">
        <f>ROW()-13</f>
        <v>4</v>
      </c>
      <c r="C17" s="34" t="s">
        <v>1200</v>
      </c>
      <c r="D17" s="34" t="s">
        <v>1165</v>
      </c>
      <c r="E17" s="36"/>
      <c r="F17" s="36" t="s">
        <v>1166</v>
      </c>
      <c r="G17" s="36">
        <v>10</v>
      </c>
      <c r="H17" s="36" t="str">
        <f t="shared" si="2"/>
        <v>numeric</v>
      </c>
      <c r="I17" s="36">
        <f t="shared" si="3"/>
        <v>9</v>
      </c>
      <c r="J17" s="37"/>
      <c r="K17" s="204"/>
      <c r="L17" s="36" t="s">
        <v>192</v>
      </c>
      <c r="M17" s="39" t="s">
        <v>1201</v>
      </c>
      <c r="P17" s="25"/>
      <c r="Q17" s="25"/>
      <c r="R17" s="25"/>
      <c r="S17" s="25" t="str">
        <f t="shared" si="4"/>
        <v>,price</v>
      </c>
      <c r="T17" s="25" t="str">
        <f t="shared" si="5"/>
        <v>NUMERIC</v>
      </c>
      <c r="U17" s="25" t="str">
        <f t="shared" si="6"/>
        <v/>
      </c>
      <c r="V17" s="25" t="str">
        <f>IF(L17="○","NOT NULL","")</f>
        <v>NOT NULL</v>
      </c>
      <c r="W17" s="25" t="str">
        <f t="shared" si="1"/>
        <v>-- 金額</v>
      </c>
      <c r="X17" s="25"/>
      <c r="Y17" s="25"/>
    </row>
    <row r="18" spans="1:27" s="41" customFormat="1">
      <c r="A18" s="25"/>
      <c r="B18" s="33">
        <f t="shared" si="0"/>
        <v>5</v>
      </c>
      <c r="C18" s="34" t="s">
        <v>1153</v>
      </c>
      <c r="D18" s="34" t="s">
        <v>1179</v>
      </c>
      <c r="E18" s="36" t="s">
        <v>1273</v>
      </c>
      <c r="F18" s="36" t="s">
        <v>167</v>
      </c>
      <c r="G18" s="36">
        <v>8</v>
      </c>
      <c r="H18" s="36" t="str">
        <f t="shared" si="2"/>
        <v>text</v>
      </c>
      <c r="I18" s="36">
        <f t="shared" si="3"/>
        <v>25</v>
      </c>
      <c r="J18" s="37"/>
      <c r="K18" s="204">
        <v>99999999</v>
      </c>
      <c r="L18" s="36" t="s">
        <v>192</v>
      </c>
      <c r="M18" s="39"/>
      <c r="P18" s="25"/>
      <c r="Q18" s="25"/>
      <c r="R18" s="25"/>
      <c r="S18" s="25" t="str">
        <f t="shared" si="4"/>
        <v>,siko_ymd</v>
      </c>
      <c r="T18" s="25" t="str">
        <f t="shared" si="5"/>
        <v>TEXT</v>
      </c>
      <c r="U18" s="25" t="str">
        <f t="shared" si="6"/>
        <v>default '99999999'</v>
      </c>
      <c r="V18" s="25" t="str">
        <f>IF(L18="○","NOT NULL","")</f>
        <v>NOT NULL</v>
      </c>
      <c r="W18" s="25" t="str">
        <f t="shared" si="1"/>
        <v>-- 施行年月日</v>
      </c>
      <c r="X18" s="25"/>
      <c r="Y18" s="25"/>
    </row>
    <row r="19" spans="1:27" s="41" customFormat="1">
      <c r="A19" s="25"/>
      <c r="B19" s="33">
        <f t="shared" si="0"/>
        <v>6</v>
      </c>
      <c r="C19" s="34" t="s">
        <v>1278</v>
      </c>
      <c r="D19" s="34" t="s">
        <v>1279</v>
      </c>
      <c r="E19" s="36"/>
      <c r="F19" s="36" t="s">
        <v>167</v>
      </c>
      <c r="G19" s="36">
        <v>1</v>
      </c>
      <c r="H19" s="36" t="str">
        <f t="shared" si="2"/>
        <v>text</v>
      </c>
      <c r="I19" s="36">
        <f t="shared" si="3"/>
        <v>4</v>
      </c>
      <c r="J19" s="37"/>
      <c r="K19" s="204">
        <v>0</v>
      </c>
      <c r="L19" s="36" t="s">
        <v>192</v>
      </c>
      <c r="M19" s="39"/>
      <c r="Q19" s="25"/>
      <c r="R19" s="25"/>
      <c r="S19" s="25" t="str">
        <f t="shared" si="4"/>
        <v>,new_f</v>
      </c>
      <c r="T19" s="25" t="str">
        <f t="shared" si="5"/>
        <v>TEXT</v>
      </c>
      <c r="U19" s="25" t="str">
        <f t="shared" si="6"/>
        <v>default '0'</v>
      </c>
      <c r="V19" s="25" t="str">
        <f t="shared" ref="V19:V22" si="7">IF(L19="○","NOT NULL","")</f>
        <v>NOT NULL</v>
      </c>
      <c r="W19" s="25" t="str">
        <f t="shared" si="1"/>
        <v>-- 最新フラグ</v>
      </c>
      <c r="X19" s="25"/>
      <c r="Y19" s="25"/>
    </row>
    <row r="20" spans="1:27" s="41" customFormat="1" ht="37.5">
      <c r="B20" s="33">
        <f t="shared" si="0"/>
        <v>7</v>
      </c>
      <c r="C20" s="34" t="s">
        <v>818</v>
      </c>
      <c r="D20" s="34" t="s">
        <v>819</v>
      </c>
      <c r="E20" s="36"/>
      <c r="F20" s="36" t="s">
        <v>167</v>
      </c>
      <c r="G20" s="36">
        <v>1</v>
      </c>
      <c r="H20" s="36" t="str">
        <f t="shared" ref="H20" si="8">IF(F20="フラグ","boolean",IF(F20="文字列","text",IF(F20="整数","integer",IF(F20="実数","numeric",""))))</f>
        <v>text</v>
      </c>
      <c r="I20" s="36">
        <f t="shared" ref="I20" si="9">IF(H20="boolean",1,IF(H20="text",IF(G20&lt;=126,1+(G20*3),4+(G20*3)),IF(H20="integer",4,IF(H20="numeric",3+CEILING(G20/4*2,2),0))))</f>
        <v>4</v>
      </c>
      <c r="J20" s="37"/>
      <c r="K20" s="204">
        <v>0</v>
      </c>
      <c r="L20" s="36" t="s">
        <v>192</v>
      </c>
      <c r="M20" s="39" t="s">
        <v>1197</v>
      </c>
      <c r="Q20" s="25"/>
      <c r="R20" s="25"/>
      <c r="S20" s="25" t="str">
        <f t="shared" si="4"/>
        <v>,del_f</v>
      </c>
      <c r="T20" s="25" t="str">
        <f t="shared" si="5"/>
        <v>TEXT</v>
      </c>
      <c r="U20" s="25" t="str">
        <f t="shared" si="6"/>
        <v>default '0'</v>
      </c>
      <c r="V20" s="25" t="str">
        <f t="shared" si="7"/>
        <v>NOT NULL</v>
      </c>
      <c r="W20" s="25" t="str">
        <f t="shared" si="1"/>
        <v>-- 削除フラグ</v>
      </c>
      <c r="X20" s="25"/>
      <c r="Y20" s="25"/>
    </row>
    <row r="21" spans="1:27" ht="37.5">
      <c r="A21" s="41"/>
      <c r="B21" s="33">
        <f t="shared" si="0"/>
        <v>8</v>
      </c>
      <c r="C21" s="34" t="s">
        <v>824</v>
      </c>
      <c r="D21" s="34" t="s">
        <v>825</v>
      </c>
      <c r="E21" s="36"/>
      <c r="F21" s="36" t="s">
        <v>167</v>
      </c>
      <c r="G21" s="36">
        <v>8</v>
      </c>
      <c r="H21" s="36" t="str">
        <f t="shared" si="2"/>
        <v>text</v>
      </c>
      <c r="I21" s="36">
        <f t="shared" si="3"/>
        <v>25</v>
      </c>
      <c r="J21" s="37"/>
      <c r="K21" s="204">
        <v>99999999</v>
      </c>
      <c r="L21" s="36" t="s">
        <v>192</v>
      </c>
      <c r="M21" s="39" t="s">
        <v>1198</v>
      </c>
      <c r="P21" s="41"/>
      <c r="S21" s="25" t="str">
        <f t="shared" si="4"/>
        <v>,henkou_ymd</v>
      </c>
      <c r="T21" s="25" t="str">
        <f t="shared" si="5"/>
        <v>TEXT</v>
      </c>
      <c r="U21" s="25" t="str">
        <f t="shared" si="6"/>
        <v>default '99999999'</v>
      </c>
      <c r="V21" s="25" t="str">
        <f t="shared" si="7"/>
        <v>NOT NULL</v>
      </c>
      <c r="W21" s="25" t="str">
        <f t="shared" si="1"/>
        <v>-- 変更年月日</v>
      </c>
      <c r="Z21" s="41"/>
      <c r="AA21" s="41"/>
    </row>
    <row r="22" spans="1:27" ht="57" thickBot="1">
      <c r="A22" s="41"/>
      <c r="B22" s="42">
        <f t="shared" si="0"/>
        <v>9</v>
      </c>
      <c r="C22" s="43" t="s">
        <v>826</v>
      </c>
      <c r="D22" s="43" t="s">
        <v>827</v>
      </c>
      <c r="E22" s="44"/>
      <c r="F22" s="44" t="s">
        <v>167</v>
      </c>
      <c r="G22" s="44">
        <v>8</v>
      </c>
      <c r="H22" s="44" t="str">
        <f t="shared" si="2"/>
        <v>text</v>
      </c>
      <c r="I22" s="44">
        <f t="shared" si="3"/>
        <v>25</v>
      </c>
      <c r="J22" s="46"/>
      <c r="K22" s="206">
        <v>99999999</v>
      </c>
      <c r="L22" s="44" t="s">
        <v>192</v>
      </c>
      <c r="M22" s="49" t="s">
        <v>1199</v>
      </c>
      <c r="P22" s="41"/>
      <c r="S22" s="25" t="str">
        <f t="shared" si="4"/>
        <v>,del_ymd</v>
      </c>
      <c r="T22" s="25" t="str">
        <f t="shared" si="5"/>
        <v>TEXT</v>
      </c>
      <c r="U22" s="25" t="str">
        <f t="shared" si="6"/>
        <v>default '99999999'</v>
      </c>
      <c r="V22" s="25" t="str">
        <f t="shared" si="7"/>
        <v>NOT NULL</v>
      </c>
      <c r="W22" s="25" t="str">
        <f t="shared" si="1"/>
        <v>-- 廃止年月日</v>
      </c>
      <c r="Z22" s="41"/>
      <c r="AA22" s="41"/>
    </row>
    <row r="23" spans="1:27">
      <c r="A23" s="41"/>
      <c r="P23" s="41"/>
      <c r="R23" s="25" t="s">
        <v>1327</v>
      </c>
      <c r="Z23" s="41"/>
      <c r="AA23" s="41"/>
    </row>
    <row r="24" spans="1:27">
      <c r="P24" s="41"/>
      <c r="Z24" s="41"/>
      <c r="AA24" s="41"/>
    </row>
    <row r="25" spans="1:27">
      <c r="P25" s="41"/>
      <c r="Z25" s="41"/>
      <c r="AA25" s="41"/>
    </row>
    <row r="26" spans="1:27">
      <c r="P26" s="41"/>
      <c r="Z26" s="41"/>
      <c r="AA26" s="41"/>
    </row>
    <row r="27" spans="1:27">
      <c r="P27" s="41"/>
      <c r="Z27" s="41"/>
      <c r="AA27"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Y2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5" ht="16.5" customHeight="1">
      <c r="A1" s="79" t="s">
        <v>730</v>
      </c>
      <c r="B1" s="631" t="s">
        <v>137</v>
      </c>
      <c r="C1" s="632"/>
      <c r="D1" s="23" t="s">
        <v>138</v>
      </c>
      <c r="E1" s="635"/>
      <c r="F1" s="635"/>
      <c r="G1" s="635"/>
      <c r="H1" s="635"/>
      <c r="I1" s="635"/>
      <c r="J1" s="636" t="s">
        <v>1202</v>
      </c>
      <c r="K1" s="635"/>
      <c r="L1" s="627"/>
      <c r="M1" s="99" t="s">
        <v>1203</v>
      </c>
    </row>
    <row r="2" spans="1:25" ht="19.5" thickBot="1">
      <c r="B2" s="633"/>
      <c r="C2" s="634"/>
      <c r="D2" s="26" t="s">
        <v>141</v>
      </c>
      <c r="E2" s="637"/>
      <c r="F2" s="637"/>
      <c r="G2" s="637"/>
      <c r="H2" s="637"/>
      <c r="I2" s="637"/>
      <c r="J2" s="638"/>
      <c r="K2" s="639"/>
      <c r="L2" s="640"/>
      <c r="M2" s="27"/>
      <c r="P2" s="25" t="str">
        <f>"ALTER TABLE ONLY milscm4."&amp;D$8</f>
        <v>ALTER TABLE ONLY milscm4.mt2_dpc_kanren</v>
      </c>
    </row>
    <row r="3" spans="1:25" ht="19.5" thickBot="1">
      <c r="B3" s="28"/>
      <c r="C3" s="28"/>
      <c r="D3" s="28"/>
      <c r="E3" s="28"/>
      <c r="F3" s="28"/>
      <c r="G3" s="28"/>
      <c r="H3" s="28"/>
      <c r="I3" s="28"/>
      <c r="J3" s="28"/>
      <c r="K3" s="28"/>
      <c r="L3" s="28"/>
      <c r="M3" s="29"/>
      <c r="N3" s="28"/>
      <c r="Q3" s="25" t="str">
        <f>"ADD CONSTRAINT "&amp;D$8&amp;"_pkey"</f>
        <v>ADD CONSTRAINT mt2_dpc_kanren_pkey</v>
      </c>
    </row>
    <row r="4" spans="1:25">
      <c r="B4" s="626" t="s">
        <v>142</v>
      </c>
      <c r="C4" s="627"/>
      <c r="D4" s="628" t="str">
        <f>VLOOKUP(D7,エンティティ一覧!A1:'エンティティ一覧'!AQ10131,13,FALSE)</f>
        <v>ENT_A4_11</v>
      </c>
      <c r="E4" s="673"/>
      <c r="F4" s="673"/>
      <c r="G4" s="673"/>
      <c r="H4" s="673"/>
      <c r="I4" s="673"/>
      <c r="J4" s="673"/>
      <c r="K4" s="673"/>
      <c r="L4" s="673"/>
      <c r="M4" s="674"/>
      <c r="R4" s="25" t="s">
        <v>1328</v>
      </c>
    </row>
    <row r="5" spans="1:25">
      <c r="B5" s="641" t="s">
        <v>1204</v>
      </c>
      <c r="C5" s="642"/>
      <c r="D5" s="643" t="str">
        <f>VLOOKUP(D7,エンティティ一覧!A1:'エンティティ一覧'!AQ10131,2,FALSE)</f>
        <v>SA_A4</v>
      </c>
      <c r="E5" s="646"/>
      <c r="F5" s="646"/>
      <c r="G5" s="646"/>
      <c r="H5" s="646"/>
      <c r="I5" s="646"/>
      <c r="J5" s="646"/>
      <c r="K5" s="646"/>
      <c r="L5" s="646"/>
      <c r="M5" s="647"/>
      <c r="S5" s="25" t="s">
        <v>1329</v>
      </c>
    </row>
    <row r="6" spans="1:25">
      <c r="B6" s="641" t="s">
        <v>144</v>
      </c>
      <c r="C6" s="642"/>
      <c r="D6" s="643" t="str">
        <f>VLOOKUP(D7,エンティティ一覧!A1:'エンティティ一覧'!AQ10131,6,FALSE)</f>
        <v>２次マスタ</v>
      </c>
      <c r="E6" s="646"/>
      <c r="F6" s="646"/>
      <c r="G6" s="646"/>
      <c r="H6" s="646"/>
      <c r="I6" s="646"/>
      <c r="J6" s="646"/>
      <c r="K6" s="646"/>
      <c r="L6" s="646"/>
      <c r="M6" s="647"/>
      <c r="T6" s="25" t="s">
        <v>449</v>
      </c>
    </row>
    <row r="7" spans="1:25">
      <c r="B7" s="641" t="s">
        <v>145</v>
      </c>
      <c r="C7" s="642"/>
      <c r="D7" s="643" t="s">
        <v>127</v>
      </c>
      <c r="E7" s="646"/>
      <c r="F7" s="646"/>
      <c r="G7" s="646"/>
      <c r="H7" s="646"/>
      <c r="I7" s="646"/>
      <c r="J7" s="646"/>
      <c r="K7" s="646"/>
      <c r="L7" s="646"/>
      <c r="M7" s="647"/>
      <c r="T7" s="25" t="s">
        <v>1362</v>
      </c>
    </row>
    <row r="8" spans="1:25">
      <c r="B8" s="641" t="s">
        <v>1205</v>
      </c>
      <c r="C8" s="642"/>
      <c r="D8" s="643" t="s">
        <v>1287</v>
      </c>
      <c r="E8" s="646"/>
      <c r="F8" s="646"/>
      <c r="G8" s="646"/>
      <c r="H8" s="646"/>
      <c r="I8" s="646"/>
      <c r="J8" s="646"/>
      <c r="K8" s="646"/>
      <c r="L8" s="646"/>
      <c r="M8" s="647"/>
      <c r="S8" s="25" t="s">
        <v>1327</v>
      </c>
    </row>
    <row r="9" spans="1:25" ht="19.5" thickBot="1">
      <c r="B9" s="652" t="s">
        <v>149</v>
      </c>
      <c r="C9" s="653"/>
      <c r="D9" s="654" t="str">
        <f xml:space="preserve"> D7 &amp; "を定義する。DPCコード・施行年月日ごとのデータを取得"</f>
        <v>DPC関連マスタを定義する。DPCコード・施行年月日ごとのデータを取得</v>
      </c>
      <c r="E9" s="655"/>
      <c r="F9" s="655"/>
      <c r="G9" s="655"/>
      <c r="H9" s="655"/>
      <c r="I9" s="655"/>
      <c r="J9" s="655"/>
      <c r="K9" s="655"/>
      <c r="L9" s="655"/>
      <c r="M9" s="656"/>
      <c r="P9" s="25" t="str">
        <f>"ALTER TABLE milscm4."&amp;D$8&amp;" OWNER TO pgmisgrp1;"</f>
        <v>ALTER TABLE milscm4.mt2_dpc_kanren OWNER TO pgmisgrp1;</v>
      </c>
    </row>
    <row r="10" spans="1:25">
      <c r="B10" s="30"/>
      <c r="C10" s="30"/>
      <c r="D10" s="28"/>
      <c r="E10" s="28"/>
      <c r="F10" s="28"/>
      <c r="G10" s="28"/>
      <c r="H10" s="28"/>
      <c r="I10" s="28"/>
      <c r="J10" s="28"/>
      <c r="K10" s="28"/>
      <c r="L10" s="28"/>
      <c r="M10" s="29"/>
      <c r="N10" s="28"/>
      <c r="P10" s="25" t="str">
        <f>"GRANT ALL ON TABLE milscm4."&amp;D$8&amp;" TO pgappl11;"</f>
        <v>GRANT ALL ON TABLE milscm4.mt2_dpc_kanren TO pgappl11;</v>
      </c>
    </row>
    <row r="11" spans="1:25" ht="19.5" thickBot="1">
      <c r="B11" s="31" t="s">
        <v>151</v>
      </c>
      <c r="C11" s="30"/>
      <c r="D11" s="28"/>
      <c r="E11" s="28"/>
      <c r="F11" s="28"/>
      <c r="G11" s="28"/>
      <c r="H11" s="28"/>
      <c r="I11" s="28"/>
      <c r="J11" s="28"/>
      <c r="K11" s="28"/>
      <c r="L11" s="28"/>
      <c r="M11" s="29"/>
      <c r="N11" s="28"/>
    </row>
    <row r="12" spans="1:25">
      <c r="B12" s="669" t="s">
        <v>152</v>
      </c>
      <c r="C12" s="671" t="s">
        <v>1206</v>
      </c>
      <c r="D12" s="671" t="s">
        <v>1207</v>
      </c>
      <c r="E12" s="665" t="s">
        <v>155</v>
      </c>
      <c r="F12" s="665" t="s">
        <v>156</v>
      </c>
      <c r="G12" s="665"/>
      <c r="H12" s="665" t="s">
        <v>157</v>
      </c>
      <c r="I12" s="665"/>
      <c r="J12" s="665" t="s">
        <v>158</v>
      </c>
      <c r="K12" s="665" t="s">
        <v>159</v>
      </c>
      <c r="L12" s="665" t="s">
        <v>160</v>
      </c>
      <c r="M12" s="667" t="s">
        <v>1208</v>
      </c>
      <c r="P12" s="25" t="str">
        <f>"CREATE TABLE milscm4."&amp;D$8</f>
        <v>CREATE TABLE milscm4.mt2_dpc_kanren</v>
      </c>
    </row>
    <row r="13" spans="1:25" ht="16.5" customHeight="1">
      <c r="B13" s="670"/>
      <c r="C13" s="672"/>
      <c r="D13" s="672"/>
      <c r="E13" s="666"/>
      <c r="F13" s="98" t="s">
        <v>162</v>
      </c>
      <c r="G13" s="98" t="s">
        <v>163</v>
      </c>
      <c r="H13" s="98" t="s">
        <v>162</v>
      </c>
      <c r="I13" s="98" t="s">
        <v>164</v>
      </c>
      <c r="J13" s="666"/>
      <c r="K13" s="666"/>
      <c r="L13" s="666"/>
      <c r="M13" s="668"/>
      <c r="Q13" s="25" t="s">
        <v>1326</v>
      </c>
    </row>
    <row r="14" spans="1:25" s="41" customFormat="1">
      <c r="A14" s="25"/>
      <c r="B14" s="33">
        <f t="shared" ref="B14:B22" si="0">ROW()-13</f>
        <v>1</v>
      </c>
      <c r="C14" s="34" t="s">
        <v>443</v>
      </c>
      <c r="D14" s="34" t="s">
        <v>1209</v>
      </c>
      <c r="E14" s="36"/>
      <c r="F14" s="36" t="s">
        <v>167</v>
      </c>
      <c r="G14" s="36">
        <v>2</v>
      </c>
      <c r="H14" s="36" t="str">
        <f>IF(F14="フラグ","boolean",IF(F14="文字列","text",IF(F14="整数","integer",IF(F14="実数","numeric",""))))</f>
        <v>text</v>
      </c>
      <c r="I14" s="36">
        <f t="shared" ref="I14:I22" si="1">IF(H14="boolean",1,IF(H14="text",IF(G14&lt;=126,1+(G14*3),4+(G14*3)),IF(H14="integer",4,IF(H14="numeric",3+CEILING(G14/4*2,2),0))))</f>
        <v>7</v>
      </c>
      <c r="J14" s="37"/>
      <c r="K14" s="204"/>
      <c r="L14" s="36" t="s">
        <v>192</v>
      </c>
      <c r="M14" s="39" t="s">
        <v>1210</v>
      </c>
      <c r="P14" s="25"/>
      <c r="Q14" s="25"/>
      <c r="R14" s="25"/>
      <c r="S14" s="25" t="str">
        <f>IF(B14&lt;&gt;1,","&amp;D14,D14)</f>
        <v>dpc2_cd</v>
      </c>
      <c r="T14" s="25" t="str">
        <f>UPPER(H14)</f>
        <v>TEXT</v>
      </c>
      <c r="U14" s="25" t="str">
        <f>IF(K14&lt;&gt;"","default "&amp;IF(H14="text","'"&amp;K14&amp;"'",K14),"")</f>
        <v/>
      </c>
      <c r="V14" s="25" t="str">
        <f>IF(L14="○","NOT NULL","")</f>
        <v>NOT NULL</v>
      </c>
      <c r="W14" s="25" t="str">
        <f t="shared" ref="W14:W22" si="2">"-- "&amp;C14</f>
        <v>-- DPCコード2桁</v>
      </c>
      <c r="X14" s="25"/>
      <c r="Y14" s="25"/>
    </row>
    <row r="15" spans="1:25" s="41" customFormat="1">
      <c r="A15" s="25"/>
      <c r="B15" s="33">
        <v>2</v>
      </c>
      <c r="C15" s="34" t="s">
        <v>446</v>
      </c>
      <c r="D15" s="34" t="s">
        <v>447</v>
      </c>
      <c r="E15" s="36"/>
      <c r="F15" s="36" t="s">
        <v>167</v>
      </c>
      <c r="G15" s="36">
        <v>256</v>
      </c>
      <c r="H15" s="36" t="str">
        <f t="shared" ref="H15:H22" si="3">IF(F15="フラグ","boolean",IF(F15="文字列","text",IF(F15="整数","integer",IF(F15="実数","numeric",""))))</f>
        <v>text</v>
      </c>
      <c r="I15" s="36">
        <f t="shared" si="1"/>
        <v>772</v>
      </c>
      <c r="J15" s="37"/>
      <c r="K15" s="204"/>
      <c r="L15" s="36" t="s">
        <v>192</v>
      </c>
      <c r="M15" s="39" t="s">
        <v>1211</v>
      </c>
      <c r="P15" s="25"/>
      <c r="Q15" s="25"/>
      <c r="R15" s="25"/>
      <c r="S15" s="25" t="str">
        <f t="shared" ref="S15:S21" si="4">IF(B15&lt;&gt;1,","&amp;D15,D15)</f>
        <v>,dpc2_name</v>
      </c>
      <c r="T15" s="25" t="str">
        <f t="shared" ref="T15:T21" si="5">UPPER(H15)</f>
        <v>TEXT</v>
      </c>
      <c r="U15" s="25" t="str">
        <f t="shared" ref="U15:U21" si="6">IF(K15&lt;&gt;"","default "&amp;IF(H15="text","'"&amp;K15&amp;"'",K15),"")</f>
        <v/>
      </c>
      <c r="V15" s="25" t="str">
        <f>IF(L15="○","NOT NULL","")</f>
        <v>NOT NULL</v>
      </c>
      <c r="W15" s="25" t="str">
        <f t="shared" si="2"/>
        <v>-- DPC2桁名</v>
      </c>
      <c r="X15" s="25"/>
      <c r="Y15" s="25"/>
    </row>
    <row r="16" spans="1:25" s="41" customFormat="1" ht="37.5">
      <c r="A16" s="25"/>
      <c r="B16" s="33">
        <f t="shared" si="0"/>
        <v>3</v>
      </c>
      <c r="C16" s="34" t="s">
        <v>448</v>
      </c>
      <c r="D16" s="34" t="s">
        <v>1212</v>
      </c>
      <c r="E16" s="36" t="s">
        <v>192</v>
      </c>
      <c r="F16" s="36" t="s">
        <v>167</v>
      </c>
      <c r="G16" s="36">
        <v>6</v>
      </c>
      <c r="H16" s="36" t="str">
        <f t="shared" si="3"/>
        <v>text</v>
      </c>
      <c r="I16" s="36">
        <f t="shared" si="1"/>
        <v>19</v>
      </c>
      <c r="J16" s="37"/>
      <c r="K16" s="204"/>
      <c r="L16" s="36" t="s">
        <v>192</v>
      </c>
      <c r="M16" s="39" t="s">
        <v>1213</v>
      </c>
      <c r="P16" s="25"/>
      <c r="Q16" s="25"/>
      <c r="R16" s="25"/>
      <c r="S16" s="25" t="str">
        <f t="shared" si="4"/>
        <v>,dpc6_cd</v>
      </c>
      <c r="T16" s="25" t="str">
        <f t="shared" si="5"/>
        <v>TEXT</v>
      </c>
      <c r="U16" s="25" t="str">
        <f t="shared" si="6"/>
        <v/>
      </c>
      <c r="V16" s="25" t="str">
        <f>IF(L16="○","NOT NULL","")</f>
        <v>NOT NULL</v>
      </c>
      <c r="W16" s="25" t="str">
        <f t="shared" si="2"/>
        <v>-- DPCコード6桁</v>
      </c>
      <c r="X16" s="25"/>
      <c r="Y16" s="25"/>
    </row>
    <row r="17" spans="1:25" s="41" customFormat="1">
      <c r="A17" s="25"/>
      <c r="B17" s="33">
        <f t="shared" si="0"/>
        <v>4</v>
      </c>
      <c r="C17" s="34" t="s">
        <v>450</v>
      </c>
      <c r="D17" s="34" t="s">
        <v>451</v>
      </c>
      <c r="E17" s="36"/>
      <c r="F17" s="36" t="s">
        <v>167</v>
      </c>
      <c r="G17" s="36">
        <v>256</v>
      </c>
      <c r="H17" s="36" t="str">
        <f t="shared" si="3"/>
        <v>text</v>
      </c>
      <c r="I17" s="36">
        <f t="shared" si="1"/>
        <v>772</v>
      </c>
      <c r="J17" s="37"/>
      <c r="K17" s="204"/>
      <c r="L17" s="36" t="s">
        <v>192</v>
      </c>
      <c r="M17" s="39" t="s">
        <v>1214</v>
      </c>
      <c r="P17" s="25"/>
      <c r="Q17" s="25"/>
      <c r="R17" s="25"/>
      <c r="S17" s="25" t="str">
        <f t="shared" si="4"/>
        <v>,dpc6_name</v>
      </c>
      <c r="T17" s="25" t="str">
        <f t="shared" si="5"/>
        <v>TEXT</v>
      </c>
      <c r="U17" s="25" t="str">
        <f t="shared" si="6"/>
        <v/>
      </c>
      <c r="V17" s="25" t="str">
        <f>IF(L17="○","NOT NULL","")</f>
        <v>NOT NULL</v>
      </c>
      <c r="W17" s="25" t="str">
        <f t="shared" si="2"/>
        <v>-- DPC6桁名</v>
      </c>
      <c r="X17" s="25"/>
      <c r="Y17" s="25"/>
    </row>
    <row r="18" spans="1:25" s="41" customFormat="1" ht="37.5">
      <c r="A18" s="25"/>
      <c r="B18" s="33">
        <f t="shared" si="0"/>
        <v>5</v>
      </c>
      <c r="C18" s="34" t="s">
        <v>1153</v>
      </c>
      <c r="D18" s="34" t="s">
        <v>1179</v>
      </c>
      <c r="E18" s="36" t="s">
        <v>1215</v>
      </c>
      <c r="F18" s="36" t="s">
        <v>167</v>
      </c>
      <c r="G18" s="36">
        <v>8</v>
      </c>
      <c r="H18" s="36" t="str">
        <f t="shared" si="3"/>
        <v>text</v>
      </c>
      <c r="I18" s="36">
        <f t="shared" si="1"/>
        <v>25</v>
      </c>
      <c r="J18" s="37"/>
      <c r="K18" s="204">
        <v>99999999</v>
      </c>
      <c r="L18" s="36" t="s">
        <v>192</v>
      </c>
      <c r="M18" s="39" t="s">
        <v>1216</v>
      </c>
      <c r="P18" s="25"/>
      <c r="Q18" s="25"/>
      <c r="R18" s="25"/>
      <c r="S18" s="25" t="str">
        <f t="shared" si="4"/>
        <v>,siko_ymd</v>
      </c>
      <c r="T18" s="25" t="str">
        <f t="shared" si="5"/>
        <v>TEXT</v>
      </c>
      <c r="U18" s="25" t="str">
        <f t="shared" si="6"/>
        <v>default '99999999'</v>
      </c>
      <c r="V18" s="25" t="str">
        <f>IF(L18="○","NOT NULL","")</f>
        <v>NOT NULL</v>
      </c>
      <c r="W18" s="25" t="str">
        <f t="shared" si="2"/>
        <v>-- 施行年月日</v>
      </c>
      <c r="X18" s="25"/>
      <c r="Y18" s="25"/>
    </row>
    <row r="19" spans="1:25">
      <c r="B19" s="33">
        <f t="shared" si="0"/>
        <v>6</v>
      </c>
      <c r="C19" s="34" t="s">
        <v>1278</v>
      </c>
      <c r="D19" s="34" t="s">
        <v>1279</v>
      </c>
      <c r="E19" s="36"/>
      <c r="F19" s="36" t="s">
        <v>167</v>
      </c>
      <c r="G19" s="36">
        <v>1</v>
      </c>
      <c r="H19" s="36" t="str">
        <f t="shared" si="3"/>
        <v>text</v>
      </c>
      <c r="I19" s="36">
        <f t="shared" si="1"/>
        <v>4</v>
      </c>
      <c r="J19" s="37"/>
      <c r="K19" s="204">
        <v>0</v>
      </c>
      <c r="L19" s="36" t="s">
        <v>192</v>
      </c>
      <c r="M19" s="39"/>
      <c r="P19" s="41"/>
      <c r="S19" s="25" t="str">
        <f t="shared" si="4"/>
        <v>,new_f</v>
      </c>
      <c r="T19" s="25" t="str">
        <f t="shared" si="5"/>
        <v>TEXT</v>
      </c>
      <c r="U19" s="25" t="str">
        <f t="shared" si="6"/>
        <v>default '0'</v>
      </c>
      <c r="V19" s="25" t="str">
        <f t="shared" ref="V19:V21" si="7">IF(L19="○","NOT NULL","")</f>
        <v>NOT NULL</v>
      </c>
      <c r="W19" s="25" t="str">
        <f t="shared" si="2"/>
        <v>-- 最新フラグ</v>
      </c>
    </row>
    <row r="20" spans="1:25">
      <c r="A20" s="41"/>
      <c r="B20" s="33">
        <f t="shared" si="0"/>
        <v>7</v>
      </c>
      <c r="C20" s="34" t="s">
        <v>818</v>
      </c>
      <c r="D20" s="34" t="s">
        <v>819</v>
      </c>
      <c r="E20" s="36"/>
      <c r="F20" s="36" t="s">
        <v>167</v>
      </c>
      <c r="G20" s="36">
        <v>1</v>
      </c>
      <c r="H20" s="36" t="str">
        <f t="shared" si="3"/>
        <v>text</v>
      </c>
      <c r="I20" s="36">
        <f t="shared" si="1"/>
        <v>4</v>
      </c>
      <c r="J20" s="37"/>
      <c r="K20" s="204">
        <v>0</v>
      </c>
      <c r="L20" s="36" t="s">
        <v>192</v>
      </c>
      <c r="M20" s="39"/>
      <c r="P20" s="41"/>
      <c r="S20" s="25" t="str">
        <f t="shared" si="4"/>
        <v>,del_f</v>
      </c>
      <c r="T20" s="25" t="str">
        <f t="shared" si="5"/>
        <v>TEXT</v>
      </c>
      <c r="U20" s="25" t="str">
        <f t="shared" si="6"/>
        <v>default '0'</v>
      </c>
      <c r="V20" s="25" t="str">
        <f t="shared" si="7"/>
        <v>NOT NULL</v>
      </c>
      <c r="W20" s="25" t="str">
        <f t="shared" si="2"/>
        <v>-- 削除フラグ</v>
      </c>
    </row>
    <row r="21" spans="1:25" ht="37.5">
      <c r="A21" s="41"/>
      <c r="B21" s="33">
        <f t="shared" si="0"/>
        <v>8</v>
      </c>
      <c r="C21" s="34" t="s">
        <v>824</v>
      </c>
      <c r="D21" s="34" t="s">
        <v>825</v>
      </c>
      <c r="E21" s="36"/>
      <c r="F21" s="36" t="s">
        <v>167</v>
      </c>
      <c r="G21" s="36">
        <v>8</v>
      </c>
      <c r="H21" s="36" t="str">
        <f t="shared" si="3"/>
        <v>text</v>
      </c>
      <c r="I21" s="36">
        <f t="shared" si="1"/>
        <v>25</v>
      </c>
      <c r="J21" s="37"/>
      <c r="K21" s="204">
        <v>99999999</v>
      </c>
      <c r="L21" s="36" t="s">
        <v>192</v>
      </c>
      <c r="M21" s="39" t="s">
        <v>1217</v>
      </c>
      <c r="P21" s="41"/>
      <c r="S21" s="25" t="str">
        <f t="shared" si="4"/>
        <v>,henkou_ymd</v>
      </c>
      <c r="T21" s="25" t="str">
        <f t="shared" si="5"/>
        <v>TEXT</v>
      </c>
      <c r="U21" s="25" t="str">
        <f t="shared" si="6"/>
        <v>default '99999999'</v>
      </c>
      <c r="V21" s="25" t="str">
        <f t="shared" si="7"/>
        <v>NOT NULL</v>
      </c>
      <c r="W21" s="25" t="str">
        <f t="shared" si="2"/>
        <v>-- 変更年月日</v>
      </c>
    </row>
    <row r="22" spans="1:25" ht="38.25" thickBot="1">
      <c r="A22" s="41"/>
      <c r="B22" s="42">
        <f t="shared" si="0"/>
        <v>9</v>
      </c>
      <c r="C22" s="43" t="s">
        <v>826</v>
      </c>
      <c r="D22" s="43" t="s">
        <v>827</v>
      </c>
      <c r="E22" s="44"/>
      <c r="F22" s="44" t="s">
        <v>167</v>
      </c>
      <c r="G22" s="44">
        <v>8</v>
      </c>
      <c r="H22" s="44" t="str">
        <f t="shared" si="3"/>
        <v>text</v>
      </c>
      <c r="I22" s="44">
        <f t="shared" si="1"/>
        <v>25</v>
      </c>
      <c r="J22" s="46"/>
      <c r="K22" s="206">
        <v>99999999</v>
      </c>
      <c r="L22" s="44" t="s">
        <v>192</v>
      </c>
      <c r="M22" s="49" t="s">
        <v>1216</v>
      </c>
      <c r="P22" s="41"/>
      <c r="S22" s="25" t="str">
        <f t="shared" ref="S22" si="8">IF(B22&lt;&gt;1,","&amp;D22,D22)</f>
        <v>,del_ymd</v>
      </c>
      <c r="T22" s="25" t="str">
        <f t="shared" ref="T22" si="9">UPPER(H22)</f>
        <v>TEXT</v>
      </c>
      <c r="U22" s="25" t="str">
        <f t="shared" ref="U22" si="10">IF(K22&lt;&gt;"","default "&amp;IF(H22="text","'"&amp;K22&amp;"'",K22),"")</f>
        <v>default '99999999'</v>
      </c>
      <c r="V22" s="25" t="str">
        <f t="shared" ref="V22" si="11">IF(L22="○","NOT NULL","")</f>
        <v>NOT NULL</v>
      </c>
      <c r="W22" s="25" t="str">
        <f t="shared" si="2"/>
        <v>-- 廃止年月日</v>
      </c>
    </row>
    <row r="23" spans="1:25">
      <c r="R23"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7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AA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4" ht="16.5" customHeight="1">
      <c r="A1" s="79" t="s">
        <v>730</v>
      </c>
      <c r="B1" s="631" t="s">
        <v>137</v>
      </c>
      <c r="C1" s="632"/>
      <c r="D1" s="23" t="s">
        <v>138</v>
      </c>
      <c r="E1" s="635"/>
      <c r="F1" s="635"/>
      <c r="G1" s="635"/>
      <c r="H1" s="635"/>
      <c r="I1" s="635"/>
      <c r="J1" s="636" t="s">
        <v>1225</v>
      </c>
      <c r="K1" s="635"/>
      <c r="L1" s="627"/>
      <c r="M1" s="99" t="s">
        <v>1226</v>
      </c>
    </row>
    <row r="2" spans="1:24" ht="19.5" thickBot="1">
      <c r="B2" s="633"/>
      <c r="C2" s="634"/>
      <c r="D2" s="26" t="s">
        <v>141</v>
      </c>
      <c r="E2" s="637"/>
      <c r="F2" s="637"/>
      <c r="G2" s="637"/>
      <c r="H2" s="637"/>
      <c r="I2" s="637"/>
      <c r="J2" s="638"/>
      <c r="K2" s="639"/>
      <c r="L2" s="640"/>
      <c r="M2" s="27"/>
      <c r="P2" s="25" t="str">
        <f>"ALTER TABLE ONLY milscm4."&amp;D$8</f>
        <v>ALTER TABLE ONLY milscm4.mt2_shikkan_kanren</v>
      </c>
    </row>
    <row r="3" spans="1:24" ht="19.5" thickBot="1">
      <c r="B3" s="28"/>
      <c r="C3" s="28"/>
      <c r="D3" s="28"/>
      <c r="E3" s="28"/>
      <c r="F3" s="28"/>
      <c r="G3" s="28"/>
      <c r="H3" s="28"/>
      <c r="I3" s="28"/>
      <c r="J3" s="28"/>
      <c r="K3" s="28"/>
      <c r="L3" s="28"/>
      <c r="M3" s="29"/>
      <c r="N3" s="28"/>
      <c r="Q3" s="25" t="str">
        <f>"ADD CONSTRAINT "&amp;D$8&amp;"_pkey"</f>
        <v>ADD CONSTRAINT mt2_shikkan_kanren_pkey</v>
      </c>
    </row>
    <row r="4" spans="1:24">
      <c r="B4" s="626" t="s">
        <v>142</v>
      </c>
      <c r="C4" s="627"/>
      <c r="D4" s="628" t="str">
        <f>VLOOKUP(D7,エンティティ一覧!A1:'エンティティ一覧'!AQ10131,13,FALSE)</f>
        <v>ENT_A4_12</v>
      </c>
      <c r="E4" s="673"/>
      <c r="F4" s="673"/>
      <c r="G4" s="673"/>
      <c r="H4" s="673"/>
      <c r="I4" s="673"/>
      <c r="J4" s="673"/>
      <c r="K4" s="673"/>
      <c r="L4" s="673"/>
      <c r="M4" s="674"/>
      <c r="R4" s="25" t="s">
        <v>1328</v>
      </c>
    </row>
    <row r="5" spans="1:24">
      <c r="B5" s="641" t="s">
        <v>1227</v>
      </c>
      <c r="C5" s="642"/>
      <c r="D5" s="643" t="str">
        <f>VLOOKUP(D7,エンティティ一覧!A1:'エンティティ一覧'!AQ10131,2,FALSE)</f>
        <v>SA_A4</v>
      </c>
      <c r="E5" s="646"/>
      <c r="F5" s="646"/>
      <c r="G5" s="646"/>
      <c r="H5" s="646"/>
      <c r="I5" s="646"/>
      <c r="J5" s="646"/>
      <c r="K5" s="646"/>
      <c r="L5" s="646"/>
      <c r="M5" s="647"/>
      <c r="S5" s="25" t="s">
        <v>1329</v>
      </c>
    </row>
    <row r="6" spans="1:24">
      <c r="B6" s="641" t="s">
        <v>144</v>
      </c>
      <c r="C6" s="642"/>
      <c r="D6" s="643" t="str">
        <f>VLOOKUP(D7,エンティティ一覧!A1:'エンティティ一覧'!AQ10131,6,FALSE)</f>
        <v>２次マスタ</v>
      </c>
      <c r="E6" s="646"/>
      <c r="F6" s="646"/>
      <c r="G6" s="646"/>
      <c r="H6" s="646"/>
      <c r="I6" s="646"/>
      <c r="J6" s="646"/>
      <c r="K6" s="646"/>
      <c r="L6" s="646"/>
      <c r="M6" s="647"/>
      <c r="T6" s="25" t="s">
        <v>1363</v>
      </c>
    </row>
    <row r="7" spans="1:24">
      <c r="B7" s="641" t="s">
        <v>145</v>
      </c>
      <c r="C7" s="642"/>
      <c r="D7" s="643" t="s">
        <v>1228</v>
      </c>
      <c r="E7" s="646"/>
      <c r="F7" s="646"/>
      <c r="G7" s="646"/>
      <c r="H7" s="646"/>
      <c r="I7" s="646"/>
      <c r="J7" s="646"/>
      <c r="K7" s="646"/>
      <c r="L7" s="646"/>
      <c r="M7" s="647"/>
      <c r="T7" s="25" t="s">
        <v>1362</v>
      </c>
    </row>
    <row r="8" spans="1:24">
      <c r="B8" s="641" t="s">
        <v>1229</v>
      </c>
      <c r="C8" s="642"/>
      <c r="D8" s="643" t="s">
        <v>1286</v>
      </c>
      <c r="E8" s="646"/>
      <c r="F8" s="646"/>
      <c r="G8" s="646"/>
      <c r="H8" s="646"/>
      <c r="I8" s="646"/>
      <c r="J8" s="646"/>
      <c r="K8" s="646"/>
      <c r="L8" s="646"/>
      <c r="M8" s="647"/>
      <c r="S8" s="25" t="s">
        <v>1327</v>
      </c>
    </row>
    <row r="9" spans="1:24" ht="19.5" thickBot="1">
      <c r="B9" s="652" t="s">
        <v>149</v>
      </c>
      <c r="C9" s="653"/>
      <c r="D9" s="654" t="str">
        <f xml:space="preserve"> D7 &amp; "を定義する。"&amp;"疾患コード・ICD10区分・施行年月日ごとのデータを取得"</f>
        <v>疾患関連マスタを定義する。疾患コード・ICD10区分・施行年月日ごとのデータを取得</v>
      </c>
      <c r="E9" s="655"/>
      <c r="F9" s="655"/>
      <c r="G9" s="655"/>
      <c r="H9" s="655"/>
      <c r="I9" s="655"/>
      <c r="J9" s="655"/>
      <c r="K9" s="655"/>
      <c r="L9" s="655"/>
      <c r="M9" s="656"/>
      <c r="P9" s="25" t="str">
        <f>"ALTER TABLE milscm4."&amp;D$8&amp;" OWNER TO pgmisgrp1;"</f>
        <v>ALTER TABLE milscm4.mt2_shikkan_kanren OWNER TO pgmisgrp1;</v>
      </c>
    </row>
    <row r="10" spans="1:24">
      <c r="B10" s="30"/>
      <c r="C10" s="30"/>
      <c r="D10" s="28"/>
      <c r="E10" s="28"/>
      <c r="F10" s="28"/>
      <c r="G10" s="28"/>
      <c r="H10" s="28"/>
      <c r="I10" s="28"/>
      <c r="J10" s="28"/>
      <c r="K10" s="28"/>
      <c r="L10" s="28"/>
      <c r="M10" s="29"/>
      <c r="N10" s="28"/>
      <c r="P10" s="25" t="str">
        <f>"GRANT ALL ON TABLE milscm4."&amp;D$8&amp;" TO pgappl11;"</f>
        <v>GRANT ALL ON TABLE milscm4.mt2_shikkan_kanren TO pgappl11;</v>
      </c>
    </row>
    <row r="11" spans="1:24" ht="19.5" thickBot="1">
      <c r="B11" s="31" t="s">
        <v>151</v>
      </c>
      <c r="C11" s="30"/>
      <c r="D11" s="28"/>
      <c r="E11" s="28"/>
      <c r="F11" s="28"/>
      <c r="G11" s="28"/>
      <c r="H11" s="28"/>
      <c r="I11" s="28"/>
      <c r="J11" s="28"/>
      <c r="K11" s="28"/>
      <c r="L11" s="28"/>
      <c r="M11" s="29"/>
      <c r="N11" s="28"/>
    </row>
    <row r="12" spans="1:24">
      <c r="B12" s="669" t="s">
        <v>152</v>
      </c>
      <c r="C12" s="671" t="s">
        <v>1230</v>
      </c>
      <c r="D12" s="671" t="s">
        <v>1231</v>
      </c>
      <c r="E12" s="665" t="s">
        <v>155</v>
      </c>
      <c r="F12" s="665" t="s">
        <v>156</v>
      </c>
      <c r="G12" s="665"/>
      <c r="H12" s="665" t="s">
        <v>157</v>
      </c>
      <c r="I12" s="665"/>
      <c r="J12" s="665" t="s">
        <v>158</v>
      </c>
      <c r="K12" s="665" t="s">
        <v>159</v>
      </c>
      <c r="L12" s="665" t="s">
        <v>160</v>
      </c>
      <c r="M12" s="667" t="s">
        <v>1232</v>
      </c>
      <c r="P12" s="25" t="str">
        <f>"CREATE TABLE milscm4."&amp;D$8</f>
        <v>CREATE TABLE milscm4.mt2_shikkan_kanren</v>
      </c>
    </row>
    <row r="13" spans="1:24" ht="16.5" customHeight="1">
      <c r="B13" s="670"/>
      <c r="C13" s="672"/>
      <c r="D13" s="672"/>
      <c r="E13" s="666"/>
      <c r="F13" s="98" t="s">
        <v>162</v>
      </c>
      <c r="G13" s="98" t="s">
        <v>163</v>
      </c>
      <c r="H13" s="98" t="s">
        <v>162</v>
      </c>
      <c r="I13" s="98" t="s">
        <v>164</v>
      </c>
      <c r="J13" s="666"/>
      <c r="K13" s="666"/>
      <c r="L13" s="666"/>
      <c r="M13" s="668"/>
      <c r="Q13" s="25" t="s">
        <v>1326</v>
      </c>
    </row>
    <row r="14" spans="1:24" s="41" customFormat="1">
      <c r="A14" s="25"/>
      <c r="B14" s="33">
        <f t="shared" ref="B14:B29" si="0">ROW()-13</f>
        <v>1</v>
      </c>
      <c r="C14" s="34" t="s">
        <v>1233</v>
      </c>
      <c r="D14" s="34" t="s">
        <v>433</v>
      </c>
      <c r="E14" s="214" t="s">
        <v>192</v>
      </c>
      <c r="F14" s="36" t="s">
        <v>167</v>
      </c>
      <c r="G14" s="36">
        <v>7</v>
      </c>
      <c r="H14" s="36" t="str">
        <f t="shared" ref="H14:H29" si="1">IF(F14="フラグ","boolean",IF(F14="文字列","text",IF(F14="整数","integer",IF(F14="実数","numeric",""))))</f>
        <v>text</v>
      </c>
      <c r="I14" s="36">
        <f t="shared" ref="I14:I29" si="2">IF(H14="boolean",1,IF(H14="text",IF(G14&lt;=126,1+(G14*3),4+(G14*3)),IF(H14="integer",4,IF(H14="numeric",3+CEILING(G14/4*2,2),0))))</f>
        <v>22</v>
      </c>
      <c r="J14" s="37"/>
      <c r="K14" s="204"/>
      <c r="L14" s="36" t="s">
        <v>192</v>
      </c>
      <c r="M14" s="39" t="s">
        <v>1234</v>
      </c>
      <c r="P14" s="25"/>
      <c r="Q14" s="25"/>
      <c r="R14" s="25"/>
      <c r="S14" s="25" t="str">
        <f>IF(B14&lt;&gt;1,","&amp;D14,D14)</f>
        <v>shikkan_cd</v>
      </c>
      <c r="T14" s="25" t="str">
        <f>UPPER(H14)</f>
        <v>TEXT</v>
      </c>
      <c r="U14" s="25" t="str">
        <f>IF(K14&lt;&gt;"","default "&amp;IF(H14="text","'"&amp;K14&amp;"'",K14),"")</f>
        <v/>
      </c>
      <c r="V14" s="25" t="str">
        <f>IF(L14="○","NOT NULL","")</f>
        <v>NOT NULL</v>
      </c>
      <c r="W14" s="25" t="str">
        <f t="shared" ref="W14:W29" si="3">"-- "&amp;C14</f>
        <v>-- 疾患コード</v>
      </c>
      <c r="X14" s="25"/>
    </row>
    <row r="15" spans="1:24" s="41" customFormat="1">
      <c r="A15" s="25"/>
      <c r="B15" s="33">
        <f t="shared" si="0"/>
        <v>2</v>
      </c>
      <c r="C15" s="34" t="s">
        <v>403</v>
      </c>
      <c r="D15" s="34" t="s">
        <v>404</v>
      </c>
      <c r="E15" s="36"/>
      <c r="F15" s="36" t="s">
        <v>167</v>
      </c>
      <c r="G15" s="36">
        <v>7</v>
      </c>
      <c r="H15" s="36" t="str">
        <f t="shared" si="1"/>
        <v>text</v>
      </c>
      <c r="I15" s="36">
        <f t="shared" si="2"/>
        <v>22</v>
      </c>
      <c r="J15" s="37"/>
      <c r="K15" s="204"/>
      <c r="L15" s="36"/>
      <c r="M15" s="39" t="s">
        <v>1235</v>
      </c>
      <c r="P15" s="25"/>
      <c r="Q15" s="25"/>
      <c r="R15" s="25"/>
      <c r="S15" s="25" t="str">
        <f t="shared" ref="S15:S23" si="4">IF(B15&lt;&gt;1,","&amp;D15,D15)</f>
        <v>,icd10_l_cd</v>
      </c>
      <c r="T15" s="25" t="str">
        <f t="shared" ref="T15:T23" si="5">UPPER(H15)</f>
        <v>TEXT</v>
      </c>
      <c r="U15" s="25" t="str">
        <f t="shared" ref="U15:U23" si="6">IF(K15&lt;&gt;"","default "&amp;IF(H15="text","'"&amp;K15&amp;"'",K15),"")</f>
        <v/>
      </c>
      <c r="V15" s="25" t="str">
        <f>IF(L15="○","NOT NULL","")</f>
        <v/>
      </c>
      <c r="W15" s="25" t="str">
        <f t="shared" si="3"/>
        <v>-- ICD10大分類コード</v>
      </c>
      <c r="X15" s="25"/>
    </row>
    <row r="16" spans="1:24" s="41" customFormat="1">
      <c r="A16" s="25"/>
      <c r="B16" s="33">
        <f t="shared" si="0"/>
        <v>3</v>
      </c>
      <c r="C16" s="34" t="s">
        <v>408</v>
      </c>
      <c r="D16" s="34" t="s">
        <v>409</v>
      </c>
      <c r="E16" s="36"/>
      <c r="F16" s="36" t="s">
        <v>167</v>
      </c>
      <c r="G16" s="36">
        <v>7</v>
      </c>
      <c r="H16" s="36" t="str">
        <f t="shared" si="1"/>
        <v>text</v>
      </c>
      <c r="I16" s="36">
        <f t="shared" si="2"/>
        <v>22</v>
      </c>
      <c r="J16" s="37"/>
      <c r="K16" s="204"/>
      <c r="L16" s="36"/>
      <c r="M16" s="39" t="s">
        <v>1235</v>
      </c>
      <c r="P16" s="25"/>
      <c r="Q16" s="25"/>
      <c r="R16" s="25"/>
      <c r="S16" s="25" t="str">
        <f t="shared" si="4"/>
        <v>,icd10_m_cd</v>
      </c>
      <c r="T16" s="25" t="str">
        <f t="shared" si="5"/>
        <v>TEXT</v>
      </c>
      <c r="U16" s="25" t="str">
        <f t="shared" si="6"/>
        <v/>
      </c>
      <c r="V16" s="25" t="str">
        <f>IF(L16="○","NOT NULL","")</f>
        <v/>
      </c>
      <c r="W16" s="25" t="str">
        <f t="shared" si="3"/>
        <v>-- ICD10中分類コード</v>
      </c>
      <c r="X16" s="25"/>
    </row>
    <row r="17" spans="1:27" s="41" customFormat="1">
      <c r="A17" s="25"/>
      <c r="B17" s="33">
        <f t="shared" si="0"/>
        <v>4</v>
      </c>
      <c r="C17" s="34" t="s">
        <v>412</v>
      </c>
      <c r="D17" s="34" t="s">
        <v>413</v>
      </c>
      <c r="E17" s="36"/>
      <c r="F17" s="36" t="s">
        <v>167</v>
      </c>
      <c r="G17" s="36">
        <v>3</v>
      </c>
      <c r="H17" s="36" t="str">
        <f t="shared" si="1"/>
        <v>text</v>
      </c>
      <c r="I17" s="36">
        <f t="shared" si="2"/>
        <v>10</v>
      </c>
      <c r="J17" s="37"/>
      <c r="K17" s="204"/>
      <c r="L17" s="36"/>
      <c r="M17" s="39" t="s">
        <v>1235</v>
      </c>
      <c r="P17" s="25"/>
      <c r="Q17" s="25"/>
      <c r="R17" s="25"/>
      <c r="S17" s="25" t="str">
        <f t="shared" si="4"/>
        <v>,icd10_s_cd</v>
      </c>
      <c r="T17" s="25" t="str">
        <f t="shared" si="5"/>
        <v>TEXT</v>
      </c>
      <c r="U17" s="25" t="str">
        <f t="shared" si="6"/>
        <v/>
      </c>
      <c r="V17" s="25" t="str">
        <f>IF(L17="○","NOT NULL","")</f>
        <v/>
      </c>
      <c r="W17" s="25" t="str">
        <f t="shared" si="3"/>
        <v>-- ICD10小分類コード</v>
      </c>
      <c r="X17" s="25"/>
    </row>
    <row r="18" spans="1:27" s="41" customFormat="1">
      <c r="A18" s="25"/>
      <c r="B18" s="33">
        <f t="shared" si="0"/>
        <v>5</v>
      </c>
      <c r="C18" s="34" t="s">
        <v>1236</v>
      </c>
      <c r="D18" s="34" t="s">
        <v>1237</v>
      </c>
      <c r="E18" s="36"/>
      <c r="F18" s="36" t="s">
        <v>167</v>
      </c>
      <c r="G18" s="36">
        <v>4</v>
      </c>
      <c r="H18" s="36" t="str">
        <f t="shared" si="1"/>
        <v>text</v>
      </c>
      <c r="I18" s="36">
        <f t="shared" si="2"/>
        <v>13</v>
      </c>
      <c r="J18" s="37"/>
      <c r="K18" s="204"/>
      <c r="L18" s="36"/>
      <c r="M18" s="39" t="s">
        <v>1235</v>
      </c>
      <c r="P18" s="25"/>
      <c r="Q18" s="25"/>
      <c r="R18" s="25"/>
      <c r="S18" s="25" t="str">
        <f t="shared" si="4"/>
        <v>,icd10_ss_cd</v>
      </c>
      <c r="T18" s="25" t="str">
        <f t="shared" si="5"/>
        <v>TEXT</v>
      </c>
      <c r="U18" s="25" t="str">
        <f t="shared" si="6"/>
        <v/>
      </c>
      <c r="V18" s="25" t="str">
        <f>IF(L18="○","NOT NULL","")</f>
        <v/>
      </c>
      <c r="W18" s="25" t="str">
        <f t="shared" si="3"/>
        <v>-- ICD10細分類コード</v>
      </c>
      <c r="X18" s="25"/>
      <c r="Y18" s="25"/>
      <c r="Z18" s="25"/>
      <c r="AA18" s="25"/>
    </row>
    <row r="19" spans="1:27" s="41" customFormat="1">
      <c r="A19" s="25"/>
      <c r="B19" s="33">
        <f t="shared" si="0"/>
        <v>6</v>
      </c>
      <c r="C19" s="34" t="s">
        <v>1238</v>
      </c>
      <c r="D19" s="34" t="s">
        <v>435</v>
      </c>
      <c r="E19" s="36"/>
      <c r="F19" s="36" t="s">
        <v>167</v>
      </c>
      <c r="G19" s="36">
        <v>256</v>
      </c>
      <c r="H19" s="36" t="str">
        <f t="shared" si="1"/>
        <v>text</v>
      </c>
      <c r="I19" s="36">
        <f t="shared" si="2"/>
        <v>772</v>
      </c>
      <c r="J19" s="37"/>
      <c r="K19" s="204"/>
      <c r="L19" s="36" t="s">
        <v>192</v>
      </c>
      <c r="M19" s="39" t="s">
        <v>1235</v>
      </c>
      <c r="Q19" s="25"/>
      <c r="R19" s="25"/>
      <c r="S19" s="25" t="str">
        <f t="shared" si="4"/>
        <v>,shikkan_name</v>
      </c>
      <c r="T19" s="25" t="str">
        <f t="shared" si="5"/>
        <v>TEXT</v>
      </c>
      <c r="U19" s="25" t="str">
        <f t="shared" si="6"/>
        <v/>
      </c>
      <c r="V19" s="25" t="str">
        <f t="shared" ref="V19:V23" si="7">IF(L19="○","NOT NULL","")</f>
        <v>NOT NULL</v>
      </c>
      <c r="W19" s="25" t="str">
        <f t="shared" si="3"/>
        <v>-- 疾患名</v>
      </c>
      <c r="X19" s="25"/>
    </row>
    <row r="20" spans="1:27" s="41" customFormat="1">
      <c r="B20" s="33">
        <f t="shared" si="0"/>
        <v>7</v>
      </c>
      <c r="C20" s="34" t="s">
        <v>406</v>
      </c>
      <c r="D20" s="34" t="s">
        <v>407</v>
      </c>
      <c r="E20" s="36"/>
      <c r="F20" s="36" t="s">
        <v>167</v>
      </c>
      <c r="G20" s="74">
        <v>256</v>
      </c>
      <c r="H20" s="36" t="str">
        <f t="shared" si="1"/>
        <v>text</v>
      </c>
      <c r="I20" s="36">
        <f t="shared" si="2"/>
        <v>772</v>
      </c>
      <c r="J20" s="37"/>
      <c r="K20" s="204"/>
      <c r="L20" s="36"/>
      <c r="M20" s="39" t="s">
        <v>1239</v>
      </c>
      <c r="Q20" s="25"/>
      <c r="R20" s="25"/>
      <c r="S20" s="25" t="str">
        <f t="shared" si="4"/>
        <v>,icd10_l_name</v>
      </c>
      <c r="T20" s="25" t="str">
        <f t="shared" si="5"/>
        <v>TEXT</v>
      </c>
      <c r="U20" s="25" t="str">
        <f t="shared" si="6"/>
        <v/>
      </c>
      <c r="V20" s="25" t="str">
        <f t="shared" si="7"/>
        <v/>
      </c>
      <c r="W20" s="25" t="str">
        <f t="shared" si="3"/>
        <v>-- ICD10大分類名</v>
      </c>
      <c r="X20" s="25"/>
    </row>
    <row r="21" spans="1:27" s="41" customFormat="1">
      <c r="B21" s="33">
        <f t="shared" si="0"/>
        <v>8</v>
      </c>
      <c r="C21" s="34" t="s">
        <v>410</v>
      </c>
      <c r="D21" s="34" t="s">
        <v>411</v>
      </c>
      <c r="E21" s="36"/>
      <c r="F21" s="36" t="s">
        <v>167</v>
      </c>
      <c r="G21" s="74">
        <v>256</v>
      </c>
      <c r="H21" s="36" t="str">
        <f t="shared" si="1"/>
        <v>text</v>
      </c>
      <c r="I21" s="36">
        <f t="shared" si="2"/>
        <v>772</v>
      </c>
      <c r="J21" s="37"/>
      <c r="K21" s="204"/>
      <c r="L21" s="36"/>
      <c r="M21" s="39" t="s">
        <v>1240</v>
      </c>
      <c r="Q21" s="25"/>
      <c r="R21" s="25"/>
      <c r="S21" s="25" t="str">
        <f t="shared" si="4"/>
        <v>,icd10_m_name</v>
      </c>
      <c r="T21" s="25" t="str">
        <f t="shared" si="5"/>
        <v>TEXT</v>
      </c>
      <c r="U21" s="25" t="str">
        <f t="shared" si="6"/>
        <v/>
      </c>
      <c r="V21" s="25" t="str">
        <f t="shared" si="7"/>
        <v/>
      </c>
      <c r="W21" s="25" t="str">
        <f t="shared" si="3"/>
        <v>-- ICD10中分類名</v>
      </c>
      <c r="X21" s="25"/>
    </row>
    <row r="22" spans="1:27" s="41" customFormat="1">
      <c r="B22" s="33">
        <f t="shared" si="0"/>
        <v>9</v>
      </c>
      <c r="C22" s="34" t="s">
        <v>414</v>
      </c>
      <c r="D22" s="34" t="s">
        <v>415</v>
      </c>
      <c r="E22" s="36"/>
      <c r="F22" s="36" t="s">
        <v>167</v>
      </c>
      <c r="G22" s="74">
        <v>256</v>
      </c>
      <c r="H22" s="36" t="str">
        <f t="shared" si="1"/>
        <v>text</v>
      </c>
      <c r="I22" s="36">
        <f t="shared" si="2"/>
        <v>772</v>
      </c>
      <c r="J22" s="37"/>
      <c r="K22" s="204"/>
      <c r="L22" s="36"/>
      <c r="M22" s="39" t="s">
        <v>1241</v>
      </c>
      <c r="Q22" s="25"/>
      <c r="R22" s="25"/>
      <c r="S22" s="25" t="str">
        <f t="shared" si="4"/>
        <v>,icd10_s_name</v>
      </c>
      <c r="T22" s="25" t="str">
        <f t="shared" si="5"/>
        <v>TEXT</v>
      </c>
      <c r="U22" s="25" t="str">
        <f t="shared" si="6"/>
        <v/>
      </c>
      <c r="V22" s="25" t="str">
        <f t="shared" si="7"/>
        <v/>
      </c>
      <c r="W22" s="25" t="str">
        <f t="shared" si="3"/>
        <v>-- ICD10小分類名</v>
      </c>
      <c r="X22" s="25"/>
    </row>
    <row r="23" spans="1:27" s="41" customFormat="1">
      <c r="B23" s="33">
        <f t="shared" si="0"/>
        <v>10</v>
      </c>
      <c r="C23" s="34" t="s">
        <v>1242</v>
      </c>
      <c r="D23" s="34" t="s">
        <v>1243</v>
      </c>
      <c r="E23" s="36"/>
      <c r="F23" s="36" t="s">
        <v>167</v>
      </c>
      <c r="G23" s="74">
        <v>256</v>
      </c>
      <c r="H23" s="36" t="str">
        <f t="shared" si="1"/>
        <v>text</v>
      </c>
      <c r="I23" s="36">
        <f t="shared" si="2"/>
        <v>772</v>
      </c>
      <c r="J23" s="37"/>
      <c r="K23" s="204"/>
      <c r="L23" s="36"/>
      <c r="M23" s="39" t="s">
        <v>1244</v>
      </c>
      <c r="Q23" s="25"/>
      <c r="R23" s="25"/>
      <c r="S23" s="25" t="str">
        <f t="shared" si="4"/>
        <v>,icd10_ss_name</v>
      </c>
      <c r="T23" s="25" t="str">
        <f t="shared" si="5"/>
        <v>TEXT</v>
      </c>
      <c r="U23" s="25" t="str">
        <f t="shared" si="6"/>
        <v/>
      </c>
      <c r="V23" s="25" t="str">
        <f t="shared" si="7"/>
        <v/>
      </c>
      <c r="W23" s="25" t="str">
        <f t="shared" si="3"/>
        <v>-- ICD10細分類名</v>
      </c>
      <c r="X23" s="25"/>
    </row>
    <row r="24" spans="1:27" s="41" customFormat="1" ht="56.25">
      <c r="A24" s="25"/>
      <c r="B24" s="33">
        <f t="shared" si="0"/>
        <v>11</v>
      </c>
      <c r="C24" s="34" t="s">
        <v>1245</v>
      </c>
      <c r="D24" s="34" t="s">
        <v>1612</v>
      </c>
      <c r="E24" s="36" t="s">
        <v>192</v>
      </c>
      <c r="F24" s="36" t="s">
        <v>167</v>
      </c>
      <c r="G24" s="36">
        <v>1</v>
      </c>
      <c r="H24" s="36" t="str">
        <f t="shared" si="1"/>
        <v>text</v>
      </c>
      <c r="I24" s="36">
        <f t="shared" si="2"/>
        <v>4</v>
      </c>
      <c r="J24" s="37"/>
      <c r="K24" s="204">
        <v>0</v>
      </c>
      <c r="L24" s="36"/>
      <c r="M24" s="39" t="s">
        <v>1610</v>
      </c>
      <c r="Q24" s="25"/>
      <c r="R24" s="25"/>
      <c r="S24" s="25" t="str">
        <f t="shared" ref="S24:S29" si="8">IF(B24&lt;&gt;1,","&amp;D24,D24)</f>
        <v>,icd10_kubun</v>
      </c>
      <c r="T24" s="25" t="str">
        <f t="shared" ref="T24:T29" si="9">UPPER(H24)</f>
        <v>TEXT</v>
      </c>
      <c r="U24" s="25" t="str">
        <f t="shared" ref="U24:U29" si="10">IF(K24&lt;&gt;"","default "&amp;IF(H24="text","'"&amp;K24&amp;"'",K24),"")</f>
        <v>default '0'</v>
      </c>
      <c r="V24" s="25" t="str">
        <f t="shared" ref="V24:V29" si="11">IF(L24="○","NOT NULL","")</f>
        <v/>
      </c>
      <c r="W24" s="25" t="str">
        <f t="shared" si="3"/>
        <v>-- ICD10区分</v>
      </c>
      <c r="X24" s="25"/>
    </row>
    <row r="25" spans="1:27" ht="37.5">
      <c r="B25" s="33">
        <f t="shared" si="0"/>
        <v>12</v>
      </c>
      <c r="C25" s="34" t="s">
        <v>1247</v>
      </c>
      <c r="D25" s="34" t="s">
        <v>1179</v>
      </c>
      <c r="E25" s="36" t="s">
        <v>192</v>
      </c>
      <c r="F25" s="36" t="s">
        <v>167</v>
      </c>
      <c r="G25" s="36">
        <v>8</v>
      </c>
      <c r="H25" s="36" t="str">
        <f>IF(F25="フラグ","boolean",IF(F25="文字列","text",IF(F25="整数","integer",IF(F25="実数","numeric",""))))</f>
        <v>text</v>
      </c>
      <c r="I25" s="36">
        <f>IF(H25="boolean",1,IF(H25="text",IF(G25&lt;=126,1+(G25*3),4+(G25*3)),IF(H25="integer",4,IF(H25="numeric",3+CEILING(G25/4*2,2),0))))</f>
        <v>25</v>
      </c>
      <c r="J25" s="37"/>
      <c r="K25" s="204">
        <v>99999999</v>
      </c>
      <c r="L25" s="36" t="s">
        <v>192</v>
      </c>
      <c r="M25" s="39" t="s">
        <v>1246</v>
      </c>
      <c r="P25" s="41"/>
      <c r="S25" s="25" t="str">
        <f t="shared" si="8"/>
        <v>,siko_ymd</v>
      </c>
      <c r="T25" s="25" t="str">
        <f t="shared" si="9"/>
        <v>TEXT</v>
      </c>
      <c r="U25" s="25" t="str">
        <f t="shared" si="10"/>
        <v>default '99999999'</v>
      </c>
      <c r="V25" s="25" t="str">
        <f t="shared" si="11"/>
        <v>NOT NULL</v>
      </c>
      <c r="W25" s="25" t="str">
        <f t="shared" si="3"/>
        <v>-- 施行年月日</v>
      </c>
      <c r="Y25" s="41"/>
      <c r="Z25" s="41"/>
      <c r="AA25" s="41"/>
    </row>
    <row r="26" spans="1:27" ht="56.25">
      <c r="B26" s="33">
        <f t="shared" si="0"/>
        <v>13</v>
      </c>
      <c r="C26" s="34" t="s">
        <v>1278</v>
      </c>
      <c r="D26" s="34" t="s">
        <v>1279</v>
      </c>
      <c r="E26" s="36"/>
      <c r="F26" s="36" t="s">
        <v>167</v>
      </c>
      <c r="G26" s="36">
        <v>1</v>
      </c>
      <c r="H26" s="36" t="str">
        <f t="shared" ref="H26:H27" si="12">IF(F26="フラグ","boolean",IF(F26="文字列","text",IF(F26="整数","integer",IF(F26="実数","numeric",""))))</f>
        <v>text</v>
      </c>
      <c r="I26" s="36">
        <f t="shared" ref="I26:I27" si="13">IF(H26="boolean",1,IF(H26="text",IF(G26&lt;=126,1+(G26*3),4+(G26*3)),IF(H26="integer",4,IF(H26="numeric",3+CEILING(G26/4*2,2),0))))</f>
        <v>4</v>
      </c>
      <c r="J26" s="37"/>
      <c r="K26" s="204">
        <v>0</v>
      </c>
      <c r="L26" s="36" t="s">
        <v>192</v>
      </c>
      <c r="M26" s="39" t="s">
        <v>2535</v>
      </c>
      <c r="P26" s="41"/>
      <c r="S26" s="25" t="str">
        <f t="shared" si="8"/>
        <v>,new_f</v>
      </c>
      <c r="T26" s="25" t="str">
        <f t="shared" si="9"/>
        <v>TEXT</v>
      </c>
      <c r="U26" s="25" t="str">
        <f t="shared" si="10"/>
        <v>default '0'</v>
      </c>
      <c r="V26" s="25" t="str">
        <f t="shared" si="11"/>
        <v>NOT NULL</v>
      </c>
      <c r="W26" s="25" t="str">
        <f t="shared" si="3"/>
        <v>-- 最新フラグ</v>
      </c>
      <c r="Y26" s="41"/>
      <c r="Z26" s="41"/>
      <c r="AA26" s="41"/>
    </row>
    <row r="27" spans="1:27">
      <c r="B27" s="33">
        <f t="shared" si="0"/>
        <v>14</v>
      </c>
      <c r="C27" s="34" t="s">
        <v>818</v>
      </c>
      <c r="D27" s="34" t="s">
        <v>819</v>
      </c>
      <c r="E27" s="36"/>
      <c r="F27" s="36" t="s">
        <v>167</v>
      </c>
      <c r="G27" s="36">
        <v>1</v>
      </c>
      <c r="H27" s="36" t="str">
        <f t="shared" si="12"/>
        <v>text</v>
      </c>
      <c r="I27" s="36">
        <f t="shared" si="13"/>
        <v>4</v>
      </c>
      <c r="J27" s="37"/>
      <c r="K27" s="204">
        <v>0</v>
      </c>
      <c r="L27" s="36" t="s">
        <v>192</v>
      </c>
      <c r="M27" s="39"/>
      <c r="P27" s="41"/>
      <c r="S27" s="25" t="str">
        <f t="shared" si="8"/>
        <v>,del_f</v>
      </c>
      <c r="T27" s="25" t="str">
        <f t="shared" si="9"/>
        <v>TEXT</v>
      </c>
      <c r="U27" s="25" t="str">
        <f t="shared" si="10"/>
        <v>default '0'</v>
      </c>
      <c r="V27" s="25" t="str">
        <f t="shared" si="11"/>
        <v>NOT NULL</v>
      </c>
      <c r="W27" s="25" t="str">
        <f t="shared" si="3"/>
        <v>-- 削除フラグ</v>
      </c>
      <c r="Y27" s="41"/>
      <c r="Z27" s="41"/>
      <c r="AA27" s="41"/>
    </row>
    <row r="28" spans="1:27" ht="37.5">
      <c r="B28" s="33">
        <f t="shared" si="0"/>
        <v>15</v>
      </c>
      <c r="C28" s="34" t="s">
        <v>1248</v>
      </c>
      <c r="D28" s="34" t="s">
        <v>825</v>
      </c>
      <c r="E28" s="36"/>
      <c r="F28" s="36" t="s">
        <v>167</v>
      </c>
      <c r="G28" s="36">
        <v>8</v>
      </c>
      <c r="H28" s="36" t="str">
        <f>IF(F28="フラグ","boolean",IF(F28="文字列","text",IF(F28="整数","integer",IF(F28="実数","numeric",""))))</f>
        <v>text</v>
      </c>
      <c r="I28" s="36">
        <f>IF(H28="boolean",1,IF(H28="text",IF(G28&lt;=126,1+(G28*3),4+(G28*3)),IF(H28="integer",4,IF(H28="numeric",3+CEILING(G28/4*2,2),0))))</f>
        <v>25</v>
      </c>
      <c r="J28" s="37"/>
      <c r="K28" s="204">
        <v>99999999</v>
      </c>
      <c r="L28" s="36" t="s">
        <v>192</v>
      </c>
      <c r="M28" s="39" t="s">
        <v>1246</v>
      </c>
      <c r="P28" s="41"/>
      <c r="S28" s="25" t="str">
        <f t="shared" si="8"/>
        <v>,henkou_ymd</v>
      </c>
      <c r="T28" s="25" t="str">
        <f t="shared" si="9"/>
        <v>TEXT</v>
      </c>
      <c r="U28" s="25" t="str">
        <f t="shared" si="10"/>
        <v>default '99999999'</v>
      </c>
      <c r="V28" s="25" t="str">
        <f t="shared" si="11"/>
        <v>NOT NULL</v>
      </c>
      <c r="W28" s="25" t="str">
        <f t="shared" si="3"/>
        <v>-- 変更年月日</v>
      </c>
      <c r="Y28" s="41"/>
      <c r="Z28" s="41"/>
      <c r="AA28" s="41"/>
    </row>
    <row r="29" spans="1:27" ht="38.25" thickBot="1">
      <c r="B29" s="42">
        <f t="shared" si="0"/>
        <v>16</v>
      </c>
      <c r="C29" s="43" t="s">
        <v>826</v>
      </c>
      <c r="D29" s="43" t="s">
        <v>827</v>
      </c>
      <c r="E29" s="44"/>
      <c r="F29" s="44" t="s">
        <v>167</v>
      </c>
      <c r="G29" s="44">
        <v>8</v>
      </c>
      <c r="H29" s="44" t="str">
        <f t="shared" si="1"/>
        <v>text</v>
      </c>
      <c r="I29" s="44">
        <f t="shared" si="2"/>
        <v>25</v>
      </c>
      <c r="J29" s="46"/>
      <c r="K29" s="206">
        <v>99999999</v>
      </c>
      <c r="L29" s="44" t="s">
        <v>192</v>
      </c>
      <c r="M29" s="49" t="s">
        <v>1246</v>
      </c>
      <c r="P29" s="41"/>
      <c r="S29" s="25" t="str">
        <f t="shared" si="8"/>
        <v>,del_ymd</v>
      </c>
      <c r="T29" s="25" t="str">
        <f t="shared" si="9"/>
        <v>TEXT</v>
      </c>
      <c r="U29" s="25" t="str">
        <f t="shared" si="10"/>
        <v>default '99999999'</v>
      </c>
      <c r="V29" s="25" t="str">
        <f t="shared" si="11"/>
        <v>NOT NULL</v>
      </c>
      <c r="W29" s="25" t="str">
        <f t="shared" si="3"/>
        <v>-- 廃止年月日</v>
      </c>
      <c r="Y29" s="41"/>
      <c r="Z29" s="41"/>
      <c r="AA29" s="41"/>
    </row>
    <row r="30" spans="1:27">
      <c r="R30"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6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34"/>
  <sheetViews>
    <sheetView showGridLines="0" zoomScale="85" zoomScaleNormal="85" zoomScaleSheetLayoutView="85" workbookViewId="0"/>
  </sheetViews>
  <sheetFormatPr defaultColWidth="2.625" defaultRowHeight="18.75"/>
  <cols>
    <col min="1" max="1" width="17.75" style="25" customWidth="1"/>
    <col min="2" max="2" width="5.5" style="41" customWidth="1"/>
    <col min="3" max="3" width="28.875" style="41" customWidth="1"/>
    <col min="4" max="4" width="25.375" style="41" customWidth="1"/>
    <col min="5" max="5" width="6.375" style="41" customWidth="1"/>
    <col min="6" max="6" width="8.25" style="41" bestFit="1" customWidth="1"/>
    <col min="7" max="7" width="6.25" style="41" customWidth="1"/>
    <col min="8" max="8" width="11.875" style="41" customWidth="1"/>
    <col min="9" max="9" width="8.25" style="41" bestFit="1" customWidth="1"/>
    <col min="10" max="10" width="11.25" style="41" bestFit="1" customWidth="1"/>
    <col min="11" max="11" width="13.25" style="41" bestFit="1" customWidth="1"/>
    <col min="12" max="12" width="9.125" style="41" customWidth="1"/>
    <col min="13" max="13" width="40.625" style="50" customWidth="1"/>
    <col min="14" max="15" width="2.625" style="41"/>
    <col min="16" max="16" width="2.375" style="41" customWidth="1"/>
    <col min="17" max="22" width="2.625" style="41"/>
    <col min="23" max="23" width="2.625" style="25"/>
    <col min="24" max="16384" width="2.625" style="41"/>
  </cols>
  <sheetData>
    <row r="1" spans="1:26" ht="16.5" customHeight="1">
      <c r="A1" s="79" t="s">
        <v>730</v>
      </c>
      <c r="B1" s="631" t="s">
        <v>137</v>
      </c>
      <c r="C1" s="632"/>
      <c r="D1" s="23" t="s">
        <v>138</v>
      </c>
      <c r="E1" s="635"/>
      <c r="F1" s="635"/>
      <c r="G1" s="635"/>
      <c r="H1" s="635"/>
      <c r="I1" s="635"/>
      <c r="J1" s="636" t="s">
        <v>139</v>
      </c>
      <c r="K1" s="635"/>
      <c r="L1" s="627"/>
      <c r="M1" s="349" t="s">
        <v>140</v>
      </c>
    </row>
    <row r="2" spans="1:26" ht="19.5" thickBot="1">
      <c r="B2" s="633"/>
      <c r="C2" s="634"/>
      <c r="D2" s="26" t="s">
        <v>141</v>
      </c>
      <c r="E2" s="637"/>
      <c r="F2" s="637"/>
      <c r="G2" s="637"/>
      <c r="H2" s="637"/>
      <c r="I2" s="637"/>
      <c r="J2" s="638"/>
      <c r="K2" s="639"/>
      <c r="L2" s="640"/>
      <c r="M2" s="27"/>
      <c r="P2" s="25" t="str">
        <f>"ALTER TABLE ONLY milscm4."&amp;D$8</f>
        <v>ALTER TABLE ONLY milscm4.mt2_iyakuhin_seibun_kanren</v>
      </c>
      <c r="Q2" s="25"/>
      <c r="R2" s="25"/>
      <c r="S2" s="25"/>
      <c r="T2" s="25"/>
      <c r="U2" s="25"/>
      <c r="V2" s="25"/>
      <c r="X2" s="25"/>
      <c r="Y2" s="25"/>
      <c r="Z2" s="25"/>
    </row>
    <row r="3" spans="1:26" ht="19.5" thickBot="1">
      <c r="B3" s="28"/>
      <c r="C3" s="28"/>
      <c r="D3" s="207"/>
      <c r="E3" s="207"/>
      <c r="F3" s="207"/>
      <c r="G3" s="207"/>
      <c r="H3" s="207"/>
      <c r="I3" s="207"/>
      <c r="J3" s="207"/>
      <c r="K3" s="207"/>
      <c r="L3" s="207"/>
      <c r="M3" s="29"/>
      <c r="N3" s="207"/>
      <c r="P3" s="25"/>
      <c r="Q3" s="25" t="str">
        <f>"ADD CONSTRAINT "&amp;D$8&amp;"_pkey"</f>
        <v>ADD CONSTRAINT mt2_iyakuhin_seibun_kanren_pkey</v>
      </c>
      <c r="R3" s="25"/>
      <c r="S3" s="25"/>
      <c r="T3" s="25"/>
      <c r="U3" s="25"/>
      <c r="V3" s="25"/>
      <c r="X3" s="25"/>
      <c r="Y3" s="25"/>
      <c r="Z3" s="28"/>
    </row>
    <row r="4" spans="1:26">
      <c r="B4" s="626" t="s">
        <v>142</v>
      </c>
      <c r="C4" s="627"/>
      <c r="D4" s="628" t="str">
        <f>VLOOKUP(D7,エンティティ一覧!A1:'エンティティ一覧'!AQ10131,13,FALSE)</f>
        <v>ENT_A4_13</v>
      </c>
      <c r="E4" s="673"/>
      <c r="F4" s="673"/>
      <c r="G4" s="673"/>
      <c r="H4" s="673"/>
      <c r="I4" s="673"/>
      <c r="J4" s="673"/>
      <c r="K4" s="673"/>
      <c r="L4" s="673"/>
      <c r="M4" s="674"/>
      <c r="P4" s="25"/>
      <c r="Q4" s="25"/>
      <c r="R4" s="25" t="s">
        <v>1328</v>
      </c>
      <c r="S4" s="25"/>
      <c r="T4" s="25"/>
      <c r="U4" s="25"/>
      <c r="V4" s="25"/>
      <c r="X4" s="25"/>
      <c r="Y4" s="25"/>
      <c r="Z4" s="25"/>
    </row>
    <row r="5" spans="1:26">
      <c r="B5" s="641" t="s">
        <v>275</v>
      </c>
      <c r="C5" s="642"/>
      <c r="D5" s="643" t="str">
        <f>VLOOKUP(D7,エンティティ一覧!A1:'エンティティ一覧'!AQ10131,2,FALSE)</f>
        <v>SA_A4</v>
      </c>
      <c r="E5" s="646"/>
      <c r="F5" s="646"/>
      <c r="G5" s="646"/>
      <c r="H5" s="646"/>
      <c r="I5" s="646"/>
      <c r="J5" s="646"/>
      <c r="K5" s="646"/>
      <c r="L5" s="646"/>
      <c r="M5" s="647"/>
      <c r="P5" s="25"/>
      <c r="Q5" s="25"/>
      <c r="R5" s="25"/>
      <c r="S5" s="25" t="s">
        <v>1326</v>
      </c>
      <c r="T5" s="25"/>
      <c r="U5" s="25"/>
      <c r="V5" s="25"/>
      <c r="X5" s="25"/>
      <c r="Y5" s="25"/>
      <c r="Z5" s="25"/>
    </row>
    <row r="6" spans="1:26">
      <c r="B6" s="641" t="s">
        <v>144</v>
      </c>
      <c r="C6" s="642"/>
      <c r="D6" s="643" t="str">
        <f>VLOOKUP(D7,エンティティ一覧!A1:'エンティティ一覧'!AQ10131,6,FALSE)</f>
        <v>２次マスタ</v>
      </c>
      <c r="E6" s="646"/>
      <c r="F6" s="646"/>
      <c r="G6" s="646"/>
      <c r="H6" s="646"/>
      <c r="I6" s="646"/>
      <c r="J6" s="646"/>
      <c r="K6" s="646"/>
      <c r="L6" s="646"/>
      <c r="M6" s="647"/>
      <c r="P6" s="25"/>
      <c r="Q6" s="25"/>
      <c r="R6" s="25"/>
      <c r="S6" s="25"/>
      <c r="T6" s="25" t="s">
        <v>3401</v>
      </c>
      <c r="U6" s="25"/>
      <c r="V6" s="25"/>
      <c r="X6" s="25"/>
      <c r="Y6" s="25"/>
      <c r="Z6" s="25"/>
    </row>
    <row r="7" spans="1:26">
      <c r="B7" s="641" t="s">
        <v>145</v>
      </c>
      <c r="C7" s="642"/>
      <c r="D7" s="643" t="s">
        <v>3369</v>
      </c>
      <c r="E7" s="679"/>
      <c r="F7" s="679"/>
      <c r="G7" s="679"/>
      <c r="H7" s="679"/>
      <c r="I7" s="679"/>
      <c r="J7" s="679"/>
      <c r="K7" s="679"/>
      <c r="L7" s="679"/>
      <c r="M7" s="680"/>
      <c r="P7" s="25"/>
      <c r="Q7" s="25"/>
      <c r="R7" s="25"/>
      <c r="S7" s="25"/>
      <c r="T7" s="25" t="s">
        <v>3404</v>
      </c>
      <c r="U7" s="25"/>
      <c r="V7" s="25"/>
      <c r="X7" s="25"/>
      <c r="Y7" s="25"/>
      <c r="Z7" s="25"/>
    </row>
    <row r="8" spans="1:26">
      <c r="B8" s="641" t="s">
        <v>642</v>
      </c>
      <c r="C8" s="642"/>
      <c r="D8" s="643" t="s">
        <v>3403</v>
      </c>
      <c r="E8" s="679"/>
      <c r="F8" s="679"/>
      <c r="G8" s="679"/>
      <c r="H8" s="679"/>
      <c r="I8" s="679"/>
      <c r="J8" s="679"/>
      <c r="K8" s="679"/>
      <c r="L8" s="679"/>
      <c r="M8" s="680"/>
      <c r="P8" s="25"/>
      <c r="Q8" s="25"/>
      <c r="R8" s="25"/>
      <c r="S8" s="25" t="s">
        <v>1327</v>
      </c>
      <c r="T8" s="25"/>
      <c r="U8" s="25"/>
      <c r="V8" s="25"/>
      <c r="X8" s="25"/>
      <c r="Y8" s="25"/>
      <c r="Z8" s="25"/>
    </row>
    <row r="9" spans="1:26" ht="19.5" thickBot="1">
      <c r="B9" s="681" t="s">
        <v>149</v>
      </c>
      <c r="C9" s="682"/>
      <c r="D9" s="683" t="str">
        <f xml:space="preserve"> D7 &amp; "を定義する。"&amp;"ＹＪコード・データ登録日ごとのデータを取得"</f>
        <v>医薬品成分関連マスタを定義する。ＹＪコード・データ登録日ごとのデータを取得</v>
      </c>
      <c r="E9" s="684"/>
      <c r="F9" s="684"/>
      <c r="G9" s="684"/>
      <c r="H9" s="684"/>
      <c r="I9" s="684"/>
      <c r="J9" s="684"/>
      <c r="K9" s="684"/>
      <c r="L9" s="684"/>
      <c r="M9" s="685"/>
      <c r="P9" s="25" t="str">
        <f>"ALTER TABLE milscm4."&amp;D$8&amp;" OWNER TO pgmisgrp1;"</f>
        <v>ALTER TABLE milscm4.mt2_iyakuhin_seibun_kanren OWNER TO pgmisgrp1;</v>
      </c>
      <c r="Q9" s="25"/>
      <c r="R9" s="25"/>
      <c r="S9" s="25"/>
      <c r="T9" s="25"/>
      <c r="U9" s="25"/>
      <c r="V9" s="25"/>
      <c r="X9" s="25"/>
      <c r="Y9" s="25"/>
      <c r="Z9" s="25"/>
    </row>
    <row r="10" spans="1:26">
      <c r="B10" s="208"/>
      <c r="C10" s="208"/>
      <c r="D10" s="207"/>
      <c r="E10" s="207"/>
      <c r="F10" s="207"/>
      <c r="G10" s="207"/>
      <c r="H10" s="207"/>
      <c r="I10" s="207"/>
      <c r="J10" s="207"/>
      <c r="K10" s="207"/>
      <c r="L10" s="207"/>
      <c r="M10" s="29"/>
      <c r="N10" s="207"/>
      <c r="P10" s="25" t="str">
        <f>"GRANT ALL ON TABLE milscm4."&amp;D$8&amp;" TO pgappl11;"</f>
        <v>GRANT ALL ON TABLE milscm4.mt2_iyakuhin_seibun_kanren TO pgappl11;</v>
      </c>
      <c r="Q10" s="25"/>
      <c r="R10" s="25"/>
      <c r="S10" s="25"/>
      <c r="T10" s="25"/>
      <c r="U10" s="25"/>
      <c r="V10" s="25"/>
      <c r="X10" s="25"/>
      <c r="Y10" s="25"/>
      <c r="Z10" s="28"/>
    </row>
    <row r="11" spans="1:26" ht="19.5" thickBot="1">
      <c r="B11" s="209" t="s">
        <v>151</v>
      </c>
      <c r="C11" s="208"/>
      <c r="D11" s="207"/>
      <c r="E11" s="207"/>
      <c r="F11" s="207"/>
      <c r="G11" s="207"/>
      <c r="H11" s="207"/>
      <c r="I11" s="207"/>
      <c r="J11" s="207"/>
      <c r="K11" s="207"/>
      <c r="L11" s="207"/>
      <c r="M11" s="29"/>
      <c r="N11" s="207"/>
      <c r="P11" s="25"/>
      <c r="Q11" s="25"/>
      <c r="R11" s="25"/>
      <c r="S11" s="25"/>
      <c r="T11" s="25"/>
      <c r="U11" s="25"/>
      <c r="V11" s="25"/>
      <c r="X11" s="25"/>
      <c r="Y11" s="25"/>
      <c r="Z11" s="28"/>
    </row>
    <row r="12" spans="1:26">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milscm4.mt2_iyakuhin_seibun_kanren</v>
      </c>
      <c r="Q12" s="25"/>
      <c r="R12" s="25"/>
      <c r="S12" s="25"/>
      <c r="T12" s="25"/>
      <c r="U12" s="25"/>
      <c r="V12" s="25"/>
      <c r="X12" s="25"/>
      <c r="Y12" s="25"/>
      <c r="Z12" s="25"/>
    </row>
    <row r="13" spans="1:26" ht="16.5" customHeight="1">
      <c r="B13" s="670"/>
      <c r="C13" s="672"/>
      <c r="D13" s="672"/>
      <c r="E13" s="666"/>
      <c r="F13" s="348" t="s">
        <v>162</v>
      </c>
      <c r="G13" s="348" t="s">
        <v>163</v>
      </c>
      <c r="H13" s="348" t="s">
        <v>162</v>
      </c>
      <c r="I13" s="348" t="s">
        <v>164</v>
      </c>
      <c r="J13" s="666"/>
      <c r="K13" s="666"/>
      <c r="L13" s="666"/>
      <c r="M13" s="668"/>
      <c r="P13" s="25"/>
      <c r="Q13" s="25" t="s">
        <v>1326</v>
      </c>
      <c r="R13" s="25"/>
      <c r="S13" s="25"/>
      <c r="T13" s="25"/>
      <c r="U13" s="25"/>
      <c r="V13" s="25"/>
      <c r="X13" s="25"/>
      <c r="Y13" s="25"/>
      <c r="Z13" s="25"/>
    </row>
    <row r="14" spans="1:26">
      <c r="B14" s="33">
        <f t="shared" ref="B14:B33" si="0">ROW()-13</f>
        <v>1</v>
      </c>
      <c r="C14" s="34" t="s">
        <v>3402</v>
      </c>
      <c r="D14" s="34" t="s">
        <v>3401</v>
      </c>
      <c r="E14" s="36" t="s">
        <v>192</v>
      </c>
      <c r="F14" s="36" t="s">
        <v>197</v>
      </c>
      <c r="G14" s="36">
        <v>12</v>
      </c>
      <c r="H14" s="36" t="str">
        <f t="shared" ref="H14:H33" si="1">IF(F14="フラグ","boolean",IF(F14="文字列","text",IF(F14="整数","integer",IF(F14="実数","numeric",""))))</f>
        <v>text</v>
      </c>
      <c r="I14" s="36">
        <f t="shared" ref="I14:I33" si="2">IF(H14="boolean",1,IF(H14="text",IF(G14&lt;=126,1+(G14*3),4+(G14*3)),IF(H14="integer",4,IF(H14="numeric",3+CEILING(G14/4*2,2),0))))</f>
        <v>37</v>
      </c>
      <c r="J14" s="37"/>
      <c r="K14" s="37"/>
      <c r="L14" s="36" t="s">
        <v>192</v>
      </c>
      <c r="M14" s="39" t="s">
        <v>3400</v>
      </c>
      <c r="P14" s="25"/>
      <c r="Q14" s="25"/>
      <c r="R14" s="25"/>
      <c r="S14" s="25" t="str">
        <f t="shared" ref="S14:S33" si="3">IF(B14&lt;&gt;1,","&amp;D14,D14)</f>
        <v>yj_cd</v>
      </c>
      <c r="T14" s="25" t="str">
        <f t="shared" ref="T14:T33" si="4">UPPER(H14)</f>
        <v>TEXT</v>
      </c>
      <c r="U14" s="25" t="str">
        <f t="shared" ref="U14:U33" si="5">IF(K14&lt;&gt;"","default "&amp;IF(H14="text","'"&amp;K14&amp;"'",K14),"")</f>
        <v/>
      </c>
      <c r="V14" s="25" t="str">
        <f t="shared" ref="V14:V33" si="6">IF(L14="○","NOT NULL","")</f>
        <v>NOT NULL</v>
      </c>
      <c r="W14" s="25" t="str">
        <f t="shared" ref="W14:W33" si="7">"-- "&amp;C14</f>
        <v>-- ＹＪコード</v>
      </c>
      <c r="X14" s="25"/>
      <c r="Y14" s="25"/>
    </row>
    <row r="15" spans="1:26" ht="37.5">
      <c r="B15" s="33">
        <f t="shared" si="0"/>
        <v>2</v>
      </c>
      <c r="C15" s="34" t="s">
        <v>462</v>
      </c>
      <c r="D15" s="34" t="s">
        <v>1350</v>
      </c>
      <c r="E15" s="36"/>
      <c r="F15" s="36" t="s">
        <v>167</v>
      </c>
      <c r="G15" s="36">
        <v>9</v>
      </c>
      <c r="H15" s="36" t="str">
        <f t="shared" si="1"/>
        <v>text</v>
      </c>
      <c r="I15" s="36">
        <f t="shared" si="2"/>
        <v>28</v>
      </c>
      <c r="J15" s="37"/>
      <c r="K15" s="37"/>
      <c r="L15" s="36"/>
      <c r="M15" s="39" t="s">
        <v>3378</v>
      </c>
      <c r="P15" s="25"/>
      <c r="Q15" s="25"/>
      <c r="R15" s="25"/>
      <c r="S15" s="25" t="str">
        <f t="shared" si="3"/>
        <v>,iyakuhin_cd</v>
      </c>
      <c r="T15" s="25" t="str">
        <f t="shared" si="4"/>
        <v>TEXT</v>
      </c>
      <c r="U15" s="25" t="str">
        <f t="shared" si="5"/>
        <v/>
      </c>
      <c r="V15" s="25" t="str">
        <f t="shared" si="6"/>
        <v/>
      </c>
      <c r="W15" s="25" t="str">
        <f t="shared" si="7"/>
        <v>-- 医薬品コード</v>
      </c>
      <c r="X15" s="25"/>
      <c r="Y15" s="25"/>
    </row>
    <row r="16" spans="1:26" ht="37.5">
      <c r="A16" s="41"/>
      <c r="B16" s="33">
        <f t="shared" si="0"/>
        <v>3</v>
      </c>
      <c r="C16" s="236" t="s">
        <v>3350</v>
      </c>
      <c r="D16" s="236" t="s">
        <v>3349</v>
      </c>
      <c r="E16" s="229"/>
      <c r="F16" s="229" t="s">
        <v>197</v>
      </c>
      <c r="G16" s="229">
        <v>255</v>
      </c>
      <c r="H16" s="36" t="str">
        <f t="shared" si="1"/>
        <v>text</v>
      </c>
      <c r="I16" s="36">
        <f t="shared" si="2"/>
        <v>769</v>
      </c>
      <c r="J16" s="37"/>
      <c r="K16" s="37"/>
      <c r="L16" s="36"/>
      <c r="M16" s="39" t="s">
        <v>3378</v>
      </c>
      <c r="Q16" s="25"/>
      <c r="R16" s="25"/>
      <c r="S16" s="25" t="str">
        <f t="shared" si="3"/>
        <v>,iyakuhin_name</v>
      </c>
      <c r="T16" s="25" t="str">
        <f t="shared" si="4"/>
        <v>TEXT</v>
      </c>
      <c r="U16" s="25" t="str">
        <f t="shared" si="5"/>
        <v/>
      </c>
      <c r="V16" s="25" t="str">
        <f t="shared" si="6"/>
        <v/>
      </c>
      <c r="W16" s="25" t="str">
        <f t="shared" si="7"/>
        <v>-- 医薬品名</v>
      </c>
      <c r="X16" s="25"/>
      <c r="Y16" s="25"/>
    </row>
    <row r="17" spans="1:28" ht="56.25">
      <c r="B17" s="33">
        <f t="shared" si="0"/>
        <v>4</v>
      </c>
      <c r="C17" s="34" t="s">
        <v>3399</v>
      </c>
      <c r="D17" s="34" t="s">
        <v>3398</v>
      </c>
      <c r="E17" s="36"/>
      <c r="F17" s="36" t="s">
        <v>197</v>
      </c>
      <c r="G17" s="36">
        <v>1</v>
      </c>
      <c r="H17" s="36" t="str">
        <f t="shared" si="1"/>
        <v>text</v>
      </c>
      <c r="I17" s="36">
        <f t="shared" si="2"/>
        <v>4</v>
      </c>
      <c r="J17" s="37"/>
      <c r="K17" s="37"/>
      <c r="L17" s="36" t="s">
        <v>192</v>
      </c>
      <c r="M17" s="39" t="s">
        <v>3397</v>
      </c>
      <c r="P17" s="25"/>
      <c r="Q17" s="25"/>
      <c r="R17" s="25"/>
      <c r="S17" s="25" t="str">
        <f t="shared" si="3"/>
        <v>,haigozai_f</v>
      </c>
      <c r="T17" s="25" t="str">
        <f t="shared" si="4"/>
        <v>TEXT</v>
      </c>
      <c r="U17" s="25" t="str">
        <f t="shared" si="5"/>
        <v/>
      </c>
      <c r="V17" s="25" t="str">
        <f t="shared" si="6"/>
        <v>NOT NULL</v>
      </c>
      <c r="W17" s="25" t="str">
        <f t="shared" si="7"/>
        <v>-- 配合剤フラグ</v>
      </c>
      <c r="X17" s="25"/>
      <c r="Y17" s="25"/>
    </row>
    <row r="18" spans="1:28">
      <c r="B18" s="33">
        <f t="shared" si="0"/>
        <v>5</v>
      </c>
      <c r="C18" s="34" t="s">
        <v>3396</v>
      </c>
      <c r="D18" s="236" t="s">
        <v>3395</v>
      </c>
      <c r="E18" s="36"/>
      <c r="F18" s="36" t="s">
        <v>197</v>
      </c>
      <c r="G18" s="36">
        <v>6</v>
      </c>
      <c r="H18" s="36" t="str">
        <f t="shared" si="1"/>
        <v>text</v>
      </c>
      <c r="I18" s="36">
        <f t="shared" si="2"/>
        <v>19</v>
      </c>
      <c r="J18" s="37"/>
      <c r="K18" s="37"/>
      <c r="L18" s="36" t="s">
        <v>192</v>
      </c>
      <c r="M18" s="39" t="s">
        <v>3377</v>
      </c>
      <c r="P18" s="25"/>
      <c r="Q18" s="25"/>
      <c r="R18" s="25"/>
      <c r="S18" s="25" t="str">
        <f t="shared" si="3"/>
        <v>,seibun_group_cd</v>
      </c>
      <c r="T18" s="25" t="str">
        <f t="shared" si="4"/>
        <v>TEXT</v>
      </c>
      <c r="U18" s="25" t="str">
        <f t="shared" si="5"/>
        <v/>
      </c>
      <c r="V18" s="25" t="str">
        <f t="shared" si="6"/>
        <v>NOT NULL</v>
      </c>
      <c r="W18" s="25" t="str">
        <f t="shared" si="7"/>
        <v>-- 成分グループコード</v>
      </c>
      <c r="X18" s="25"/>
      <c r="Y18" s="25"/>
    </row>
    <row r="19" spans="1:28">
      <c r="B19" s="33">
        <f t="shared" si="0"/>
        <v>6</v>
      </c>
      <c r="C19" s="34" t="s">
        <v>3394</v>
      </c>
      <c r="D19" s="34" t="s">
        <v>3393</v>
      </c>
      <c r="E19" s="36" t="s">
        <v>192</v>
      </c>
      <c r="F19" s="36" t="s">
        <v>197</v>
      </c>
      <c r="G19" s="36">
        <v>6</v>
      </c>
      <c r="H19" s="36" t="str">
        <f t="shared" si="1"/>
        <v>text</v>
      </c>
      <c r="I19" s="36">
        <f t="shared" si="2"/>
        <v>19</v>
      </c>
      <c r="J19" s="37"/>
      <c r="K19" s="37"/>
      <c r="L19" s="36" t="s">
        <v>192</v>
      </c>
      <c r="M19" s="39" t="s">
        <v>3377</v>
      </c>
      <c r="P19" s="25"/>
      <c r="Q19" s="25"/>
      <c r="R19" s="25"/>
      <c r="S19" s="25" t="str">
        <f t="shared" si="3"/>
        <v>,seibun_cd</v>
      </c>
      <c r="T19" s="25" t="str">
        <f t="shared" si="4"/>
        <v>TEXT</v>
      </c>
      <c r="U19" s="25" t="str">
        <f t="shared" si="5"/>
        <v/>
      </c>
      <c r="V19" s="25" t="str">
        <f t="shared" si="6"/>
        <v>NOT NULL</v>
      </c>
      <c r="W19" s="25" t="str">
        <f t="shared" si="7"/>
        <v>-- 成分コード</v>
      </c>
      <c r="X19" s="25"/>
      <c r="Y19" s="25"/>
    </row>
    <row r="20" spans="1:28">
      <c r="A20" s="41"/>
      <c r="B20" s="33">
        <f t="shared" si="0"/>
        <v>7</v>
      </c>
      <c r="C20" s="34" t="s">
        <v>3268</v>
      </c>
      <c r="D20" s="34" t="s">
        <v>3392</v>
      </c>
      <c r="E20" s="36"/>
      <c r="F20" s="36" t="s">
        <v>197</v>
      </c>
      <c r="G20" s="36">
        <v>255</v>
      </c>
      <c r="H20" s="36" t="str">
        <f t="shared" si="1"/>
        <v>text</v>
      </c>
      <c r="I20" s="36">
        <f t="shared" si="2"/>
        <v>769</v>
      </c>
      <c r="J20" s="37"/>
      <c r="K20" s="37"/>
      <c r="L20" s="36" t="s">
        <v>192</v>
      </c>
      <c r="M20" s="39" t="s">
        <v>3391</v>
      </c>
      <c r="Q20" s="25"/>
      <c r="R20" s="25"/>
      <c r="S20" s="25" t="str">
        <f t="shared" si="3"/>
        <v>,seibun_name</v>
      </c>
      <c r="T20" s="25" t="str">
        <f t="shared" si="4"/>
        <v>TEXT</v>
      </c>
      <c r="U20" s="25" t="str">
        <f t="shared" si="5"/>
        <v/>
      </c>
      <c r="V20" s="25" t="str">
        <f t="shared" si="6"/>
        <v>NOT NULL</v>
      </c>
      <c r="W20" s="25" t="str">
        <f t="shared" si="7"/>
        <v>-- 成分名</v>
      </c>
      <c r="X20" s="25"/>
      <c r="Y20" s="25"/>
    </row>
    <row r="21" spans="1:28">
      <c r="B21" s="33">
        <f t="shared" si="0"/>
        <v>8</v>
      </c>
      <c r="C21" s="34" t="s">
        <v>3390</v>
      </c>
      <c r="D21" s="34" t="s">
        <v>3234</v>
      </c>
      <c r="E21" s="36"/>
      <c r="F21" s="36" t="s">
        <v>232</v>
      </c>
      <c r="G21" s="36"/>
      <c r="H21" s="36" t="str">
        <f t="shared" si="1"/>
        <v>numeric</v>
      </c>
      <c r="I21" s="36">
        <f t="shared" si="2"/>
        <v>3</v>
      </c>
      <c r="J21" s="37"/>
      <c r="K21" s="37"/>
      <c r="L21" s="36"/>
      <c r="M21" s="39" t="s">
        <v>3377</v>
      </c>
      <c r="P21" s="25"/>
      <c r="Q21" s="25"/>
      <c r="R21" s="25"/>
      <c r="S21" s="25" t="str">
        <f t="shared" si="3"/>
        <v>,seibunryo</v>
      </c>
      <c r="T21" s="25" t="str">
        <f t="shared" si="4"/>
        <v>NUMERIC</v>
      </c>
      <c r="U21" s="25" t="str">
        <f t="shared" si="5"/>
        <v/>
      </c>
      <c r="V21" s="25" t="str">
        <f t="shared" si="6"/>
        <v/>
      </c>
      <c r="W21" s="25" t="str">
        <f t="shared" si="7"/>
        <v>-- 成分量</v>
      </c>
      <c r="X21" s="25"/>
      <c r="Y21" s="25"/>
    </row>
    <row r="22" spans="1:28">
      <c r="B22" s="33">
        <f t="shared" si="0"/>
        <v>9</v>
      </c>
      <c r="C22" s="34" t="s">
        <v>3389</v>
      </c>
      <c r="D22" s="34" t="s">
        <v>3388</v>
      </c>
      <c r="E22" s="36"/>
      <c r="F22" s="36" t="s">
        <v>197</v>
      </c>
      <c r="G22" s="36">
        <v>2</v>
      </c>
      <c r="H22" s="36" t="str">
        <f t="shared" si="1"/>
        <v>text</v>
      </c>
      <c r="I22" s="36">
        <f t="shared" si="2"/>
        <v>7</v>
      </c>
      <c r="J22" s="37"/>
      <c r="K22" s="37"/>
      <c r="L22" s="36"/>
      <c r="M22" s="39" t="s">
        <v>3377</v>
      </c>
      <c r="P22" s="25"/>
      <c r="Q22" s="25"/>
      <c r="R22" s="25"/>
      <c r="S22" s="25" t="str">
        <f t="shared" si="3"/>
        <v>,seibun_unit_cd</v>
      </c>
      <c r="T22" s="25" t="str">
        <f t="shared" si="4"/>
        <v>TEXT</v>
      </c>
      <c r="U22" s="25" t="str">
        <f t="shared" si="5"/>
        <v/>
      </c>
      <c r="V22" s="25" t="str">
        <f t="shared" si="6"/>
        <v/>
      </c>
      <c r="W22" s="25" t="str">
        <f t="shared" si="7"/>
        <v>-- 成分単位コード</v>
      </c>
      <c r="X22" s="25"/>
      <c r="Y22" s="25"/>
    </row>
    <row r="23" spans="1:28">
      <c r="B23" s="33">
        <f t="shared" si="0"/>
        <v>10</v>
      </c>
      <c r="C23" s="34" t="s">
        <v>3387</v>
      </c>
      <c r="D23" s="34" t="s">
        <v>3386</v>
      </c>
      <c r="E23" s="36"/>
      <c r="F23" s="36" t="s">
        <v>197</v>
      </c>
      <c r="G23" s="36">
        <v>255</v>
      </c>
      <c r="H23" s="36" t="str">
        <f t="shared" si="1"/>
        <v>text</v>
      </c>
      <c r="I23" s="36">
        <f t="shared" si="2"/>
        <v>769</v>
      </c>
      <c r="J23" s="37"/>
      <c r="K23" s="37"/>
      <c r="L23" s="36"/>
      <c r="M23" s="39" t="s">
        <v>3379</v>
      </c>
      <c r="Q23" s="25"/>
      <c r="R23" s="25"/>
      <c r="S23" s="25" t="str">
        <f t="shared" si="3"/>
        <v>,seibun_unit_name</v>
      </c>
      <c r="T23" s="25" t="str">
        <f t="shared" si="4"/>
        <v>TEXT</v>
      </c>
      <c r="U23" s="25" t="str">
        <f t="shared" si="5"/>
        <v/>
      </c>
      <c r="V23" s="25" t="str">
        <f t="shared" si="6"/>
        <v/>
      </c>
      <c r="W23" s="25" t="str">
        <f t="shared" si="7"/>
        <v>-- 成分単位名称</v>
      </c>
      <c r="X23" s="25"/>
      <c r="Y23" s="25"/>
    </row>
    <row r="24" spans="1:28">
      <c r="B24" s="33">
        <f t="shared" si="0"/>
        <v>11</v>
      </c>
      <c r="C24" s="34" t="s">
        <v>3385</v>
      </c>
      <c r="D24" s="34" t="s">
        <v>3384</v>
      </c>
      <c r="E24" s="36"/>
      <c r="F24" s="36" t="s">
        <v>232</v>
      </c>
      <c r="G24" s="36"/>
      <c r="H24" s="36" t="str">
        <f t="shared" si="1"/>
        <v>numeric</v>
      </c>
      <c r="I24" s="36">
        <f t="shared" si="2"/>
        <v>3</v>
      </c>
      <c r="J24" s="37"/>
      <c r="K24" s="37"/>
      <c r="L24" s="36"/>
      <c r="M24" s="39" t="s">
        <v>3377</v>
      </c>
      <c r="Q24" s="25"/>
      <c r="R24" s="25"/>
      <c r="S24" s="25" t="str">
        <f t="shared" si="3"/>
        <v>,kokuji_kikakuryo</v>
      </c>
      <c r="T24" s="25" t="str">
        <f t="shared" si="4"/>
        <v>NUMERIC</v>
      </c>
      <c r="U24" s="25" t="str">
        <f t="shared" si="5"/>
        <v/>
      </c>
      <c r="V24" s="25" t="str">
        <f t="shared" si="6"/>
        <v/>
      </c>
      <c r="W24" s="25" t="str">
        <f t="shared" si="7"/>
        <v>-- 告示規格量</v>
      </c>
      <c r="X24" s="25"/>
      <c r="Y24" s="25"/>
    </row>
    <row r="25" spans="1:28">
      <c r="A25" s="41"/>
      <c r="B25" s="33">
        <f t="shared" si="0"/>
        <v>12</v>
      </c>
      <c r="C25" s="34" t="s">
        <v>3383</v>
      </c>
      <c r="D25" s="34" t="s">
        <v>3382</v>
      </c>
      <c r="E25" s="36"/>
      <c r="F25" s="36" t="s">
        <v>197</v>
      </c>
      <c r="G25" s="36">
        <v>2</v>
      </c>
      <c r="H25" s="36" t="str">
        <f t="shared" si="1"/>
        <v>text</v>
      </c>
      <c r="I25" s="36">
        <f t="shared" si="2"/>
        <v>7</v>
      </c>
      <c r="J25" s="37"/>
      <c r="K25" s="37"/>
      <c r="L25" s="36"/>
      <c r="M25" s="39" t="s">
        <v>3377</v>
      </c>
      <c r="Q25" s="25"/>
      <c r="R25" s="25"/>
      <c r="S25" s="25" t="str">
        <f t="shared" si="3"/>
        <v>,kokuji_kikaku_unit_cd</v>
      </c>
      <c r="T25" s="25" t="str">
        <f t="shared" si="4"/>
        <v>TEXT</v>
      </c>
      <c r="U25" s="25" t="str">
        <f t="shared" si="5"/>
        <v/>
      </c>
      <c r="V25" s="25" t="str">
        <f t="shared" si="6"/>
        <v/>
      </c>
      <c r="W25" s="25" t="str">
        <f t="shared" si="7"/>
        <v>-- 告示規格単位コード</v>
      </c>
      <c r="X25" s="25"/>
      <c r="Y25" s="25"/>
    </row>
    <row r="26" spans="1:28">
      <c r="B26" s="33">
        <f t="shared" si="0"/>
        <v>13</v>
      </c>
      <c r="C26" s="34" t="s">
        <v>3381</v>
      </c>
      <c r="D26" s="34" t="s">
        <v>3380</v>
      </c>
      <c r="E26" s="36"/>
      <c r="F26" s="36" t="s">
        <v>197</v>
      </c>
      <c r="G26" s="36">
        <v>255</v>
      </c>
      <c r="H26" s="36" t="str">
        <f t="shared" si="1"/>
        <v>text</v>
      </c>
      <c r="I26" s="36">
        <f t="shared" si="2"/>
        <v>769</v>
      </c>
      <c r="J26" s="37"/>
      <c r="K26" s="37"/>
      <c r="L26" s="36"/>
      <c r="M26" s="39" t="s">
        <v>3379</v>
      </c>
      <c r="Q26" s="25"/>
      <c r="R26" s="25"/>
      <c r="S26" s="25" t="str">
        <f t="shared" si="3"/>
        <v>,kokuji_kikaku_unit_name</v>
      </c>
      <c r="T26" s="25" t="str">
        <f t="shared" si="4"/>
        <v>TEXT</v>
      </c>
      <c r="U26" s="25" t="str">
        <f t="shared" si="5"/>
        <v/>
      </c>
      <c r="V26" s="25" t="str">
        <f t="shared" si="6"/>
        <v/>
      </c>
      <c r="W26" s="25" t="str">
        <f t="shared" si="7"/>
        <v>-- 告示規格単位名称</v>
      </c>
      <c r="X26" s="25"/>
      <c r="Y26" s="25"/>
    </row>
    <row r="27" spans="1:28" s="25" customFormat="1" ht="37.5">
      <c r="A27" s="41"/>
      <c r="B27" s="352">
        <f t="shared" si="0"/>
        <v>14</v>
      </c>
      <c r="C27" s="330" t="s">
        <v>3347</v>
      </c>
      <c r="D27" s="330" t="s">
        <v>3346</v>
      </c>
      <c r="E27" s="351"/>
      <c r="F27" s="351" t="s">
        <v>197</v>
      </c>
      <c r="G27" s="351">
        <v>255</v>
      </c>
      <c r="H27" s="74" t="str">
        <f t="shared" si="1"/>
        <v>text</v>
      </c>
      <c r="I27" s="74">
        <f t="shared" si="2"/>
        <v>769</v>
      </c>
      <c r="J27" s="75"/>
      <c r="K27" s="350"/>
      <c r="L27" s="333"/>
      <c r="M27" s="39" t="s">
        <v>3378</v>
      </c>
      <c r="P27" s="41"/>
      <c r="S27" s="25" t="str">
        <f t="shared" si="3"/>
        <v>,kikaku_naiyou</v>
      </c>
      <c r="T27" s="25" t="str">
        <f t="shared" si="4"/>
        <v>TEXT</v>
      </c>
      <c r="U27" s="25" t="str">
        <f t="shared" si="5"/>
        <v/>
      </c>
      <c r="V27" s="25" t="str">
        <f t="shared" si="6"/>
        <v/>
      </c>
      <c r="W27" s="25" t="str">
        <f t="shared" si="7"/>
        <v>-- 規格内容</v>
      </c>
      <c r="Y27" s="41"/>
      <c r="Z27" s="41"/>
      <c r="AA27" s="41"/>
      <c r="AB27" s="41"/>
    </row>
    <row r="28" spans="1:28" s="25" customFormat="1">
      <c r="B28" s="352">
        <f t="shared" si="0"/>
        <v>15</v>
      </c>
      <c r="C28" s="330" t="s">
        <v>3224</v>
      </c>
      <c r="D28" s="330" t="s">
        <v>3223</v>
      </c>
      <c r="E28" s="351"/>
      <c r="F28" s="351" t="s">
        <v>197</v>
      </c>
      <c r="G28" s="351">
        <v>255</v>
      </c>
      <c r="H28" s="74" t="str">
        <f t="shared" si="1"/>
        <v>text</v>
      </c>
      <c r="I28" s="74">
        <f t="shared" si="2"/>
        <v>769</v>
      </c>
      <c r="J28" s="75"/>
      <c r="K28" s="350"/>
      <c r="L28" s="333"/>
      <c r="M28" s="39" t="s">
        <v>3377</v>
      </c>
      <c r="S28" s="25" t="str">
        <f t="shared" si="3"/>
        <v>,bikou</v>
      </c>
      <c r="T28" s="25" t="str">
        <f t="shared" si="4"/>
        <v>TEXT</v>
      </c>
      <c r="U28" s="25" t="str">
        <f t="shared" si="5"/>
        <v/>
      </c>
      <c r="V28" s="25" t="str">
        <f t="shared" si="6"/>
        <v/>
      </c>
      <c r="W28" s="25" t="str">
        <f t="shared" si="7"/>
        <v>-- 備考</v>
      </c>
      <c r="AB28" s="41"/>
    </row>
    <row r="29" spans="1:28" ht="37.5">
      <c r="B29" s="33">
        <f t="shared" si="0"/>
        <v>16</v>
      </c>
      <c r="C29" s="34" t="s">
        <v>3376</v>
      </c>
      <c r="D29" s="34" t="s">
        <v>1430</v>
      </c>
      <c r="E29" s="36" t="s">
        <v>1273</v>
      </c>
      <c r="F29" s="36" t="s">
        <v>167</v>
      </c>
      <c r="G29" s="36">
        <v>8</v>
      </c>
      <c r="H29" s="36" t="str">
        <f t="shared" si="1"/>
        <v>text</v>
      </c>
      <c r="I29" s="36">
        <f t="shared" si="2"/>
        <v>25</v>
      </c>
      <c r="J29" s="37"/>
      <c r="K29" s="204" t="s">
        <v>1155</v>
      </c>
      <c r="L29" s="36" t="s">
        <v>192</v>
      </c>
      <c r="M29" s="39" t="s">
        <v>3375</v>
      </c>
      <c r="Q29" s="25"/>
      <c r="R29" s="25"/>
      <c r="S29" s="25" t="str">
        <f t="shared" si="3"/>
        <v>,update_ymd</v>
      </c>
      <c r="T29" s="25" t="str">
        <f t="shared" si="4"/>
        <v>TEXT</v>
      </c>
      <c r="U29" s="25" t="str">
        <f t="shared" si="5"/>
        <v>default '99999999'</v>
      </c>
      <c r="V29" s="25" t="str">
        <f t="shared" si="6"/>
        <v>NOT NULL</v>
      </c>
      <c r="W29" s="25" t="str">
        <f t="shared" si="7"/>
        <v>-- データ登録日</v>
      </c>
      <c r="X29" s="25"/>
      <c r="Y29" s="25"/>
    </row>
    <row r="30" spans="1:28" ht="56.25">
      <c r="B30" s="33">
        <f t="shared" si="0"/>
        <v>17</v>
      </c>
      <c r="C30" s="34" t="s">
        <v>1278</v>
      </c>
      <c r="D30" s="34" t="s">
        <v>1279</v>
      </c>
      <c r="E30" s="36"/>
      <c r="F30" s="36" t="s">
        <v>167</v>
      </c>
      <c r="G30" s="36">
        <v>1</v>
      </c>
      <c r="H30" s="36" t="str">
        <f t="shared" si="1"/>
        <v>text</v>
      </c>
      <c r="I30" s="36">
        <f t="shared" si="2"/>
        <v>4</v>
      </c>
      <c r="J30" s="37"/>
      <c r="K30" s="37">
        <v>0</v>
      </c>
      <c r="L30" s="36" t="s">
        <v>192</v>
      </c>
      <c r="M30" s="39" t="s">
        <v>3374</v>
      </c>
      <c r="Q30" s="25"/>
      <c r="R30" s="25"/>
      <c r="S30" s="25" t="str">
        <f t="shared" si="3"/>
        <v>,new_f</v>
      </c>
      <c r="T30" s="25" t="str">
        <f t="shared" si="4"/>
        <v>TEXT</v>
      </c>
      <c r="U30" s="25" t="str">
        <f t="shared" si="5"/>
        <v>default '0'</v>
      </c>
      <c r="V30" s="25" t="str">
        <f t="shared" si="6"/>
        <v>NOT NULL</v>
      </c>
      <c r="W30" s="25" t="str">
        <f t="shared" si="7"/>
        <v>-- 最新フラグ</v>
      </c>
      <c r="X30" s="25"/>
      <c r="Y30" s="25"/>
    </row>
    <row r="31" spans="1:28" ht="56.25">
      <c r="B31" s="33">
        <f t="shared" si="0"/>
        <v>18</v>
      </c>
      <c r="C31" s="34" t="s">
        <v>818</v>
      </c>
      <c r="D31" s="34" t="s">
        <v>819</v>
      </c>
      <c r="E31" s="36"/>
      <c r="F31" s="36" t="s">
        <v>167</v>
      </c>
      <c r="G31" s="36">
        <v>1</v>
      </c>
      <c r="H31" s="36" t="str">
        <f t="shared" si="1"/>
        <v>text</v>
      </c>
      <c r="I31" s="36">
        <f t="shared" si="2"/>
        <v>4</v>
      </c>
      <c r="J31" s="37"/>
      <c r="K31" s="37">
        <v>0</v>
      </c>
      <c r="L31" s="36" t="s">
        <v>192</v>
      </c>
      <c r="M31" s="39" t="s">
        <v>3373</v>
      </c>
      <c r="Q31" s="25"/>
      <c r="R31" s="25"/>
      <c r="S31" s="25" t="str">
        <f t="shared" si="3"/>
        <v>,del_f</v>
      </c>
      <c r="T31" s="25" t="str">
        <f t="shared" si="4"/>
        <v>TEXT</v>
      </c>
      <c r="U31" s="25" t="str">
        <f t="shared" si="5"/>
        <v>default '0'</v>
      </c>
      <c r="V31" s="25" t="str">
        <f t="shared" si="6"/>
        <v>NOT NULL</v>
      </c>
      <c r="W31" s="25" t="str">
        <f t="shared" si="7"/>
        <v>-- 削除フラグ</v>
      </c>
      <c r="X31" s="25"/>
      <c r="Y31" s="25"/>
    </row>
    <row r="32" spans="1:28" ht="149.44999999999999" customHeight="1">
      <c r="B32" s="33">
        <f t="shared" si="0"/>
        <v>19</v>
      </c>
      <c r="C32" s="34" t="s">
        <v>824</v>
      </c>
      <c r="D32" s="34" t="s">
        <v>825</v>
      </c>
      <c r="E32" s="36"/>
      <c r="F32" s="36" t="s">
        <v>167</v>
      </c>
      <c r="G32" s="36">
        <v>8</v>
      </c>
      <c r="H32" s="36" t="str">
        <f t="shared" si="1"/>
        <v>text</v>
      </c>
      <c r="I32" s="36">
        <f t="shared" si="2"/>
        <v>25</v>
      </c>
      <c r="J32" s="37"/>
      <c r="K32" s="37" t="s">
        <v>1155</v>
      </c>
      <c r="L32" s="36" t="s">
        <v>192</v>
      </c>
      <c r="M32" s="39" t="s">
        <v>3372</v>
      </c>
      <c r="Q32" s="25"/>
      <c r="R32" s="25"/>
      <c r="S32" s="25" t="str">
        <f t="shared" si="3"/>
        <v>,henkou_ymd</v>
      </c>
      <c r="T32" s="25" t="str">
        <f t="shared" si="4"/>
        <v>TEXT</v>
      </c>
      <c r="U32" s="25" t="str">
        <f t="shared" si="5"/>
        <v>default '99999999'</v>
      </c>
      <c r="V32" s="25" t="str">
        <f t="shared" si="6"/>
        <v>NOT NULL</v>
      </c>
      <c r="W32" s="25" t="str">
        <f t="shared" si="7"/>
        <v>-- 変更年月日</v>
      </c>
      <c r="X32" s="25"/>
      <c r="Y32" s="25"/>
    </row>
    <row r="33" spans="2:25" ht="75.75" thickBot="1">
      <c r="B33" s="42">
        <f t="shared" si="0"/>
        <v>20</v>
      </c>
      <c r="C33" s="43" t="s">
        <v>826</v>
      </c>
      <c r="D33" s="43" t="s">
        <v>827</v>
      </c>
      <c r="E33" s="44"/>
      <c r="F33" s="44" t="s">
        <v>167</v>
      </c>
      <c r="G33" s="44">
        <v>8</v>
      </c>
      <c r="H33" s="44" t="str">
        <f t="shared" si="1"/>
        <v>text</v>
      </c>
      <c r="I33" s="44">
        <f t="shared" si="2"/>
        <v>25</v>
      </c>
      <c r="J33" s="46"/>
      <c r="K33" s="46" t="s">
        <v>1155</v>
      </c>
      <c r="L33" s="44" t="s">
        <v>192</v>
      </c>
      <c r="M33" s="49" t="s">
        <v>3371</v>
      </c>
      <c r="Q33" s="25"/>
      <c r="R33" s="25"/>
      <c r="S33" s="25" t="str">
        <f t="shared" si="3"/>
        <v>,del_ymd</v>
      </c>
      <c r="T33" s="25" t="str">
        <f t="shared" si="4"/>
        <v>TEXT</v>
      </c>
      <c r="U33" s="25" t="str">
        <f t="shared" si="5"/>
        <v>default '99999999'</v>
      </c>
      <c r="V33" s="25" t="str">
        <f t="shared" si="6"/>
        <v>NOT NULL</v>
      </c>
      <c r="W33" s="25" t="str">
        <f t="shared" si="7"/>
        <v>-- 廃止年月日</v>
      </c>
      <c r="X33" s="25"/>
      <c r="Y33" s="25"/>
    </row>
    <row r="34" spans="2:25">
      <c r="R34" s="25" t="s">
        <v>1327</v>
      </c>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5">
    <cfRule type="duplicateValues" dxfId="1268" priority="4"/>
  </conditionalFormatting>
  <conditionalFormatting sqref="D16">
    <cfRule type="duplicateValues" dxfId="1267" priority="3"/>
  </conditionalFormatting>
  <conditionalFormatting sqref="D27">
    <cfRule type="duplicateValues" dxfId="1266" priority="2"/>
  </conditionalFormatting>
  <conditionalFormatting sqref="D18">
    <cfRule type="duplicateValues" dxfId="126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63"/>
  <sheetViews>
    <sheetView showGridLines="0" zoomScale="85" zoomScaleNormal="85" zoomScaleSheetLayoutView="85" workbookViewId="0"/>
  </sheetViews>
  <sheetFormatPr defaultColWidth="2.625" defaultRowHeight="18.75"/>
  <cols>
    <col min="1" max="1" width="17.75" style="25" customWidth="1"/>
    <col min="2" max="2" width="5.5" style="41" customWidth="1"/>
    <col min="3" max="3" width="28.875" style="41" customWidth="1"/>
    <col min="4" max="4" width="25.375" style="41" customWidth="1"/>
    <col min="5" max="5" width="6.375" style="41" customWidth="1"/>
    <col min="6" max="6" width="8.25" style="41" bestFit="1" customWidth="1"/>
    <col min="7" max="7" width="6.25" style="41" customWidth="1"/>
    <col min="8" max="8" width="11.875" style="41" customWidth="1"/>
    <col min="9" max="9" width="8.25" style="41" bestFit="1" customWidth="1"/>
    <col min="10" max="10" width="11.25" style="41" bestFit="1" customWidth="1"/>
    <col min="11" max="11" width="13.25" style="41" bestFit="1" customWidth="1"/>
    <col min="12" max="12" width="9.125" style="41" customWidth="1"/>
    <col min="13" max="13" width="40.625" style="50" customWidth="1"/>
    <col min="14" max="15" width="2.625" style="41"/>
    <col min="16" max="16" width="2.375" style="41" customWidth="1"/>
    <col min="17" max="22" width="2.625" style="41"/>
    <col min="23" max="23" width="2.625" style="25"/>
    <col min="24" max="16384" width="2.625" style="41"/>
  </cols>
  <sheetData>
    <row r="1" spans="1:26" ht="16.5" customHeight="1">
      <c r="A1" s="79" t="s">
        <v>730</v>
      </c>
      <c r="B1" s="631" t="s">
        <v>137</v>
      </c>
      <c r="C1" s="632"/>
      <c r="D1" s="23" t="s">
        <v>138</v>
      </c>
      <c r="E1" s="635"/>
      <c r="F1" s="635"/>
      <c r="G1" s="635"/>
      <c r="H1" s="635"/>
      <c r="I1" s="635"/>
      <c r="J1" s="636" t="s">
        <v>139</v>
      </c>
      <c r="K1" s="635"/>
      <c r="L1" s="627"/>
      <c r="M1" s="349" t="s">
        <v>140</v>
      </c>
    </row>
    <row r="2" spans="1:26" ht="19.5" thickBot="1">
      <c r="B2" s="633"/>
      <c r="C2" s="634"/>
      <c r="D2" s="26" t="s">
        <v>141</v>
      </c>
      <c r="E2" s="637"/>
      <c r="F2" s="637"/>
      <c r="G2" s="637"/>
      <c r="H2" s="637"/>
      <c r="I2" s="637"/>
      <c r="J2" s="638"/>
      <c r="K2" s="639"/>
      <c r="L2" s="640"/>
      <c r="M2" s="27"/>
      <c r="P2" s="25" t="str">
        <f>"ALTER TABLE ONLY milscm4."&amp;D$8</f>
        <v>ALTER TABLE ONLY milscm4.mt2_iyakuhin_tekiyou_byomei_kanren</v>
      </c>
      <c r="Q2" s="25"/>
      <c r="R2" s="25"/>
      <c r="S2" s="25"/>
      <c r="T2" s="25"/>
      <c r="U2" s="25"/>
      <c r="V2" s="25"/>
      <c r="X2" s="25"/>
      <c r="Y2" s="25"/>
      <c r="Z2" s="25"/>
    </row>
    <row r="3" spans="1:26" ht="19.5" thickBot="1">
      <c r="B3" s="28"/>
      <c r="C3" s="28"/>
      <c r="D3" s="207"/>
      <c r="E3" s="207"/>
      <c r="F3" s="207"/>
      <c r="G3" s="207"/>
      <c r="H3" s="207"/>
      <c r="I3" s="207"/>
      <c r="J3" s="207"/>
      <c r="K3" s="207"/>
      <c r="L3" s="207"/>
      <c r="M3" s="29"/>
      <c r="N3" s="207"/>
      <c r="P3" s="25"/>
      <c r="Q3" s="25" t="str">
        <f>"ADD CONSTRAINT "&amp;D$8&amp;"_pkey"</f>
        <v>ADD CONSTRAINT mt2_iyakuhin_tekiyou_byomei_kanren_pkey</v>
      </c>
      <c r="R3" s="25"/>
      <c r="S3" s="25"/>
      <c r="T3" s="25"/>
      <c r="U3" s="25"/>
      <c r="V3" s="25"/>
      <c r="X3" s="25"/>
      <c r="Y3" s="25"/>
      <c r="Z3" s="28"/>
    </row>
    <row r="4" spans="1:26">
      <c r="B4" s="626" t="s">
        <v>142</v>
      </c>
      <c r="C4" s="627"/>
      <c r="D4" s="628" t="str">
        <f>VLOOKUP(D7,エンティティ一覧!A1:'エンティティ一覧'!AQ10131,13,FALSE)</f>
        <v>ENT_A4_14</v>
      </c>
      <c r="E4" s="673"/>
      <c r="F4" s="673"/>
      <c r="G4" s="673"/>
      <c r="H4" s="673"/>
      <c r="I4" s="673"/>
      <c r="J4" s="673"/>
      <c r="K4" s="673"/>
      <c r="L4" s="673"/>
      <c r="M4" s="674"/>
      <c r="P4" s="25"/>
      <c r="Q4" s="25"/>
      <c r="R4" s="25" t="s">
        <v>1328</v>
      </c>
      <c r="S4" s="25"/>
      <c r="T4" s="25"/>
      <c r="U4" s="25"/>
      <c r="V4" s="25"/>
      <c r="X4" s="25"/>
      <c r="Y4" s="25"/>
      <c r="Z4" s="25"/>
    </row>
    <row r="5" spans="1:26">
      <c r="B5" s="641" t="s">
        <v>275</v>
      </c>
      <c r="C5" s="642"/>
      <c r="D5" s="643" t="str">
        <f>VLOOKUP(D7,エンティティ一覧!A1:'エンティティ一覧'!AQ10131,2,FALSE)</f>
        <v>SA_A4</v>
      </c>
      <c r="E5" s="646"/>
      <c r="F5" s="646"/>
      <c r="G5" s="646"/>
      <c r="H5" s="646"/>
      <c r="I5" s="646"/>
      <c r="J5" s="646"/>
      <c r="K5" s="646"/>
      <c r="L5" s="646"/>
      <c r="M5" s="647"/>
      <c r="P5" s="25"/>
      <c r="Q5" s="25"/>
      <c r="R5" s="25"/>
      <c r="S5" s="25" t="s">
        <v>1326</v>
      </c>
      <c r="T5" s="25"/>
      <c r="U5" s="25"/>
      <c r="V5" s="25"/>
      <c r="X5" s="25"/>
      <c r="Y5" s="25"/>
      <c r="Z5" s="25"/>
    </row>
    <row r="6" spans="1:26">
      <c r="B6" s="641" t="s">
        <v>144</v>
      </c>
      <c r="C6" s="642"/>
      <c r="D6" s="643" t="str">
        <f>VLOOKUP(D7,エンティティ一覧!A1:'エンティティ一覧'!AQ10131,6,FALSE)</f>
        <v>２次マスタ</v>
      </c>
      <c r="E6" s="646"/>
      <c r="F6" s="646"/>
      <c r="G6" s="646"/>
      <c r="H6" s="646"/>
      <c r="I6" s="646"/>
      <c r="J6" s="646"/>
      <c r="K6" s="646"/>
      <c r="L6" s="646"/>
      <c r="M6" s="647"/>
      <c r="P6" s="25"/>
      <c r="Q6" s="25"/>
      <c r="R6" s="25"/>
      <c r="S6" s="25"/>
      <c r="T6" s="25" t="s">
        <v>3486</v>
      </c>
      <c r="U6" s="25"/>
      <c r="V6" s="25"/>
      <c r="X6" s="25"/>
      <c r="Y6" s="25"/>
      <c r="Z6" s="25"/>
    </row>
    <row r="7" spans="1:26">
      <c r="B7" s="641" t="s">
        <v>145</v>
      </c>
      <c r="C7" s="642"/>
      <c r="D7" s="643" t="s">
        <v>3485</v>
      </c>
      <c r="E7" s="679"/>
      <c r="F7" s="679"/>
      <c r="G7" s="679"/>
      <c r="H7" s="679"/>
      <c r="I7" s="679"/>
      <c r="J7" s="679"/>
      <c r="K7" s="679"/>
      <c r="L7" s="679"/>
      <c r="M7" s="680"/>
      <c r="P7" s="25"/>
      <c r="Q7" s="25"/>
      <c r="R7" s="25"/>
      <c r="S7" s="25"/>
      <c r="T7" s="25" t="s">
        <v>3502</v>
      </c>
      <c r="U7" s="25"/>
      <c r="V7" s="25"/>
      <c r="X7" s="25"/>
      <c r="Y7" s="25"/>
      <c r="Z7" s="25"/>
    </row>
    <row r="8" spans="1:26">
      <c r="B8" s="641" t="s">
        <v>642</v>
      </c>
      <c r="C8" s="642"/>
      <c r="D8" s="643" t="s">
        <v>3484</v>
      </c>
      <c r="E8" s="679"/>
      <c r="F8" s="679"/>
      <c r="G8" s="679"/>
      <c r="H8" s="679"/>
      <c r="I8" s="679"/>
      <c r="J8" s="679"/>
      <c r="K8" s="679"/>
      <c r="L8" s="679"/>
      <c r="M8" s="680"/>
      <c r="P8" s="25"/>
      <c r="Q8" s="25"/>
      <c r="R8" s="25"/>
      <c r="S8" s="25" t="s">
        <v>1327</v>
      </c>
      <c r="T8" s="25"/>
      <c r="U8" s="25"/>
      <c r="V8" s="25"/>
      <c r="X8" s="25"/>
      <c r="Y8" s="25"/>
      <c r="Z8" s="25"/>
    </row>
    <row r="9" spans="1:26" ht="19.5" thickBot="1">
      <c r="B9" s="681" t="s">
        <v>149</v>
      </c>
      <c r="C9" s="682"/>
      <c r="D9" s="683" t="str">
        <f xml:space="preserve"> D7 &amp; "を定義する。"&amp;"ＹＪコード・データ登録日ごとのデータを取得"</f>
        <v>医薬品適用病名関連マスタを定義する。ＹＪコード・データ登録日ごとのデータを取得</v>
      </c>
      <c r="E9" s="684"/>
      <c r="F9" s="684"/>
      <c r="G9" s="684"/>
      <c r="H9" s="684"/>
      <c r="I9" s="684"/>
      <c r="J9" s="684"/>
      <c r="K9" s="684"/>
      <c r="L9" s="684"/>
      <c r="M9" s="685"/>
      <c r="P9" s="25" t="str">
        <f>"ALTER TABLE milscm4."&amp;D$8&amp;" OWNER TO pgmisgrp1;"</f>
        <v>ALTER TABLE milscm4.mt2_iyakuhin_tekiyou_byomei_kanren OWNER TO pgmisgrp1;</v>
      </c>
      <c r="Q9" s="25"/>
      <c r="R9" s="25"/>
      <c r="S9" s="25"/>
      <c r="T9" s="25"/>
      <c r="U9" s="25"/>
      <c r="V9" s="25"/>
      <c r="X9" s="25"/>
      <c r="Y9" s="25"/>
      <c r="Z9" s="25"/>
    </row>
    <row r="10" spans="1:26">
      <c r="B10" s="208"/>
      <c r="C10" s="208"/>
      <c r="D10" s="207"/>
      <c r="E10" s="207"/>
      <c r="F10" s="207"/>
      <c r="G10" s="207"/>
      <c r="H10" s="207"/>
      <c r="I10" s="207"/>
      <c r="J10" s="207"/>
      <c r="K10" s="207"/>
      <c r="L10" s="207"/>
      <c r="M10" s="29"/>
      <c r="N10" s="207"/>
      <c r="P10" s="25" t="str">
        <f>"GRANT ALL ON TABLE milscm4."&amp;D$8&amp;" TO pgappl11;"</f>
        <v>GRANT ALL ON TABLE milscm4.mt2_iyakuhin_tekiyou_byomei_kanren TO pgappl11;</v>
      </c>
      <c r="Q10" s="25"/>
      <c r="R10" s="25"/>
      <c r="S10" s="25"/>
      <c r="T10" s="25"/>
      <c r="U10" s="25"/>
      <c r="V10" s="25"/>
      <c r="X10" s="25"/>
      <c r="Y10" s="25"/>
      <c r="Z10" s="28"/>
    </row>
    <row r="11" spans="1:26" ht="19.5" thickBot="1">
      <c r="B11" s="209" t="s">
        <v>151</v>
      </c>
      <c r="C11" s="208"/>
      <c r="D11" s="207"/>
      <c r="E11" s="207"/>
      <c r="F11" s="207"/>
      <c r="G11" s="207"/>
      <c r="H11" s="207"/>
      <c r="I11" s="207"/>
      <c r="J11" s="207"/>
      <c r="K11" s="207"/>
      <c r="L11" s="207"/>
      <c r="M11" s="29"/>
      <c r="N11" s="207"/>
      <c r="P11" s="25"/>
      <c r="Q11" s="25"/>
      <c r="R11" s="25"/>
      <c r="S11" s="25"/>
      <c r="T11" s="25"/>
      <c r="U11" s="25"/>
      <c r="V11" s="25"/>
      <c r="X11" s="25"/>
      <c r="Y11" s="25"/>
      <c r="Z11" s="28"/>
    </row>
    <row r="12" spans="1:26">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milscm4.mt2_iyakuhin_tekiyou_byomei_kanren</v>
      </c>
      <c r="Q12" s="25"/>
      <c r="R12" s="25"/>
      <c r="S12" s="25"/>
      <c r="T12" s="25"/>
      <c r="U12" s="25"/>
      <c r="V12" s="25"/>
      <c r="X12" s="25"/>
      <c r="Y12" s="25"/>
      <c r="Z12" s="25"/>
    </row>
    <row r="13" spans="1:26" ht="16.5" customHeight="1">
      <c r="B13" s="670"/>
      <c r="C13" s="672"/>
      <c r="D13" s="672"/>
      <c r="E13" s="666"/>
      <c r="F13" s="348" t="s">
        <v>162</v>
      </c>
      <c r="G13" s="348" t="s">
        <v>163</v>
      </c>
      <c r="H13" s="348" t="s">
        <v>162</v>
      </c>
      <c r="I13" s="348" t="s">
        <v>164</v>
      </c>
      <c r="J13" s="666"/>
      <c r="K13" s="666"/>
      <c r="L13" s="666"/>
      <c r="M13" s="668"/>
      <c r="P13" s="25"/>
      <c r="Q13" s="25" t="s">
        <v>1326</v>
      </c>
      <c r="R13" s="25"/>
      <c r="S13" s="25"/>
      <c r="T13" s="25"/>
      <c r="U13" s="25"/>
      <c r="V13" s="25"/>
      <c r="X13" s="25"/>
      <c r="Y13" s="25"/>
      <c r="Z13" s="25"/>
    </row>
    <row r="14" spans="1:26" ht="37.5">
      <c r="B14" s="33">
        <f t="shared" ref="B14:B27" si="0">ROW()-13</f>
        <v>1</v>
      </c>
      <c r="C14" s="34" t="s">
        <v>3402</v>
      </c>
      <c r="D14" s="34" t="s">
        <v>3401</v>
      </c>
      <c r="E14" s="36" t="s">
        <v>192</v>
      </c>
      <c r="F14" s="36" t="s">
        <v>197</v>
      </c>
      <c r="G14" s="36">
        <v>12</v>
      </c>
      <c r="H14" s="36" t="str">
        <f t="shared" ref="H14:H27" si="1">IF(F14="フラグ","boolean",IF(F14="文字列","text",IF(F14="整数","integer",IF(F14="実数","numeric",""))))</f>
        <v>text</v>
      </c>
      <c r="I14" s="36">
        <f t="shared" ref="I14:I27" si="2">IF(H14="boolean",1,IF(H14="text",IF(G14&lt;=126,1+(G14*3),4+(G14*3)),IF(H14="integer",4,IF(H14="numeric",3+CEILING(G14/4*2,2),0))))</f>
        <v>37</v>
      </c>
      <c r="J14" s="37"/>
      <c r="K14" s="37"/>
      <c r="L14" s="36" t="s">
        <v>192</v>
      </c>
      <c r="M14" s="39" t="s">
        <v>3480</v>
      </c>
      <c r="P14" s="25"/>
      <c r="Q14" s="25"/>
      <c r="R14" s="25"/>
      <c r="S14" s="25" t="str">
        <f t="shared" ref="S14:S27" si="3">IF(B14&lt;&gt;1,","&amp;D14,D14)</f>
        <v>yj_cd</v>
      </c>
      <c r="T14" s="25" t="str">
        <f t="shared" ref="T14:T27" si="4">UPPER(H14)</f>
        <v>TEXT</v>
      </c>
      <c r="U14" s="25" t="str">
        <f t="shared" ref="U14:U27" si="5">IF(K14&lt;&gt;"","default "&amp;IF(H14="text","'"&amp;K14&amp;"'",K14),"")</f>
        <v/>
      </c>
      <c r="V14" s="25" t="str">
        <f t="shared" ref="V14:V27" si="6">IF(L14="○","NOT NULL","")</f>
        <v>NOT NULL</v>
      </c>
      <c r="W14" s="25" t="str">
        <f t="shared" ref="W14:W27" si="7">"-- "&amp;C14</f>
        <v>-- ＹＪコード</v>
      </c>
      <c r="X14" s="25"/>
      <c r="Y14" s="25"/>
    </row>
    <row r="15" spans="1:26" ht="37.5">
      <c r="B15" s="33">
        <f t="shared" si="0"/>
        <v>2</v>
      </c>
      <c r="C15" s="34" t="s">
        <v>462</v>
      </c>
      <c r="D15" s="34" t="s">
        <v>463</v>
      </c>
      <c r="E15" s="36"/>
      <c r="F15" s="36" t="s">
        <v>167</v>
      </c>
      <c r="G15" s="36">
        <v>9</v>
      </c>
      <c r="H15" s="36" t="str">
        <f t="shared" si="1"/>
        <v>text</v>
      </c>
      <c r="I15" s="36">
        <f t="shared" si="2"/>
        <v>28</v>
      </c>
      <c r="J15" s="37"/>
      <c r="K15" s="37"/>
      <c r="L15" s="36"/>
      <c r="M15" s="39" t="s">
        <v>3483</v>
      </c>
      <c r="P15" s="25"/>
      <c r="Q15" s="25"/>
      <c r="R15" s="25"/>
      <c r="S15" s="25" t="str">
        <f t="shared" si="3"/>
        <v>,iyakuhin_cd</v>
      </c>
      <c r="T15" s="25" t="str">
        <f t="shared" si="4"/>
        <v>TEXT</v>
      </c>
      <c r="U15" s="25" t="str">
        <f t="shared" si="5"/>
        <v/>
      </c>
      <c r="V15" s="25" t="str">
        <f t="shared" si="6"/>
        <v/>
      </c>
      <c r="W15" s="25" t="str">
        <f t="shared" si="7"/>
        <v>-- 医薬品コード</v>
      </c>
      <c r="X15" s="25"/>
      <c r="Y15" s="25"/>
    </row>
    <row r="16" spans="1:26" ht="37.5">
      <c r="A16" s="41"/>
      <c r="B16" s="33">
        <f t="shared" si="0"/>
        <v>3</v>
      </c>
      <c r="C16" s="236" t="s">
        <v>3350</v>
      </c>
      <c r="D16" s="236" t="s">
        <v>3349</v>
      </c>
      <c r="E16" s="229"/>
      <c r="F16" s="229" t="s">
        <v>197</v>
      </c>
      <c r="G16" s="229">
        <v>255</v>
      </c>
      <c r="H16" s="36" t="str">
        <f t="shared" si="1"/>
        <v>text</v>
      </c>
      <c r="I16" s="36">
        <f t="shared" si="2"/>
        <v>769</v>
      </c>
      <c r="J16" s="37"/>
      <c r="K16" s="37"/>
      <c r="L16" s="36"/>
      <c r="M16" s="39" t="s">
        <v>3378</v>
      </c>
      <c r="Q16" s="25"/>
      <c r="R16" s="25"/>
      <c r="S16" s="25" t="str">
        <f t="shared" si="3"/>
        <v>,iyakuhin_name</v>
      </c>
      <c r="T16" s="25" t="str">
        <f t="shared" si="4"/>
        <v>TEXT</v>
      </c>
      <c r="U16" s="25" t="str">
        <f t="shared" si="5"/>
        <v/>
      </c>
      <c r="V16" s="25" t="str">
        <f t="shared" si="6"/>
        <v/>
      </c>
      <c r="W16" s="25" t="str">
        <f t="shared" si="7"/>
        <v>-- 医薬品名</v>
      </c>
      <c r="X16" s="25"/>
      <c r="Y16" s="25"/>
    </row>
    <row r="17" spans="1:25" ht="37.5">
      <c r="B17" s="33">
        <f t="shared" si="0"/>
        <v>4</v>
      </c>
      <c r="C17" s="34" t="s">
        <v>3482</v>
      </c>
      <c r="D17" s="34" t="s">
        <v>3481</v>
      </c>
      <c r="E17" s="36" t="s">
        <v>192</v>
      </c>
      <c r="F17" s="36" t="s">
        <v>197</v>
      </c>
      <c r="G17" s="36">
        <v>12</v>
      </c>
      <c r="H17" s="36" t="str">
        <f t="shared" si="1"/>
        <v>text</v>
      </c>
      <c r="I17" s="36">
        <f t="shared" si="2"/>
        <v>37</v>
      </c>
      <c r="J17" s="37"/>
      <c r="K17" s="37"/>
      <c r="L17" s="36" t="s">
        <v>192</v>
      </c>
      <c r="M17" s="39" t="s">
        <v>3480</v>
      </c>
      <c r="P17" s="25"/>
      <c r="Q17" s="25"/>
      <c r="R17" s="25"/>
      <c r="S17" s="25" t="str">
        <f t="shared" si="3"/>
        <v>,tekiyou_byoumei_cd</v>
      </c>
      <c r="T17" s="25" t="str">
        <f t="shared" si="4"/>
        <v>TEXT</v>
      </c>
      <c r="U17" s="25" t="str">
        <f t="shared" si="5"/>
        <v/>
      </c>
      <c r="V17" s="25" t="str">
        <f t="shared" si="6"/>
        <v>NOT NULL</v>
      </c>
      <c r="W17" s="25" t="str">
        <f t="shared" si="7"/>
        <v>-- 適用病名コード</v>
      </c>
      <c r="X17" s="25"/>
      <c r="Y17" s="25"/>
    </row>
    <row r="18" spans="1:25">
      <c r="B18" s="33">
        <f t="shared" si="0"/>
        <v>5</v>
      </c>
      <c r="C18" s="34" t="s">
        <v>3333</v>
      </c>
      <c r="D18" s="34" t="s">
        <v>3479</v>
      </c>
      <c r="E18" s="36"/>
      <c r="F18" s="36" t="s">
        <v>197</v>
      </c>
      <c r="G18" s="36">
        <v>255</v>
      </c>
      <c r="H18" s="36" t="str">
        <f t="shared" si="1"/>
        <v>text</v>
      </c>
      <c r="I18" s="36">
        <f t="shared" si="2"/>
        <v>769</v>
      </c>
      <c r="J18" s="37"/>
      <c r="K18" s="37"/>
      <c r="L18" s="36" t="s">
        <v>192</v>
      </c>
      <c r="M18" s="39" t="s">
        <v>3478</v>
      </c>
      <c r="Q18" s="25"/>
      <c r="R18" s="25"/>
      <c r="S18" s="25" t="str">
        <f t="shared" si="3"/>
        <v>,tekiyou_byoumei_name</v>
      </c>
      <c r="T18" s="25" t="str">
        <f t="shared" si="4"/>
        <v>TEXT</v>
      </c>
      <c r="U18" s="25" t="str">
        <f t="shared" si="5"/>
        <v/>
      </c>
      <c r="V18" s="25" t="str">
        <f t="shared" si="6"/>
        <v>NOT NULL</v>
      </c>
      <c r="W18" s="25" t="str">
        <f t="shared" si="7"/>
        <v>-- 適用病名</v>
      </c>
      <c r="X18" s="25"/>
      <c r="Y18" s="25"/>
    </row>
    <row r="19" spans="1:25" ht="37.5">
      <c r="B19" s="33">
        <f t="shared" si="0"/>
        <v>6</v>
      </c>
      <c r="C19" s="34" t="s">
        <v>432</v>
      </c>
      <c r="D19" s="34" t="s">
        <v>433</v>
      </c>
      <c r="E19" s="36" t="s">
        <v>192</v>
      </c>
      <c r="F19" s="36" t="s">
        <v>197</v>
      </c>
      <c r="G19" s="36">
        <v>7</v>
      </c>
      <c r="H19" s="36" t="str">
        <f t="shared" si="1"/>
        <v>text</v>
      </c>
      <c r="I19" s="36">
        <f t="shared" si="2"/>
        <v>22</v>
      </c>
      <c r="J19" s="37"/>
      <c r="K19" s="37"/>
      <c r="L19" s="36" t="s">
        <v>192</v>
      </c>
      <c r="M19" s="39" t="s">
        <v>3477</v>
      </c>
      <c r="P19" s="25"/>
      <c r="Q19" s="25"/>
      <c r="R19" s="25"/>
      <c r="S19" s="25" t="str">
        <f t="shared" si="3"/>
        <v>,shikkan_cd</v>
      </c>
      <c r="T19" s="25" t="str">
        <f t="shared" si="4"/>
        <v>TEXT</v>
      </c>
      <c r="U19" s="25" t="str">
        <f t="shared" si="5"/>
        <v/>
      </c>
      <c r="V19" s="25" t="str">
        <f t="shared" si="6"/>
        <v>NOT NULL</v>
      </c>
      <c r="W19" s="25" t="str">
        <f t="shared" si="7"/>
        <v>-- 疾患コード</v>
      </c>
      <c r="X19" s="25"/>
      <c r="Y19" s="25"/>
    </row>
    <row r="20" spans="1:25" ht="37.5">
      <c r="B20" s="33">
        <f t="shared" si="0"/>
        <v>7</v>
      </c>
      <c r="C20" s="34" t="s">
        <v>1238</v>
      </c>
      <c r="D20" s="34" t="s">
        <v>435</v>
      </c>
      <c r="E20" s="36"/>
      <c r="F20" s="36" t="s">
        <v>197</v>
      </c>
      <c r="G20" s="36">
        <v>255</v>
      </c>
      <c r="H20" s="36" t="str">
        <f t="shared" si="1"/>
        <v>text</v>
      </c>
      <c r="I20" s="36">
        <f t="shared" si="2"/>
        <v>769</v>
      </c>
      <c r="J20" s="37"/>
      <c r="K20" s="37"/>
      <c r="L20" s="36"/>
      <c r="M20" s="39" t="s">
        <v>3477</v>
      </c>
      <c r="Q20" s="25"/>
      <c r="R20" s="25"/>
      <c r="S20" s="25" t="str">
        <f t="shared" si="3"/>
        <v>,shikkan_name</v>
      </c>
      <c r="T20" s="25" t="str">
        <f t="shared" si="4"/>
        <v>TEXT</v>
      </c>
      <c r="U20" s="25" t="str">
        <f t="shared" si="5"/>
        <v/>
      </c>
      <c r="V20" s="25" t="str">
        <f t="shared" si="6"/>
        <v/>
      </c>
      <c r="W20" s="25" t="str">
        <f t="shared" si="7"/>
        <v>-- 疾患名</v>
      </c>
      <c r="X20" s="25"/>
      <c r="Y20" s="25"/>
    </row>
    <row r="21" spans="1:25" ht="75">
      <c r="B21" s="33">
        <f t="shared" si="0"/>
        <v>8</v>
      </c>
      <c r="C21" s="34" t="s">
        <v>3476</v>
      </c>
      <c r="D21" s="34" t="s">
        <v>3475</v>
      </c>
      <c r="E21" s="36"/>
      <c r="F21" s="36" t="s">
        <v>197</v>
      </c>
      <c r="G21" s="36">
        <v>2</v>
      </c>
      <c r="H21" s="36" t="str">
        <f t="shared" si="1"/>
        <v>text</v>
      </c>
      <c r="I21" s="36">
        <f t="shared" si="2"/>
        <v>7</v>
      </c>
      <c r="J21" s="37"/>
      <c r="K21" s="37"/>
      <c r="L21" s="36"/>
      <c r="M21" s="39" t="s">
        <v>3488</v>
      </c>
      <c r="P21" s="25"/>
      <c r="Q21" s="25"/>
      <c r="R21" s="25"/>
      <c r="S21" s="25" t="str">
        <f t="shared" si="3"/>
        <v>,kumiawase_cd</v>
      </c>
      <c r="T21" s="25" t="str">
        <f t="shared" si="4"/>
        <v>TEXT</v>
      </c>
      <c r="U21" s="25" t="str">
        <f t="shared" si="5"/>
        <v/>
      </c>
      <c r="V21" s="25" t="str">
        <f t="shared" si="6"/>
        <v/>
      </c>
      <c r="W21" s="25" t="str">
        <f t="shared" si="7"/>
        <v>-- 組み合わせコード</v>
      </c>
      <c r="X21" s="25"/>
      <c r="Y21" s="25"/>
    </row>
    <row r="22" spans="1:25" ht="75">
      <c r="B22" s="33">
        <f t="shared" si="0"/>
        <v>9</v>
      </c>
      <c r="C22" s="34" t="s">
        <v>3474</v>
      </c>
      <c r="D22" s="34" t="s">
        <v>3473</v>
      </c>
      <c r="E22" s="36"/>
      <c r="F22" s="36" t="s">
        <v>197</v>
      </c>
      <c r="G22" s="36">
        <v>2</v>
      </c>
      <c r="H22" s="36" t="str">
        <f t="shared" si="1"/>
        <v>text</v>
      </c>
      <c r="I22" s="36">
        <f t="shared" si="2"/>
        <v>7</v>
      </c>
      <c r="J22" s="37"/>
      <c r="K22" s="37"/>
      <c r="L22" s="36"/>
      <c r="M22" s="39" t="s">
        <v>3489</v>
      </c>
      <c r="P22" s="25"/>
      <c r="Q22" s="25"/>
      <c r="R22" s="25"/>
      <c r="S22" s="25" t="str">
        <f t="shared" si="3"/>
        <v>,kankeisei_cd</v>
      </c>
      <c r="T22" s="25" t="str">
        <f t="shared" si="4"/>
        <v>TEXT</v>
      </c>
      <c r="U22" s="25" t="str">
        <f t="shared" si="5"/>
        <v/>
      </c>
      <c r="V22" s="25" t="str">
        <f t="shared" si="6"/>
        <v/>
      </c>
      <c r="W22" s="25" t="str">
        <f t="shared" si="7"/>
        <v>-- 関係性レベルコード</v>
      </c>
      <c r="X22" s="25"/>
      <c r="Y22" s="25"/>
    </row>
    <row r="23" spans="1:25" ht="37.5">
      <c r="B23" s="33">
        <f t="shared" si="0"/>
        <v>10</v>
      </c>
      <c r="C23" s="34" t="s">
        <v>3376</v>
      </c>
      <c r="D23" s="34" t="s">
        <v>1430</v>
      </c>
      <c r="E23" s="36" t="s">
        <v>1273</v>
      </c>
      <c r="F23" s="36" t="s">
        <v>167</v>
      </c>
      <c r="G23" s="36">
        <v>8</v>
      </c>
      <c r="H23" s="36" t="str">
        <f t="shared" si="1"/>
        <v>text</v>
      </c>
      <c r="I23" s="36">
        <f t="shared" si="2"/>
        <v>25</v>
      </c>
      <c r="J23" s="37"/>
      <c r="K23" s="204" t="s">
        <v>1155</v>
      </c>
      <c r="L23" s="36" t="s">
        <v>192</v>
      </c>
      <c r="M23" s="39" t="s">
        <v>3472</v>
      </c>
      <c r="Q23" s="25"/>
      <c r="R23" s="25"/>
      <c r="S23" s="25" t="str">
        <f t="shared" si="3"/>
        <v>,update_ymd</v>
      </c>
      <c r="T23" s="25" t="str">
        <f t="shared" si="4"/>
        <v>TEXT</v>
      </c>
      <c r="U23" s="25" t="str">
        <f t="shared" si="5"/>
        <v>default '99999999'</v>
      </c>
      <c r="V23" s="25" t="str">
        <f t="shared" si="6"/>
        <v>NOT NULL</v>
      </c>
      <c r="W23" s="25" t="str">
        <f t="shared" si="7"/>
        <v>-- データ登録日</v>
      </c>
      <c r="X23" s="25"/>
      <c r="Y23" s="25"/>
    </row>
    <row r="24" spans="1:25" ht="56.25">
      <c r="B24" s="33">
        <f t="shared" si="0"/>
        <v>11</v>
      </c>
      <c r="C24" s="34" t="s">
        <v>1278</v>
      </c>
      <c r="D24" s="34" t="s">
        <v>1279</v>
      </c>
      <c r="E24" s="36"/>
      <c r="F24" s="36" t="s">
        <v>167</v>
      </c>
      <c r="G24" s="36">
        <v>1</v>
      </c>
      <c r="H24" s="36" t="str">
        <f t="shared" si="1"/>
        <v>text</v>
      </c>
      <c r="I24" s="36">
        <f t="shared" si="2"/>
        <v>4</v>
      </c>
      <c r="J24" s="37"/>
      <c r="K24" s="37">
        <v>0</v>
      </c>
      <c r="L24" s="36" t="s">
        <v>192</v>
      </c>
      <c r="M24" s="39" t="s">
        <v>3374</v>
      </c>
      <c r="Q24" s="25"/>
      <c r="R24" s="25"/>
      <c r="S24" s="25" t="str">
        <f t="shared" si="3"/>
        <v>,new_f</v>
      </c>
      <c r="T24" s="25" t="str">
        <f t="shared" si="4"/>
        <v>TEXT</v>
      </c>
      <c r="U24" s="25" t="str">
        <f t="shared" si="5"/>
        <v>default '0'</v>
      </c>
      <c r="V24" s="25" t="str">
        <f t="shared" si="6"/>
        <v>NOT NULL</v>
      </c>
      <c r="W24" s="25" t="str">
        <f t="shared" si="7"/>
        <v>-- 最新フラグ</v>
      </c>
      <c r="X24" s="25"/>
      <c r="Y24" s="25"/>
    </row>
    <row r="25" spans="1:25" ht="75">
      <c r="B25" s="33">
        <f t="shared" si="0"/>
        <v>12</v>
      </c>
      <c r="C25" s="34" t="s">
        <v>818</v>
      </c>
      <c r="D25" s="34" t="s">
        <v>819</v>
      </c>
      <c r="E25" s="36"/>
      <c r="F25" s="36" t="s">
        <v>167</v>
      </c>
      <c r="G25" s="36">
        <v>1</v>
      </c>
      <c r="H25" s="36" t="str">
        <f t="shared" si="1"/>
        <v>text</v>
      </c>
      <c r="I25" s="36">
        <f t="shared" si="2"/>
        <v>4</v>
      </c>
      <c r="J25" s="37"/>
      <c r="K25" s="37">
        <v>0</v>
      </c>
      <c r="L25" s="36" t="s">
        <v>192</v>
      </c>
      <c r="M25" s="39" t="s">
        <v>3471</v>
      </c>
      <c r="Q25" s="25"/>
      <c r="R25" s="25"/>
      <c r="S25" s="25" t="str">
        <f t="shared" si="3"/>
        <v>,del_f</v>
      </c>
      <c r="T25" s="25" t="str">
        <f t="shared" si="4"/>
        <v>TEXT</v>
      </c>
      <c r="U25" s="25" t="str">
        <f t="shared" si="5"/>
        <v>default '0'</v>
      </c>
      <c r="V25" s="25" t="str">
        <f t="shared" si="6"/>
        <v>NOT NULL</v>
      </c>
      <c r="W25" s="25" t="str">
        <f t="shared" si="7"/>
        <v>-- 削除フラグ</v>
      </c>
      <c r="X25" s="25"/>
      <c r="Y25" s="25"/>
    </row>
    <row r="26" spans="1:25" ht="150">
      <c r="B26" s="33">
        <f t="shared" si="0"/>
        <v>13</v>
      </c>
      <c r="C26" s="34" t="s">
        <v>824</v>
      </c>
      <c r="D26" s="34" t="s">
        <v>825</v>
      </c>
      <c r="E26" s="36"/>
      <c r="F26" s="36" t="s">
        <v>167</v>
      </c>
      <c r="G26" s="36">
        <v>8</v>
      </c>
      <c r="H26" s="36" t="str">
        <f t="shared" si="1"/>
        <v>text</v>
      </c>
      <c r="I26" s="36">
        <f t="shared" si="2"/>
        <v>25</v>
      </c>
      <c r="J26" s="37"/>
      <c r="K26" s="37" t="s">
        <v>1155</v>
      </c>
      <c r="L26" s="36" t="s">
        <v>192</v>
      </c>
      <c r="M26" s="39" t="s">
        <v>3470</v>
      </c>
      <c r="Q26" s="25"/>
      <c r="R26" s="25"/>
      <c r="S26" s="25" t="str">
        <f t="shared" si="3"/>
        <v>,henkou_ymd</v>
      </c>
      <c r="T26" s="25" t="str">
        <f t="shared" si="4"/>
        <v>TEXT</v>
      </c>
      <c r="U26" s="25" t="str">
        <f t="shared" si="5"/>
        <v>default '99999999'</v>
      </c>
      <c r="V26" s="25" t="str">
        <f t="shared" si="6"/>
        <v>NOT NULL</v>
      </c>
      <c r="W26" s="25" t="str">
        <f t="shared" si="7"/>
        <v>-- 変更年月日</v>
      </c>
      <c r="X26" s="25"/>
      <c r="Y26" s="25"/>
    </row>
    <row r="27" spans="1:25" ht="94.5" thickBot="1">
      <c r="B27" s="42">
        <f t="shared" si="0"/>
        <v>14</v>
      </c>
      <c r="C27" s="43" t="s">
        <v>826</v>
      </c>
      <c r="D27" s="43" t="s">
        <v>827</v>
      </c>
      <c r="E27" s="44"/>
      <c r="F27" s="44" t="s">
        <v>167</v>
      </c>
      <c r="G27" s="44">
        <v>8</v>
      </c>
      <c r="H27" s="44" t="str">
        <f t="shared" si="1"/>
        <v>text</v>
      </c>
      <c r="I27" s="44">
        <f t="shared" si="2"/>
        <v>25</v>
      </c>
      <c r="J27" s="46"/>
      <c r="K27" s="46" t="s">
        <v>1155</v>
      </c>
      <c r="L27" s="44" t="s">
        <v>192</v>
      </c>
      <c r="M27" s="49" t="s">
        <v>3469</v>
      </c>
      <c r="Q27" s="25"/>
      <c r="R27" s="25"/>
      <c r="S27" s="25" t="str">
        <f t="shared" si="3"/>
        <v>,del_ymd</v>
      </c>
      <c r="T27" s="25" t="str">
        <f t="shared" si="4"/>
        <v>TEXT</v>
      </c>
      <c r="U27" s="25" t="str">
        <f t="shared" si="5"/>
        <v>default '99999999'</v>
      </c>
      <c r="V27" s="25" t="str">
        <f t="shared" si="6"/>
        <v>NOT NULL</v>
      </c>
      <c r="W27" s="25" t="str">
        <f t="shared" si="7"/>
        <v>-- 廃止年月日</v>
      </c>
      <c r="X27" s="25"/>
      <c r="Y27" s="25"/>
    </row>
    <row r="28" spans="1:25">
      <c r="R28" s="25" t="s">
        <v>1327</v>
      </c>
    </row>
    <row r="31" spans="1:25" s="25" customFormat="1">
      <c r="A31" s="41"/>
      <c r="B31" s="223" t="s">
        <v>3468</v>
      </c>
      <c r="C31" s="224"/>
      <c r="D31" s="225"/>
      <c r="E31" s="225"/>
      <c r="F31" s="225"/>
      <c r="G31" s="225"/>
      <c r="H31" s="225"/>
      <c r="I31" s="225"/>
      <c r="J31" s="225"/>
      <c r="K31" s="225"/>
      <c r="L31" s="225"/>
      <c r="M31" s="226"/>
    </row>
    <row r="32" spans="1:25">
      <c r="C32" s="41" t="s">
        <v>3487</v>
      </c>
    </row>
    <row r="33" spans="2:13" s="25" customFormat="1">
      <c r="B33" s="225" t="s">
        <v>3467</v>
      </c>
      <c r="C33" s="225"/>
      <c r="D33" s="225"/>
      <c r="E33" s="225"/>
      <c r="F33" s="225"/>
      <c r="G33" s="225"/>
      <c r="H33" s="225"/>
      <c r="I33" s="225"/>
      <c r="J33" s="225"/>
      <c r="K33" s="225"/>
      <c r="L33" s="225"/>
      <c r="M33" s="226"/>
    </row>
    <row r="34" spans="2:13" s="25" customFormat="1">
      <c r="B34" s="225"/>
      <c r="C34" s="227" t="s">
        <v>3466</v>
      </c>
      <c r="D34" s="689" t="s">
        <v>3413</v>
      </c>
      <c r="E34" s="689"/>
      <c r="F34" s="689"/>
      <c r="G34" s="689"/>
      <c r="H34" s="689"/>
      <c r="I34" s="689"/>
      <c r="J34" s="689"/>
      <c r="K34" s="689" t="s">
        <v>3465</v>
      </c>
      <c r="L34" s="689"/>
      <c r="M34" s="689"/>
    </row>
    <row r="35" spans="2:13" s="25" customFormat="1" ht="18.75" customHeight="1">
      <c r="B35" s="225"/>
      <c r="C35" s="228" t="s">
        <v>3464</v>
      </c>
      <c r="D35" s="688" t="s">
        <v>3463</v>
      </c>
      <c r="E35" s="688"/>
      <c r="F35" s="688"/>
      <c r="G35" s="688"/>
      <c r="H35" s="688"/>
      <c r="I35" s="688"/>
      <c r="J35" s="688"/>
      <c r="K35" s="688" t="s">
        <v>3462</v>
      </c>
      <c r="L35" s="688"/>
      <c r="M35" s="688"/>
    </row>
    <row r="36" spans="2:13" s="25" customFormat="1" ht="18.75" customHeight="1">
      <c r="B36" s="225"/>
      <c r="C36" s="228" t="s">
        <v>3461</v>
      </c>
      <c r="D36" s="690" t="s">
        <v>3460</v>
      </c>
      <c r="E36" s="690"/>
      <c r="F36" s="690"/>
      <c r="G36" s="690"/>
      <c r="H36" s="690"/>
      <c r="I36" s="690"/>
      <c r="J36" s="690"/>
      <c r="K36" s="688" t="s">
        <v>3459</v>
      </c>
      <c r="L36" s="688"/>
      <c r="M36" s="688"/>
    </row>
    <row r="37" spans="2:13" s="25" customFormat="1" ht="18.75" customHeight="1">
      <c r="B37" s="225"/>
      <c r="C37" s="228" t="s">
        <v>3458</v>
      </c>
      <c r="D37" s="688" t="s">
        <v>3457</v>
      </c>
      <c r="E37" s="688"/>
      <c r="F37" s="688"/>
      <c r="G37" s="688"/>
      <c r="H37" s="688"/>
      <c r="I37" s="688"/>
      <c r="J37" s="688"/>
      <c r="K37" s="688" t="s">
        <v>3456</v>
      </c>
      <c r="L37" s="688"/>
      <c r="M37" s="688"/>
    </row>
    <row r="38" spans="2:13" s="25" customFormat="1" ht="18.75" customHeight="1">
      <c r="B38" s="225"/>
      <c r="C38" s="228" t="s">
        <v>3455</v>
      </c>
      <c r="D38" s="688" t="s">
        <v>3454</v>
      </c>
      <c r="E38" s="688"/>
      <c r="F38" s="688"/>
      <c r="G38" s="688"/>
      <c r="H38" s="688"/>
      <c r="I38" s="688"/>
      <c r="J38" s="688"/>
      <c r="K38" s="688" t="s">
        <v>3453</v>
      </c>
      <c r="L38" s="688"/>
      <c r="M38" s="688"/>
    </row>
    <row r="39" spans="2:13" s="25" customFormat="1" ht="18.75" customHeight="1">
      <c r="B39" s="225"/>
      <c r="C39" s="228" t="s">
        <v>3452</v>
      </c>
      <c r="D39" s="688" t="s">
        <v>3451</v>
      </c>
      <c r="E39" s="688"/>
      <c r="F39" s="688"/>
      <c r="G39" s="688"/>
      <c r="H39" s="688"/>
      <c r="I39" s="688"/>
      <c r="J39" s="688"/>
      <c r="K39" s="691" t="s">
        <v>3450</v>
      </c>
      <c r="L39" s="691"/>
      <c r="M39" s="691"/>
    </row>
    <row r="40" spans="2:13" s="25" customFormat="1" ht="18.75" customHeight="1">
      <c r="B40" s="225"/>
      <c r="C40" s="228" t="s">
        <v>3449</v>
      </c>
      <c r="D40" s="688" t="s">
        <v>3448</v>
      </c>
      <c r="E40" s="688"/>
      <c r="F40" s="688"/>
      <c r="G40" s="688"/>
      <c r="H40" s="688"/>
      <c r="I40" s="688"/>
      <c r="J40" s="688"/>
      <c r="K40" s="688" t="s">
        <v>3447</v>
      </c>
      <c r="L40" s="688"/>
      <c r="M40" s="688"/>
    </row>
    <row r="41" spans="2:13" s="25" customFormat="1" ht="18.75" customHeight="1">
      <c r="B41" s="225"/>
      <c r="C41" s="228" t="s">
        <v>3446</v>
      </c>
      <c r="D41" s="688" t="s">
        <v>3445</v>
      </c>
      <c r="E41" s="688"/>
      <c r="F41" s="688"/>
      <c r="G41" s="688"/>
      <c r="H41" s="688"/>
      <c r="I41" s="688"/>
      <c r="J41" s="688"/>
      <c r="K41" s="688" t="s">
        <v>3442</v>
      </c>
      <c r="L41" s="688"/>
      <c r="M41" s="688"/>
    </row>
    <row r="42" spans="2:13" s="25" customFormat="1" ht="18.75" customHeight="1">
      <c r="B42" s="225"/>
      <c r="C42" s="228" t="s">
        <v>3444</v>
      </c>
      <c r="D42" s="688" t="s">
        <v>3443</v>
      </c>
      <c r="E42" s="688"/>
      <c r="F42" s="688"/>
      <c r="G42" s="688"/>
      <c r="H42" s="688"/>
      <c r="I42" s="688"/>
      <c r="J42" s="688"/>
      <c r="K42" s="688" t="s">
        <v>3442</v>
      </c>
      <c r="L42" s="688"/>
      <c r="M42" s="688"/>
    </row>
    <row r="43" spans="2:13" s="25" customFormat="1" ht="18.75" customHeight="1">
      <c r="B43" s="225"/>
      <c r="C43" s="228" t="s">
        <v>3441</v>
      </c>
      <c r="D43" s="688" t="s">
        <v>3440</v>
      </c>
      <c r="E43" s="688"/>
      <c r="F43" s="688"/>
      <c r="G43" s="688"/>
      <c r="H43" s="688"/>
      <c r="I43" s="688"/>
      <c r="J43" s="688"/>
      <c r="K43" s="691" t="s">
        <v>3439</v>
      </c>
      <c r="L43" s="691"/>
      <c r="M43" s="691"/>
    </row>
    <row r="44" spans="2:13" s="25" customFormat="1" ht="18.75" customHeight="1">
      <c r="B44" s="225"/>
      <c r="C44" s="228" t="s">
        <v>3438</v>
      </c>
      <c r="D44" s="688" t="s">
        <v>3437</v>
      </c>
      <c r="E44" s="688"/>
      <c r="F44" s="688"/>
      <c r="G44" s="688"/>
      <c r="H44" s="688"/>
      <c r="I44" s="688"/>
      <c r="J44" s="688"/>
      <c r="K44" s="688" t="s">
        <v>3434</v>
      </c>
      <c r="L44" s="688"/>
      <c r="M44" s="688"/>
    </row>
    <row r="45" spans="2:13" s="25" customFormat="1" ht="18.75" customHeight="1">
      <c r="B45" s="225"/>
      <c r="C45" s="228" t="s">
        <v>3436</v>
      </c>
      <c r="D45" s="688" t="s">
        <v>3435</v>
      </c>
      <c r="E45" s="688"/>
      <c r="F45" s="688"/>
      <c r="G45" s="688"/>
      <c r="H45" s="688"/>
      <c r="I45" s="688"/>
      <c r="J45" s="688"/>
      <c r="K45" s="691" t="s">
        <v>3434</v>
      </c>
      <c r="L45" s="691"/>
      <c r="M45" s="691"/>
    </row>
    <row r="46" spans="2:13" s="25" customFormat="1" ht="18.75" customHeight="1">
      <c r="B46" s="225"/>
      <c r="C46" s="228" t="s">
        <v>3433</v>
      </c>
      <c r="D46" s="688" t="s">
        <v>3432</v>
      </c>
      <c r="E46" s="688"/>
      <c r="F46" s="688"/>
      <c r="G46" s="688"/>
      <c r="H46" s="688"/>
      <c r="I46" s="688"/>
      <c r="J46" s="688"/>
      <c r="K46" s="688" t="s">
        <v>3431</v>
      </c>
      <c r="L46" s="688"/>
      <c r="M46" s="688"/>
    </row>
    <row r="47" spans="2:13" s="25" customFormat="1" ht="18.75" customHeight="1">
      <c r="B47" s="225"/>
      <c r="C47" s="228" t="s">
        <v>3406</v>
      </c>
      <c r="D47" s="688" t="s">
        <v>3430</v>
      </c>
      <c r="E47" s="688"/>
      <c r="F47" s="688"/>
      <c r="G47" s="688"/>
      <c r="H47" s="688"/>
      <c r="I47" s="688"/>
      <c r="J47" s="688"/>
      <c r="K47" s="688" t="s">
        <v>3429</v>
      </c>
      <c r="L47" s="688"/>
      <c r="M47" s="688"/>
    </row>
    <row r="49" spans="2:23">
      <c r="B49" s="225" t="s">
        <v>3428</v>
      </c>
      <c r="C49" s="225"/>
      <c r="D49" s="225"/>
      <c r="E49" s="225"/>
      <c r="F49" s="225"/>
      <c r="G49" s="225"/>
      <c r="H49" s="225"/>
      <c r="I49" s="225"/>
      <c r="J49" s="225"/>
      <c r="K49" s="225"/>
      <c r="L49" s="225"/>
      <c r="M49" s="226"/>
    </row>
    <row r="50" spans="2:23">
      <c r="B50" s="225"/>
      <c r="C50" s="227" t="s">
        <v>3414</v>
      </c>
      <c r="D50" s="689" t="s">
        <v>3413</v>
      </c>
      <c r="E50" s="689"/>
      <c r="F50" s="689"/>
      <c r="G50" s="689"/>
      <c r="H50" s="689"/>
      <c r="M50" s="41"/>
      <c r="N50" s="25"/>
      <c r="W50" s="41"/>
    </row>
    <row r="51" spans="2:23">
      <c r="B51" s="225"/>
      <c r="C51" s="353" t="s">
        <v>3427</v>
      </c>
      <c r="D51" s="688" t="s">
        <v>3426</v>
      </c>
      <c r="E51" s="688"/>
      <c r="F51" s="688"/>
      <c r="G51" s="688"/>
      <c r="H51" s="688"/>
      <c r="M51" s="41"/>
      <c r="N51" s="25"/>
      <c r="W51" s="41"/>
    </row>
    <row r="52" spans="2:23">
      <c r="B52" s="225"/>
      <c r="C52" s="353" t="s">
        <v>3425</v>
      </c>
      <c r="D52" s="688" t="s">
        <v>3424</v>
      </c>
      <c r="E52" s="688"/>
      <c r="F52" s="688"/>
      <c r="G52" s="688"/>
      <c r="H52" s="688"/>
      <c r="M52" s="41"/>
      <c r="N52" s="25"/>
      <c r="W52" s="41"/>
    </row>
    <row r="53" spans="2:23">
      <c r="B53" s="225"/>
      <c r="C53" s="353" t="s">
        <v>3423</v>
      </c>
      <c r="D53" s="688" t="s">
        <v>3422</v>
      </c>
      <c r="E53" s="688"/>
      <c r="F53" s="688"/>
      <c r="G53" s="688"/>
      <c r="H53" s="688"/>
      <c r="J53" s="41" t="s">
        <v>3421</v>
      </c>
      <c r="M53" s="41"/>
      <c r="N53" s="25"/>
      <c r="W53" s="41"/>
    </row>
    <row r="54" spans="2:23">
      <c r="B54" s="225"/>
      <c r="C54" s="353" t="s">
        <v>3420</v>
      </c>
      <c r="D54" s="688" t="s">
        <v>3419</v>
      </c>
      <c r="E54" s="688"/>
      <c r="F54" s="688"/>
      <c r="G54" s="688"/>
      <c r="H54" s="688"/>
      <c r="J54" s="41" t="s">
        <v>3418</v>
      </c>
      <c r="M54" s="41"/>
      <c r="N54" s="25"/>
      <c r="W54" s="41"/>
    </row>
    <row r="55" spans="2:23" ht="18.75" customHeight="1">
      <c r="B55" s="225"/>
      <c r="C55" s="353" t="s">
        <v>3417</v>
      </c>
      <c r="D55" s="688" t="s">
        <v>3416</v>
      </c>
      <c r="E55" s="688"/>
      <c r="F55" s="688"/>
      <c r="G55" s="688"/>
      <c r="H55" s="688"/>
      <c r="M55" s="41"/>
      <c r="N55" s="25"/>
      <c r="W55" s="41"/>
    </row>
    <row r="56" spans="2:23">
      <c r="B56" s="225"/>
      <c r="C56" s="228" t="s">
        <v>3406</v>
      </c>
      <c r="D56" s="688" t="s">
        <v>3405</v>
      </c>
      <c r="E56" s="688"/>
      <c r="F56" s="688"/>
      <c r="G56" s="688"/>
      <c r="H56" s="688"/>
      <c r="M56" s="41"/>
      <c r="N56" s="25"/>
      <c r="W56" s="41"/>
    </row>
    <row r="58" spans="2:23">
      <c r="C58" s="41" t="s">
        <v>3415</v>
      </c>
    </row>
    <row r="59" spans="2:23">
      <c r="C59" s="227" t="s">
        <v>3414</v>
      </c>
      <c r="D59" s="689" t="s">
        <v>3413</v>
      </c>
      <c r="E59" s="689"/>
      <c r="F59" s="689"/>
      <c r="G59" s="689"/>
      <c r="H59" s="689"/>
    </row>
    <row r="60" spans="2:23">
      <c r="C60" s="353" t="s">
        <v>3412</v>
      </c>
      <c r="D60" s="688" t="s">
        <v>3411</v>
      </c>
      <c r="E60" s="688"/>
      <c r="F60" s="688"/>
      <c r="G60" s="688"/>
      <c r="H60" s="688"/>
    </row>
    <row r="61" spans="2:23">
      <c r="C61" s="353" t="s">
        <v>3410</v>
      </c>
      <c r="D61" s="688" t="s">
        <v>3409</v>
      </c>
      <c r="E61" s="688"/>
      <c r="F61" s="688"/>
      <c r="G61" s="688"/>
      <c r="H61" s="688"/>
    </row>
    <row r="62" spans="2:23">
      <c r="C62" s="353" t="s">
        <v>3408</v>
      </c>
      <c r="D62" s="688" t="s">
        <v>3407</v>
      </c>
      <c r="E62" s="688"/>
      <c r="F62" s="688"/>
      <c r="G62" s="688"/>
      <c r="H62" s="688"/>
    </row>
    <row r="63" spans="2:23">
      <c r="C63" s="228" t="s">
        <v>3406</v>
      </c>
      <c r="D63" s="688" t="s">
        <v>3405</v>
      </c>
      <c r="E63" s="688"/>
      <c r="F63" s="688"/>
      <c r="G63" s="688"/>
      <c r="H63" s="688"/>
    </row>
  </sheetData>
  <mergeCells count="67">
    <mergeCell ref="K47:M47"/>
    <mergeCell ref="D44:J44"/>
    <mergeCell ref="D45:J45"/>
    <mergeCell ref="D46:J46"/>
    <mergeCell ref="D47:J47"/>
    <mergeCell ref="K44:M44"/>
    <mergeCell ref="K45:M45"/>
    <mergeCell ref="D35:J35"/>
    <mergeCell ref="D36:J36"/>
    <mergeCell ref="D37:J37"/>
    <mergeCell ref="D38:J38"/>
    <mergeCell ref="K46:M46"/>
    <mergeCell ref="D41:J41"/>
    <mergeCell ref="D42:J42"/>
    <mergeCell ref="D43:J43"/>
    <mergeCell ref="K39:M39"/>
    <mergeCell ref="K40:M40"/>
    <mergeCell ref="K41:M41"/>
    <mergeCell ref="K42:M42"/>
    <mergeCell ref="K43:M43"/>
    <mergeCell ref="D39:J39"/>
    <mergeCell ref="D40:J40"/>
    <mergeCell ref="K34:M34"/>
    <mergeCell ref="K35:M35"/>
    <mergeCell ref="K36:M36"/>
    <mergeCell ref="K37:M37"/>
    <mergeCell ref="K38:M38"/>
    <mergeCell ref="D55:H55"/>
    <mergeCell ref="D34:J34"/>
    <mergeCell ref="D63:H63"/>
    <mergeCell ref="D50:H50"/>
    <mergeCell ref="J12:J13"/>
    <mergeCell ref="D61:H61"/>
    <mergeCell ref="D62:H62"/>
    <mergeCell ref="F12:G12"/>
    <mergeCell ref="D51:H51"/>
    <mergeCell ref="D52:H52"/>
    <mergeCell ref="D53:H53"/>
    <mergeCell ref="D54:H54"/>
    <mergeCell ref="H12:I12"/>
    <mergeCell ref="D56:H56"/>
    <mergeCell ref="D59:H59"/>
    <mergeCell ref="D60:H60"/>
    <mergeCell ref="B5:C5"/>
    <mergeCell ref="D5:M5"/>
    <mergeCell ref="B6:C6"/>
    <mergeCell ref="D6:M6"/>
    <mergeCell ref="B7:C7"/>
    <mergeCell ref="D7:M7"/>
    <mergeCell ref="M12:M13"/>
    <mergeCell ref="B8:C8"/>
    <mergeCell ref="D8:M8"/>
    <mergeCell ref="B9:C9"/>
    <mergeCell ref="D9:M9"/>
    <mergeCell ref="B12:B13"/>
    <mergeCell ref="C12:C13"/>
    <mergeCell ref="D12:D13"/>
    <mergeCell ref="E12:E13"/>
    <mergeCell ref="K12:K13"/>
    <mergeCell ref="L12:L13"/>
    <mergeCell ref="B4:C4"/>
    <mergeCell ref="D4:M4"/>
    <mergeCell ref="B1:C2"/>
    <mergeCell ref="E1:I1"/>
    <mergeCell ref="J1:L1"/>
    <mergeCell ref="E2:I2"/>
    <mergeCell ref="J2:L2"/>
  </mergeCells>
  <phoneticPr fontId="12"/>
  <conditionalFormatting sqref="D15">
    <cfRule type="duplicateValues" dxfId="1264" priority="2"/>
  </conditionalFormatting>
  <conditionalFormatting sqref="D16">
    <cfRule type="duplicateValues" dxfId="126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U2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21" ht="16.5" customHeight="1">
      <c r="A1" s="79" t="s">
        <v>730</v>
      </c>
      <c r="B1" s="631" t="s">
        <v>137</v>
      </c>
      <c r="C1" s="632"/>
      <c r="D1" s="23" t="s">
        <v>138</v>
      </c>
      <c r="E1" s="635"/>
      <c r="F1" s="635"/>
      <c r="G1" s="635"/>
      <c r="H1" s="635"/>
      <c r="I1" s="635"/>
      <c r="J1" s="636" t="s">
        <v>1053</v>
      </c>
      <c r="K1" s="635"/>
      <c r="L1" s="627"/>
      <c r="M1" s="222" t="s">
        <v>1109</v>
      </c>
    </row>
    <row r="2" spans="1:21" ht="19.5" thickBot="1">
      <c r="B2" s="633"/>
      <c r="C2" s="634"/>
      <c r="D2" s="26" t="s">
        <v>141</v>
      </c>
      <c r="E2" s="637"/>
      <c r="F2" s="637"/>
      <c r="G2" s="637"/>
      <c r="H2" s="637"/>
      <c r="I2" s="637"/>
      <c r="J2" s="638"/>
      <c r="K2" s="639"/>
      <c r="L2" s="640"/>
      <c r="M2" s="27"/>
      <c r="P2" s="25" t="str">
        <f>"ALTER TABLE ONLY milscm4."&amp;D$8</f>
        <v>ALTER TABLE ONLY milscm4.mt_mtfile_manage</v>
      </c>
    </row>
    <row r="3" spans="1:21" ht="19.5" thickBot="1">
      <c r="B3" s="28"/>
      <c r="C3" s="28"/>
      <c r="D3" s="28"/>
      <c r="E3" s="28"/>
      <c r="F3" s="28"/>
      <c r="G3" s="28"/>
      <c r="H3" s="28"/>
      <c r="I3" s="28"/>
      <c r="J3" s="28"/>
      <c r="K3" s="28"/>
      <c r="L3" s="28"/>
      <c r="M3" s="29"/>
      <c r="N3" s="28"/>
      <c r="Q3" s="25" t="str">
        <f>"ADD CONSTRAINT "&amp;D$8&amp;"_pkey"</f>
        <v>ADD CONSTRAINT mt_mtfile_manage_pkey</v>
      </c>
    </row>
    <row r="4" spans="1:21">
      <c r="B4" s="626" t="s">
        <v>142</v>
      </c>
      <c r="C4" s="627"/>
      <c r="D4" s="628" t="str">
        <f>VLOOKUP(D7,エンティティ一覧!A1:'エンティティ一覧'!AQ10131,13,FALSE)</f>
        <v>ENT_A3_01</v>
      </c>
      <c r="E4" s="673"/>
      <c r="F4" s="673"/>
      <c r="G4" s="673"/>
      <c r="H4" s="673"/>
      <c r="I4" s="673"/>
      <c r="J4" s="673"/>
      <c r="K4" s="673"/>
      <c r="L4" s="673"/>
      <c r="M4" s="674"/>
      <c r="R4" s="25" t="s">
        <v>1328</v>
      </c>
    </row>
    <row r="5" spans="1:21">
      <c r="B5" s="641" t="s">
        <v>1110</v>
      </c>
      <c r="C5" s="642"/>
      <c r="D5" s="643" t="str">
        <f>VLOOKUP(D7,エンティティ一覧!A1:'エンティティ一覧'!AQ10131,2,FALSE)</f>
        <v>SA_A3</v>
      </c>
      <c r="E5" s="646"/>
      <c r="F5" s="646"/>
      <c r="G5" s="646"/>
      <c r="H5" s="646"/>
      <c r="I5" s="646"/>
      <c r="J5" s="646"/>
      <c r="K5" s="646"/>
      <c r="L5" s="646"/>
      <c r="M5" s="647"/>
      <c r="S5" s="25" t="s">
        <v>1329</v>
      </c>
    </row>
    <row r="6" spans="1:21">
      <c r="B6" s="641" t="s">
        <v>144</v>
      </c>
      <c r="C6" s="642"/>
      <c r="D6" s="643" t="str">
        <f>VLOOKUP(D7,エンティティ一覧!A1:'エンティティ一覧'!AQ10131,6,FALSE)</f>
        <v>２次マスタ（取込用）</v>
      </c>
      <c r="E6" s="646"/>
      <c r="F6" s="646"/>
      <c r="G6" s="646"/>
      <c r="H6" s="646"/>
      <c r="I6" s="646"/>
      <c r="J6" s="646"/>
      <c r="K6" s="646"/>
      <c r="L6" s="646"/>
      <c r="M6" s="647"/>
      <c r="T6" s="25" t="s">
        <v>1291</v>
      </c>
    </row>
    <row r="7" spans="1:21">
      <c r="B7" s="641" t="s">
        <v>145</v>
      </c>
      <c r="C7" s="642"/>
      <c r="D7" s="643" t="s">
        <v>1289</v>
      </c>
      <c r="E7" s="646"/>
      <c r="F7" s="646"/>
      <c r="G7" s="646"/>
      <c r="H7" s="646"/>
      <c r="I7" s="646"/>
      <c r="J7" s="646"/>
      <c r="K7" s="646"/>
      <c r="L7" s="646"/>
      <c r="M7" s="647"/>
      <c r="T7" s="25" t="s">
        <v>1364</v>
      </c>
    </row>
    <row r="8" spans="1:21">
      <c r="B8" s="641" t="s">
        <v>1111</v>
      </c>
      <c r="C8" s="642"/>
      <c r="D8" s="643" t="s">
        <v>1290</v>
      </c>
      <c r="E8" s="646"/>
      <c r="F8" s="646"/>
      <c r="G8" s="646"/>
      <c r="H8" s="646"/>
      <c r="I8" s="646"/>
      <c r="J8" s="646"/>
      <c r="K8" s="646"/>
      <c r="L8" s="646"/>
      <c r="M8" s="647"/>
      <c r="S8" s="25" t="s">
        <v>1327</v>
      </c>
    </row>
    <row r="9" spans="1:21" ht="19.5" thickBot="1">
      <c r="B9" s="652" t="s">
        <v>149</v>
      </c>
      <c r="C9" s="653"/>
      <c r="D9" s="654" t="s">
        <v>1297</v>
      </c>
      <c r="E9" s="655"/>
      <c r="F9" s="655"/>
      <c r="G9" s="655"/>
      <c r="H9" s="655"/>
      <c r="I9" s="655"/>
      <c r="J9" s="655"/>
      <c r="K9" s="655"/>
      <c r="L9" s="655"/>
      <c r="M9" s="656"/>
      <c r="P9" s="25" t="str">
        <f>"ALTER TABLE milscm4."&amp;D$8&amp;" OWNER TO pgmisgrp1;"</f>
        <v>ALTER TABLE milscm4.mt_mtfile_manage OWNER TO pgmisgrp1;</v>
      </c>
    </row>
    <row r="10" spans="1:21">
      <c r="B10" s="30"/>
      <c r="C10" s="30"/>
      <c r="D10" s="28"/>
      <c r="E10" s="28"/>
      <c r="F10" s="28"/>
      <c r="G10" s="28"/>
      <c r="H10" s="28"/>
      <c r="I10" s="28"/>
      <c r="J10" s="28"/>
      <c r="K10" s="28"/>
      <c r="L10" s="28"/>
      <c r="M10" s="29"/>
      <c r="N10" s="28"/>
      <c r="P10" s="25" t="str">
        <f>"GRANT ALL ON TABLE milscm4."&amp;D$8&amp;" TO pgappl11;"</f>
        <v>GRANT ALL ON TABLE milscm4.mt_mtfile_manage TO pgappl11;</v>
      </c>
    </row>
    <row r="11" spans="1:21" ht="19.5" thickBot="1">
      <c r="B11" s="31" t="s">
        <v>151</v>
      </c>
      <c r="C11" s="30"/>
      <c r="D11" s="28"/>
      <c r="E11" s="28"/>
      <c r="F11" s="28"/>
      <c r="G11" s="28"/>
      <c r="H11" s="28"/>
      <c r="I11" s="28"/>
      <c r="J11" s="28"/>
      <c r="K11" s="28"/>
      <c r="L11" s="28"/>
      <c r="M11" s="29"/>
      <c r="N11" s="28"/>
    </row>
    <row r="12" spans="1:21">
      <c r="B12" s="669" t="s">
        <v>152</v>
      </c>
      <c r="C12" s="671" t="s">
        <v>1112</v>
      </c>
      <c r="D12" s="671" t="s">
        <v>1113</v>
      </c>
      <c r="E12" s="665" t="s">
        <v>155</v>
      </c>
      <c r="F12" s="665" t="s">
        <v>156</v>
      </c>
      <c r="G12" s="665"/>
      <c r="H12" s="665" t="s">
        <v>157</v>
      </c>
      <c r="I12" s="665"/>
      <c r="J12" s="665" t="s">
        <v>158</v>
      </c>
      <c r="K12" s="665" t="s">
        <v>159</v>
      </c>
      <c r="L12" s="665" t="s">
        <v>160</v>
      </c>
      <c r="M12" s="667" t="s">
        <v>1114</v>
      </c>
      <c r="P12" s="25" t="str">
        <f>"CREATE TABLE milscm4."&amp;D$8</f>
        <v>CREATE TABLE milscm4.mt_mtfile_manage</v>
      </c>
    </row>
    <row r="13" spans="1:21" ht="16.5" customHeight="1">
      <c r="B13" s="670"/>
      <c r="C13" s="672"/>
      <c r="D13" s="672"/>
      <c r="E13" s="666"/>
      <c r="F13" s="221" t="s">
        <v>162</v>
      </c>
      <c r="G13" s="221" t="s">
        <v>163</v>
      </c>
      <c r="H13" s="221" t="s">
        <v>162</v>
      </c>
      <c r="I13" s="221" t="s">
        <v>164</v>
      </c>
      <c r="J13" s="666"/>
      <c r="K13" s="666"/>
      <c r="L13" s="666"/>
      <c r="M13" s="668"/>
      <c r="Q13" s="25" t="s">
        <v>1326</v>
      </c>
    </row>
    <row r="14" spans="1:21" s="41" customFormat="1">
      <c r="A14" s="25"/>
      <c r="B14" s="33">
        <f t="shared" ref="B14" si="0">ROW()-13</f>
        <v>1</v>
      </c>
      <c r="C14" s="34" t="s">
        <v>1293</v>
      </c>
      <c r="D14" s="34" t="s">
        <v>1292</v>
      </c>
      <c r="E14" s="36" t="s">
        <v>1273</v>
      </c>
      <c r="F14" s="36" t="s">
        <v>167</v>
      </c>
      <c r="G14" s="36">
        <v>64</v>
      </c>
      <c r="H14" s="36" t="str">
        <f t="shared" ref="H14" si="1">IF(F14="フラグ","boolean",IF(F14="文字列","text",IF(F14="整数","integer",IF(F14="実数","numeric",""))))</f>
        <v>text</v>
      </c>
      <c r="I14" s="36">
        <f t="shared" ref="I14" si="2">IF(H14="boolean",1,IF(H14="text",IF(G14&lt;=126,1+(G14*3),4+(G14*3)),IF(H14="integer",4,IF(H14="numeric",3+CEILING(G14/4*2,2),0))))</f>
        <v>193</v>
      </c>
      <c r="J14" s="37"/>
      <c r="K14" s="37"/>
      <c r="L14" s="36" t="s">
        <v>192</v>
      </c>
      <c r="M14" s="39"/>
      <c r="P14" s="25"/>
      <c r="Q14" s="25"/>
      <c r="R14" s="25"/>
      <c r="S14" s="25" t="str">
        <f>IF(B14&lt;&gt;1,","&amp;D14,D14)</f>
        <v>mt_table_name</v>
      </c>
      <c r="T14" s="25" t="str">
        <f>UPPER(H14)</f>
        <v>TEXT</v>
      </c>
      <c r="U14" s="25" t="str">
        <f>IF(K14&lt;&gt;"","default "&amp;IF(H14="text","'"&amp;K14&amp;"'",K14),"")</f>
        <v/>
      </c>
    </row>
    <row r="15" spans="1:21" s="41" customFormat="1">
      <c r="A15" s="25"/>
      <c r="B15" s="33">
        <f>ROW()-13</f>
        <v>2</v>
      </c>
      <c r="C15" s="34" t="s">
        <v>1183</v>
      </c>
      <c r="D15" s="34" t="s">
        <v>822</v>
      </c>
      <c r="E15" s="36" t="s">
        <v>192</v>
      </c>
      <c r="F15" s="36" t="s">
        <v>167</v>
      </c>
      <c r="G15" s="36">
        <v>8</v>
      </c>
      <c r="H15" s="36" t="s">
        <v>57</v>
      </c>
      <c r="I15" s="36">
        <v>25</v>
      </c>
      <c r="J15" s="37"/>
      <c r="K15" s="37">
        <v>99999999</v>
      </c>
      <c r="L15" s="36" t="s">
        <v>192</v>
      </c>
      <c r="M15" s="39" t="s">
        <v>1294</v>
      </c>
      <c r="P15" s="25"/>
      <c r="Q15" s="25"/>
      <c r="R15" s="25"/>
      <c r="S15" s="25" t="str">
        <f t="shared" ref="S15:S16" si="3">IF(B15&lt;&gt;1,","&amp;D15,D15)</f>
        <v>,update_ymd</v>
      </c>
      <c r="T15" s="25" t="str">
        <f t="shared" ref="T15:T21" si="4">UPPER(H15)</f>
        <v>TEXT</v>
      </c>
      <c r="U15" s="25" t="str">
        <f t="shared" ref="U15:U21" si="5">IF(K15&lt;&gt;"","default "&amp;IF(H15="text","'"&amp;K15&amp;"'",K15),"")</f>
        <v>default '99999999'</v>
      </c>
    </row>
    <row r="16" spans="1:21" ht="19.5" thickBot="1">
      <c r="A16" s="41"/>
      <c r="B16" s="42">
        <f>ROW()-13</f>
        <v>3</v>
      </c>
      <c r="C16" s="43" t="s">
        <v>1295</v>
      </c>
      <c r="D16" s="43" t="s">
        <v>1296</v>
      </c>
      <c r="E16" s="44"/>
      <c r="F16" s="44" t="s">
        <v>167</v>
      </c>
      <c r="G16" s="44">
        <v>256</v>
      </c>
      <c r="H16" s="44" t="s">
        <v>57</v>
      </c>
      <c r="I16" s="44">
        <v>772</v>
      </c>
      <c r="J16" s="46"/>
      <c r="K16" s="46"/>
      <c r="L16" s="44" t="s">
        <v>192</v>
      </c>
      <c r="M16" s="49"/>
      <c r="S16" s="25" t="str">
        <f t="shared" si="3"/>
        <v>,mtfile_path</v>
      </c>
      <c r="T16" s="25" t="str">
        <f t="shared" si="4"/>
        <v>TEXT</v>
      </c>
      <c r="U16" s="25" t="str">
        <f t="shared" si="5"/>
        <v/>
      </c>
    </row>
    <row r="17" spans="1:21">
      <c r="A17" s="41"/>
      <c r="R17" s="25" t="s">
        <v>1327</v>
      </c>
    </row>
    <row r="18" spans="1:21">
      <c r="A18" s="41"/>
    </row>
    <row r="19" spans="1:21">
      <c r="P19" s="41"/>
    </row>
    <row r="20" spans="1:21">
      <c r="P20" s="41"/>
    </row>
    <row r="21" spans="1:21">
      <c r="P21" s="41"/>
      <c r="T21" s="25" t="str">
        <f t="shared" si="4"/>
        <v/>
      </c>
      <c r="U21" s="25" t="str">
        <f t="shared" si="5"/>
        <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262"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drawing r:id="rId2"/>
  <legacyDrawingHF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BH33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43" width="2.625" style="25"/>
    <col min="44" max="44" width="44.625" style="25" customWidth="1"/>
    <col min="45" max="46" width="2.625" style="25"/>
    <col min="47" max="47" width="15.25" style="203" customWidth="1"/>
    <col min="48" max="48" width="55.875" style="203" customWidth="1"/>
    <col min="49" max="60" width="7" style="203" customWidth="1"/>
    <col min="61" max="16384" width="2.625" style="25"/>
  </cols>
  <sheetData>
    <row r="1" spans="1:60" ht="16.5" customHeight="1">
      <c r="A1" s="79" t="s">
        <v>730</v>
      </c>
      <c r="B1" s="631" t="s">
        <v>137</v>
      </c>
      <c r="C1" s="632"/>
      <c r="D1" s="23" t="s">
        <v>138</v>
      </c>
      <c r="E1" s="635"/>
      <c r="F1" s="635"/>
      <c r="G1" s="635"/>
      <c r="H1" s="635"/>
      <c r="I1" s="635"/>
      <c r="J1" s="636" t="s">
        <v>204</v>
      </c>
      <c r="K1" s="635"/>
      <c r="L1" s="627"/>
      <c r="M1" s="233" t="s">
        <v>140</v>
      </c>
      <c r="AU1" s="109"/>
      <c r="AV1" s="109"/>
      <c r="AW1" s="109"/>
      <c r="AX1" s="109"/>
      <c r="AY1" s="109"/>
      <c r="AZ1" s="109"/>
      <c r="BA1" s="109"/>
      <c r="BB1" s="109"/>
      <c r="BC1" s="109"/>
      <c r="BD1" s="109"/>
      <c r="BE1" s="109"/>
      <c r="BF1" s="109"/>
      <c r="BG1" s="109"/>
      <c r="BH1" s="109"/>
    </row>
    <row r="2" spans="1:60" ht="19.5" thickBot="1">
      <c r="B2" s="633"/>
      <c r="C2" s="634"/>
      <c r="D2" s="26" t="s">
        <v>141</v>
      </c>
      <c r="E2" s="637"/>
      <c r="F2" s="637"/>
      <c r="G2" s="637"/>
      <c r="H2" s="637"/>
      <c r="I2" s="637"/>
      <c r="J2" s="638"/>
      <c r="K2" s="639"/>
      <c r="L2" s="640"/>
      <c r="M2" s="27"/>
      <c r="P2" s="25" t="str">
        <f>"ALTER TABLE ONLY milscm4."&amp;D$8</f>
        <v>ALTER TABLE ONLY milscm4.mt_shisetsu_zokusei</v>
      </c>
      <c r="AU2" s="109"/>
      <c r="AV2" s="109"/>
      <c r="AW2" s="109"/>
      <c r="AX2" s="109"/>
      <c r="AY2" s="109"/>
      <c r="AZ2" s="109"/>
      <c r="BA2" s="109"/>
      <c r="BB2" s="109"/>
      <c r="BC2" s="109"/>
      <c r="BD2" s="109"/>
      <c r="BE2" s="109"/>
      <c r="BF2" s="109"/>
      <c r="BG2" s="109"/>
      <c r="BH2" s="109"/>
    </row>
    <row r="3" spans="1:60" ht="19.5" thickBot="1">
      <c r="B3" s="28"/>
      <c r="C3" s="28"/>
      <c r="D3" s="28"/>
      <c r="E3" s="28"/>
      <c r="F3" s="28"/>
      <c r="G3" s="28"/>
      <c r="H3" s="28"/>
      <c r="I3" s="28"/>
      <c r="J3" s="28"/>
      <c r="K3" s="28"/>
      <c r="L3" s="28"/>
      <c r="M3" s="29"/>
      <c r="N3" s="28"/>
      <c r="Q3" s="25" t="str">
        <f>"ADD CONSTRAINT "&amp;D$8&amp;"_pkey"</f>
        <v>ADD CONSTRAINT mt_shisetsu_zokusei_pkey</v>
      </c>
      <c r="AU3" s="109"/>
      <c r="AV3" s="109"/>
      <c r="AW3" s="109"/>
      <c r="AX3" s="109"/>
      <c r="AY3" s="109"/>
      <c r="AZ3" s="109"/>
      <c r="BA3" s="109"/>
      <c r="BB3" s="109"/>
      <c r="BC3" s="109"/>
      <c r="BD3" s="109"/>
      <c r="BE3" s="109"/>
      <c r="BF3" s="109"/>
      <c r="BG3" s="109"/>
      <c r="BH3" s="109"/>
    </row>
    <row r="4" spans="1:60">
      <c r="B4" s="626" t="s">
        <v>142</v>
      </c>
      <c r="C4" s="627"/>
      <c r="D4" s="628" t="str">
        <f>VLOOKUP(D7,エンティティ一覧!A1:'エンティティ一覧'!AQ10131,13,FALSE)</f>
        <v>ENT_A3_02</v>
      </c>
      <c r="E4" s="673"/>
      <c r="F4" s="673"/>
      <c r="G4" s="673"/>
      <c r="H4" s="673"/>
      <c r="I4" s="673"/>
      <c r="J4" s="673"/>
      <c r="K4" s="673"/>
      <c r="L4" s="673"/>
      <c r="M4" s="674"/>
      <c r="R4" s="25" t="s">
        <v>1328</v>
      </c>
      <c r="AU4" s="110" t="s">
        <v>731</v>
      </c>
      <c r="AV4" s="111"/>
      <c r="AW4" s="109"/>
      <c r="AX4" s="109"/>
      <c r="AY4" s="109"/>
      <c r="AZ4" s="109"/>
      <c r="BA4" s="109"/>
      <c r="BB4" s="109"/>
      <c r="BC4" s="109"/>
      <c r="BD4" s="109"/>
      <c r="BE4" s="109"/>
      <c r="BF4" s="109"/>
      <c r="BG4" s="109"/>
      <c r="BH4" s="109"/>
    </row>
    <row r="5" spans="1:60">
      <c r="B5" s="641" t="s">
        <v>275</v>
      </c>
      <c r="C5" s="642"/>
      <c r="D5" s="643" t="str">
        <f>VLOOKUP(D7,エンティティ一覧!A1:'エンティティ一覧'!AQ10131,2,FALSE)</f>
        <v>SA_A3</v>
      </c>
      <c r="E5" s="646"/>
      <c r="F5" s="646"/>
      <c r="G5" s="646"/>
      <c r="H5" s="646"/>
      <c r="I5" s="646"/>
      <c r="J5" s="646"/>
      <c r="K5" s="646"/>
      <c r="L5" s="646"/>
      <c r="M5" s="647"/>
      <c r="S5" s="25" t="s">
        <v>1326</v>
      </c>
      <c r="AU5" s="110"/>
      <c r="AV5" s="110"/>
      <c r="AW5" s="112"/>
      <c r="AX5" s="109"/>
      <c r="AY5" s="109"/>
      <c r="AZ5" s="109"/>
      <c r="BA5" s="109"/>
      <c r="BB5" s="109"/>
      <c r="BC5" s="109"/>
      <c r="BD5" s="109"/>
      <c r="BE5" s="109"/>
      <c r="BF5" s="109"/>
      <c r="BG5" s="109"/>
      <c r="BH5" s="109"/>
    </row>
    <row r="6" spans="1:60">
      <c r="B6" s="641" t="s">
        <v>144</v>
      </c>
      <c r="C6" s="642"/>
      <c r="D6" s="643" t="str">
        <f>VLOOKUP(D7,エンティティ一覧!A1:'エンティティ一覧'!AQ10131,6,FALSE)</f>
        <v>２次マスタ（取込用）</v>
      </c>
      <c r="E6" s="646"/>
      <c r="F6" s="646"/>
      <c r="G6" s="646"/>
      <c r="H6" s="646"/>
      <c r="I6" s="646"/>
      <c r="J6" s="646"/>
      <c r="K6" s="646"/>
      <c r="L6" s="646"/>
      <c r="M6" s="647"/>
      <c r="T6" s="25" t="s">
        <v>196</v>
      </c>
      <c r="AU6" s="110" t="s">
        <v>732</v>
      </c>
      <c r="AV6" s="113"/>
      <c r="AW6" s="114"/>
      <c r="AX6" s="114"/>
      <c r="AY6" s="114"/>
      <c r="AZ6" s="114"/>
      <c r="BA6" s="114"/>
      <c r="BB6" s="114"/>
      <c r="BC6" s="114"/>
      <c r="BD6" s="114"/>
      <c r="BE6" s="114"/>
      <c r="BF6" s="114"/>
      <c r="BG6" s="114"/>
      <c r="BH6" s="114"/>
    </row>
    <row r="7" spans="1:60">
      <c r="B7" s="641" t="s">
        <v>145</v>
      </c>
      <c r="C7" s="642"/>
      <c r="D7" s="643" t="s">
        <v>1417</v>
      </c>
      <c r="E7" s="646"/>
      <c r="F7" s="646"/>
      <c r="G7" s="646"/>
      <c r="H7" s="646"/>
      <c r="I7" s="646"/>
      <c r="J7" s="646"/>
      <c r="K7" s="646"/>
      <c r="L7" s="646"/>
      <c r="M7" s="647"/>
      <c r="T7" s="25" t="s">
        <v>1598</v>
      </c>
      <c r="AU7" s="110"/>
      <c r="AV7" s="114"/>
      <c r="AW7" s="114"/>
      <c r="AX7" s="114"/>
      <c r="AY7" s="114"/>
      <c r="AZ7" s="114"/>
      <c r="BA7" s="114"/>
      <c r="BB7" s="114"/>
      <c r="BC7" s="114"/>
      <c r="BD7" s="114"/>
      <c r="BE7" s="114"/>
      <c r="BF7" s="114"/>
      <c r="BG7" s="114"/>
      <c r="BH7" s="114"/>
    </row>
    <row r="8" spans="1:60">
      <c r="B8" s="641" t="s">
        <v>642</v>
      </c>
      <c r="C8" s="642"/>
      <c r="D8" s="643" t="s">
        <v>1463</v>
      </c>
      <c r="E8" s="646"/>
      <c r="F8" s="646"/>
      <c r="G8" s="646"/>
      <c r="H8" s="646"/>
      <c r="I8" s="646"/>
      <c r="J8" s="646"/>
      <c r="K8" s="646"/>
      <c r="L8" s="646"/>
      <c r="M8" s="647"/>
      <c r="S8" s="25" t="s">
        <v>1327</v>
      </c>
      <c r="AU8" s="114"/>
      <c r="AV8" s="110" t="s">
        <v>734</v>
      </c>
      <c r="AW8" s="115" t="s">
        <v>735</v>
      </c>
      <c r="AX8" s="115" t="s">
        <v>735</v>
      </c>
      <c r="AY8" s="115" t="s">
        <v>735</v>
      </c>
      <c r="AZ8" s="115" t="s">
        <v>735</v>
      </c>
      <c r="BA8" s="115" t="s">
        <v>735</v>
      </c>
      <c r="BB8" s="115" t="s">
        <v>735</v>
      </c>
      <c r="BC8" s="115" t="s">
        <v>735</v>
      </c>
      <c r="BD8" s="115" t="s">
        <v>735</v>
      </c>
      <c r="BE8" s="115" t="s">
        <v>735</v>
      </c>
      <c r="BF8" s="115" t="s">
        <v>736</v>
      </c>
      <c r="BG8" s="115" t="s">
        <v>736</v>
      </c>
      <c r="BH8" s="115" t="s">
        <v>736</v>
      </c>
    </row>
    <row r="9" spans="1:60" ht="19.5" thickBot="1">
      <c r="B9" s="652" t="s">
        <v>149</v>
      </c>
      <c r="C9" s="653"/>
      <c r="D9" s="654" t="str">
        <f xml:space="preserve"> D7 &amp; "を定義する。"</f>
        <v>施設属性マスタ取込用を定義する。</v>
      </c>
      <c r="E9" s="655"/>
      <c r="F9" s="655"/>
      <c r="G9" s="655"/>
      <c r="H9" s="655"/>
      <c r="I9" s="655"/>
      <c r="J9" s="655"/>
      <c r="K9" s="655"/>
      <c r="L9" s="655"/>
      <c r="M9" s="656"/>
      <c r="P9" s="25" t="str">
        <f>"ALTER TABLE milscm4."&amp;D$8&amp;" OWNER TO pgmisgrp1;"</f>
        <v>ALTER TABLE milscm4.mt_shisetsu_zokusei OWNER TO pgmisgrp1;</v>
      </c>
      <c r="AU9" s="114"/>
      <c r="AV9" s="110"/>
      <c r="AW9" s="116" t="s">
        <v>737</v>
      </c>
      <c r="AX9" s="116" t="s">
        <v>738</v>
      </c>
      <c r="AY9" s="116" t="s">
        <v>739</v>
      </c>
      <c r="AZ9" s="116" t="s">
        <v>740</v>
      </c>
      <c r="BA9" s="116" t="s">
        <v>741</v>
      </c>
      <c r="BB9" s="116" t="s">
        <v>742</v>
      </c>
      <c r="BC9" s="116" t="s">
        <v>743</v>
      </c>
      <c r="BD9" s="116" t="s">
        <v>744</v>
      </c>
      <c r="BE9" s="116" t="s">
        <v>745</v>
      </c>
      <c r="BF9" s="116" t="s">
        <v>746</v>
      </c>
      <c r="BG9" s="116" t="s">
        <v>747</v>
      </c>
      <c r="BH9" s="116" t="s">
        <v>748</v>
      </c>
    </row>
    <row r="10" spans="1:60">
      <c r="B10" s="30"/>
      <c r="C10" s="30"/>
      <c r="D10" s="28"/>
      <c r="E10" s="28"/>
      <c r="F10" s="28"/>
      <c r="G10" s="28"/>
      <c r="H10" s="28"/>
      <c r="I10" s="28"/>
      <c r="J10" s="28"/>
      <c r="K10" s="28"/>
      <c r="L10" s="28"/>
      <c r="M10" s="29"/>
      <c r="N10" s="28"/>
      <c r="P10" s="25" t="str">
        <f>"GRANT ALL ON TABLE milscm4."&amp;D$8&amp;" TO pgappl11;"</f>
        <v>GRANT ALL ON TABLE milscm4.mt_shisetsu_zokusei TO pgappl11;</v>
      </c>
      <c r="AU10" s="114"/>
      <c r="AV10" s="110"/>
      <c r="AW10" s="117" t="s">
        <v>749</v>
      </c>
      <c r="AX10" s="117" t="s">
        <v>749</v>
      </c>
      <c r="AY10" s="117" t="s">
        <v>749</v>
      </c>
      <c r="AZ10" s="117" t="s">
        <v>749</v>
      </c>
      <c r="BA10" s="117" t="s">
        <v>749</v>
      </c>
      <c r="BB10" s="117" t="s">
        <v>749</v>
      </c>
      <c r="BC10" s="117" t="s">
        <v>749</v>
      </c>
      <c r="BD10" s="117" t="s">
        <v>749</v>
      </c>
      <c r="BE10" s="117" t="s">
        <v>749</v>
      </c>
      <c r="BF10" s="117" t="s">
        <v>749</v>
      </c>
      <c r="BG10" s="117" t="s">
        <v>749</v>
      </c>
      <c r="BH10" s="117" t="s">
        <v>749</v>
      </c>
    </row>
    <row r="11" spans="1:60" ht="19.5" thickBot="1">
      <c r="B11" s="31" t="s">
        <v>151</v>
      </c>
      <c r="C11" s="30"/>
      <c r="D11" s="28"/>
      <c r="E11" s="28"/>
      <c r="F11" s="28"/>
      <c r="G11" s="28"/>
      <c r="H11" s="28"/>
      <c r="I11" s="28"/>
      <c r="J11" s="28"/>
      <c r="K11" s="28"/>
      <c r="L11" s="28"/>
      <c r="M11" s="29"/>
      <c r="N11" s="28"/>
      <c r="AU11" s="118" t="s">
        <v>750</v>
      </c>
      <c r="AV11" s="119"/>
      <c r="AW11" s="114"/>
      <c r="AX11" s="114"/>
      <c r="AY11" s="114"/>
      <c r="AZ11" s="114"/>
      <c r="BA11" s="114"/>
      <c r="BB11" s="114"/>
      <c r="BC11" s="114"/>
      <c r="BD11" s="114"/>
      <c r="BE11" s="114"/>
      <c r="BF11" s="114"/>
      <c r="BG11" s="114"/>
      <c r="BH11" s="114"/>
    </row>
    <row r="12" spans="1:60">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milscm4.mt_shisetsu_zokusei</v>
      </c>
      <c r="AU12" s="120" t="s">
        <v>751</v>
      </c>
      <c r="AV12" s="121" t="s">
        <v>752</v>
      </c>
      <c r="AW12" s="121" t="s">
        <v>751</v>
      </c>
      <c r="AX12" s="122"/>
      <c r="AY12" s="122"/>
      <c r="AZ12" s="122"/>
      <c r="BA12" s="122"/>
      <c r="BB12" s="122"/>
      <c r="BC12" s="122"/>
      <c r="BD12" s="122"/>
      <c r="BE12" s="122"/>
      <c r="BF12" s="122"/>
      <c r="BG12" s="122"/>
      <c r="BH12" s="123"/>
    </row>
    <row r="13" spans="1:60" ht="16.5" customHeight="1">
      <c r="B13" s="670"/>
      <c r="C13" s="672"/>
      <c r="D13" s="672"/>
      <c r="E13" s="666"/>
      <c r="F13" s="232" t="s">
        <v>162</v>
      </c>
      <c r="G13" s="232" t="s">
        <v>163</v>
      </c>
      <c r="H13" s="232" t="s">
        <v>162</v>
      </c>
      <c r="I13" s="232" t="s">
        <v>164</v>
      </c>
      <c r="J13" s="666"/>
      <c r="K13" s="666"/>
      <c r="L13" s="666"/>
      <c r="M13" s="668"/>
      <c r="Q13" s="25" t="s">
        <v>1326</v>
      </c>
      <c r="AU13" s="124"/>
      <c r="AV13" s="125" t="s">
        <v>753</v>
      </c>
      <c r="AW13" s="126"/>
      <c r="AX13" s="126"/>
      <c r="AY13" s="126"/>
      <c r="AZ13" s="126"/>
      <c r="BA13" s="126"/>
      <c r="BB13" s="126"/>
      <c r="BC13" s="126"/>
      <c r="BD13" s="126"/>
      <c r="BE13" s="126"/>
      <c r="BF13" s="126"/>
      <c r="BG13" s="126"/>
      <c r="BH13" s="127"/>
    </row>
    <row r="14" spans="1:60">
      <c r="B14" s="33">
        <f t="shared" ref="B14:B27" si="0">ROW()-13</f>
        <v>1</v>
      </c>
      <c r="C14" s="34" t="s">
        <v>394</v>
      </c>
      <c r="D14" s="34" t="s">
        <v>196</v>
      </c>
      <c r="E14" s="36" t="s">
        <v>192</v>
      </c>
      <c r="F14" s="36" t="s">
        <v>167</v>
      </c>
      <c r="G14" s="36">
        <v>9</v>
      </c>
      <c r="H14" s="36" t="str">
        <f t="shared" ref="H14:H25" si="1">IF(F14="フラグ","boolean",IF(F14="文字列","text",IF(F14="整数","integer",IF(F14="実数","numeric",""))))</f>
        <v>text</v>
      </c>
      <c r="I14" s="36">
        <f t="shared" ref="I14:I25" si="2">IF(H14="boolean",1,IF(H14="text",IF(G14&lt;=126,1+(G14*3),4+(G14*3)),IF(H14="integer",4,IF(H14="numeric",3+CEILING(G14/4*2,2),0))))</f>
        <v>28</v>
      </c>
      <c r="J14" s="37"/>
      <c r="K14" s="37"/>
      <c r="L14" s="36" t="s">
        <v>192</v>
      </c>
      <c r="M14" s="39" t="s">
        <v>1421</v>
      </c>
      <c r="S14" s="25" t="str">
        <f>IF(B14&lt;&gt;1,","&amp;D14,D14)</f>
        <v>facility_id</v>
      </c>
      <c r="T14" s="25" t="str">
        <f>UPPER(H14)</f>
        <v>TEXT</v>
      </c>
      <c r="U14" s="25" t="str">
        <f>IF(K14&lt;&gt;"","default "&amp;IF(H14="text","'"&amp;K14&amp;"'",K14),"")</f>
        <v/>
      </c>
      <c r="V14" s="25" t="str">
        <f>IF(L14="○","NOT NULL","")</f>
        <v>NOT NULL</v>
      </c>
      <c r="W14" s="25" t="str">
        <f t="shared" ref="W14:W27" si="3">"-- "&amp;C14</f>
        <v>-- 施設ID</v>
      </c>
      <c r="Y14" s="41"/>
      <c r="Z14" s="41"/>
      <c r="AA14" s="41"/>
      <c r="AB14" s="41"/>
      <c r="AD14" s="25" t="str">
        <f t="shared" ref="AD14:AD27" si="4">IF(H14="text",""""&amp;D14&amp;""": ""object"", ","")</f>
        <v xml:space="preserve">"facility_id": "object", </v>
      </c>
      <c r="AE14" s="25" t="str">
        <f t="shared" ref="AE14:AE27" si="5">""""&amp;D14&amp;""", "</f>
        <v xml:space="preserve">"facility_id", </v>
      </c>
      <c r="AR14" s="41"/>
      <c r="AS14" s="41"/>
      <c r="AT14" s="41"/>
      <c r="AU14" s="128"/>
      <c r="AV14" s="125" t="s">
        <v>754</v>
      </c>
      <c r="AW14" s="126"/>
      <c r="AX14" s="126"/>
      <c r="AY14" s="126"/>
      <c r="AZ14" s="126"/>
      <c r="BA14" s="126"/>
      <c r="BB14" s="126"/>
      <c r="BC14" s="126"/>
      <c r="BD14" s="126"/>
      <c r="BE14" s="126"/>
      <c r="BF14" s="126"/>
      <c r="BG14" s="126"/>
      <c r="BH14" s="127"/>
    </row>
    <row r="15" spans="1:60">
      <c r="B15" s="33">
        <f t="shared" si="0"/>
        <v>2</v>
      </c>
      <c r="C15" s="34" t="s">
        <v>543</v>
      </c>
      <c r="D15" s="34" t="s">
        <v>544</v>
      </c>
      <c r="E15" s="36"/>
      <c r="F15" s="36" t="s">
        <v>180</v>
      </c>
      <c r="G15" s="36">
        <v>4</v>
      </c>
      <c r="H15" s="36" t="str">
        <f t="shared" si="1"/>
        <v>integer</v>
      </c>
      <c r="I15" s="36">
        <f t="shared" si="2"/>
        <v>4</v>
      </c>
      <c r="J15" s="37"/>
      <c r="K15" s="37">
        <v>0</v>
      </c>
      <c r="L15" s="36" t="s">
        <v>192</v>
      </c>
      <c r="M15" s="39" t="s">
        <v>783</v>
      </c>
      <c r="S15" s="25" t="str">
        <f t="shared" ref="S15:S27" si="6">IF(B15&lt;&gt;1,","&amp;D15,D15)</f>
        <v>,ippan_bed</v>
      </c>
      <c r="T15" s="25" t="str">
        <f t="shared" ref="T15:T27" si="7">UPPER(H15)</f>
        <v>INTEGER</v>
      </c>
      <c r="U15" s="25" t="str">
        <f t="shared" ref="U15:U27" si="8">IF(K15&lt;&gt;"","default "&amp;IF(H15="text","'"&amp;K15&amp;"'",K15),"")</f>
        <v>default 0</v>
      </c>
      <c r="V15" s="25" t="str">
        <f>IF(L15="○","NOT NULL","")</f>
        <v>NOT NULL</v>
      </c>
      <c r="W15" s="25" t="str">
        <f t="shared" si="3"/>
        <v>-- 一般病床</v>
      </c>
      <c r="Y15" s="41"/>
      <c r="Z15" s="41"/>
      <c r="AA15" s="41"/>
      <c r="AB15" s="41"/>
      <c r="AD15" s="25" t="str">
        <f t="shared" si="4"/>
        <v/>
      </c>
      <c r="AE15" s="25" t="str">
        <f t="shared" si="5"/>
        <v xml:space="preserve">"ippan_bed", </v>
      </c>
      <c r="AR15" s="41"/>
      <c r="AS15" s="41"/>
      <c r="AT15" s="41"/>
      <c r="AU15" s="128"/>
      <c r="AV15" s="125" t="s">
        <v>757</v>
      </c>
      <c r="AW15" s="126"/>
      <c r="AX15" s="126"/>
      <c r="AY15" s="126"/>
      <c r="AZ15" s="126"/>
      <c r="BA15" s="126"/>
      <c r="BB15" s="126"/>
      <c r="BC15" s="126"/>
      <c r="BD15" s="126"/>
      <c r="BE15" s="126"/>
      <c r="BF15" s="126"/>
      <c r="BG15" s="126"/>
      <c r="BH15" s="127"/>
    </row>
    <row r="16" spans="1:60">
      <c r="B16" s="33">
        <f t="shared" si="0"/>
        <v>3</v>
      </c>
      <c r="C16" s="34" t="s">
        <v>785</v>
      </c>
      <c r="D16" s="34" t="s">
        <v>786</v>
      </c>
      <c r="E16" s="36"/>
      <c r="F16" s="36" t="s">
        <v>180</v>
      </c>
      <c r="G16" s="36">
        <v>4</v>
      </c>
      <c r="H16" s="36" t="str">
        <f t="shared" si="1"/>
        <v>integer</v>
      </c>
      <c r="I16" s="36">
        <f t="shared" si="2"/>
        <v>4</v>
      </c>
      <c r="J16" s="37"/>
      <c r="K16" s="37">
        <v>0</v>
      </c>
      <c r="L16" s="36" t="s">
        <v>192</v>
      </c>
      <c r="M16" s="39" t="s">
        <v>783</v>
      </c>
      <c r="S16" s="25" t="str">
        <f t="shared" si="6"/>
        <v>,seishin_bed</v>
      </c>
      <c r="T16" s="25" t="str">
        <f t="shared" si="7"/>
        <v>INTEGER</v>
      </c>
      <c r="U16" s="25" t="str">
        <f t="shared" si="8"/>
        <v>default 0</v>
      </c>
      <c r="V16" s="25" t="str">
        <f>IF(L16="○","NOT NULL","")</f>
        <v>NOT NULL</v>
      </c>
      <c r="W16" s="25" t="str">
        <f t="shared" si="3"/>
        <v>-- 精神病床</v>
      </c>
      <c r="Y16" s="41"/>
      <c r="Z16" s="41"/>
      <c r="AA16" s="41"/>
      <c r="AB16" s="41"/>
      <c r="AD16" s="25" t="str">
        <f t="shared" si="4"/>
        <v/>
      </c>
      <c r="AE16" s="25" t="str">
        <f t="shared" si="5"/>
        <v xml:space="preserve">"seishin_bed", </v>
      </c>
      <c r="AR16" s="41"/>
      <c r="AS16" s="41"/>
      <c r="AT16" s="41"/>
      <c r="AU16" s="128"/>
      <c r="AV16" s="125" t="s">
        <v>760</v>
      </c>
      <c r="AW16" s="126"/>
      <c r="AX16" s="126"/>
      <c r="AY16" s="126"/>
      <c r="AZ16" s="126"/>
      <c r="BA16" s="126"/>
      <c r="BB16" s="126"/>
      <c r="BC16" s="126"/>
      <c r="BD16" s="126"/>
      <c r="BE16" s="126"/>
      <c r="BF16" s="126"/>
      <c r="BG16" s="126"/>
      <c r="BH16" s="127"/>
    </row>
    <row r="17" spans="1:60">
      <c r="B17" s="33">
        <f t="shared" si="0"/>
        <v>4</v>
      </c>
      <c r="C17" s="34" t="s">
        <v>789</v>
      </c>
      <c r="D17" s="34" t="s">
        <v>790</v>
      </c>
      <c r="E17" s="36"/>
      <c r="F17" s="36" t="s">
        <v>180</v>
      </c>
      <c r="G17" s="36">
        <v>4</v>
      </c>
      <c r="H17" s="36" t="str">
        <f t="shared" si="1"/>
        <v>integer</v>
      </c>
      <c r="I17" s="36">
        <f t="shared" si="2"/>
        <v>4</v>
      </c>
      <c r="J17" s="37"/>
      <c r="K17" s="37">
        <v>0</v>
      </c>
      <c r="L17" s="36" t="s">
        <v>192</v>
      </c>
      <c r="M17" s="39" t="s">
        <v>783</v>
      </c>
      <c r="S17" s="25" t="str">
        <f t="shared" si="6"/>
        <v>,kansen_bed</v>
      </c>
      <c r="T17" s="25" t="str">
        <f t="shared" si="7"/>
        <v>INTEGER</v>
      </c>
      <c r="U17" s="25" t="str">
        <f t="shared" si="8"/>
        <v>default 0</v>
      </c>
      <c r="V17" s="25" t="str">
        <f>IF(L17="○","NOT NULL","")</f>
        <v>NOT NULL</v>
      </c>
      <c r="W17" s="25" t="str">
        <f t="shared" si="3"/>
        <v>-- 感染症病床</v>
      </c>
      <c r="Y17" s="41"/>
      <c r="Z17" s="41"/>
      <c r="AA17" s="41"/>
      <c r="AB17" s="41"/>
      <c r="AD17" s="25" t="str">
        <f t="shared" si="4"/>
        <v/>
      </c>
      <c r="AE17" s="25" t="str">
        <f t="shared" si="5"/>
        <v xml:space="preserve">"kansen_bed", </v>
      </c>
      <c r="AR17" s="41"/>
      <c r="AS17" s="41"/>
      <c r="AT17" s="41"/>
      <c r="AU17" s="128"/>
      <c r="AV17" s="125" t="s">
        <v>760</v>
      </c>
      <c r="AW17" s="126"/>
      <c r="AX17" s="126"/>
      <c r="AY17" s="126"/>
      <c r="AZ17" s="126"/>
      <c r="BA17" s="126"/>
      <c r="BB17" s="126"/>
      <c r="BC17" s="126"/>
      <c r="BD17" s="126"/>
      <c r="BE17" s="126"/>
      <c r="BF17" s="126"/>
      <c r="BG17" s="126"/>
      <c r="BH17" s="127"/>
    </row>
    <row r="18" spans="1:60" ht="19.5" thickBot="1">
      <c r="B18" s="33">
        <f t="shared" si="0"/>
        <v>5</v>
      </c>
      <c r="C18" s="34" t="s">
        <v>793</v>
      </c>
      <c r="D18" s="34" t="s">
        <v>794</v>
      </c>
      <c r="E18" s="36"/>
      <c r="F18" s="36" t="s">
        <v>180</v>
      </c>
      <c r="G18" s="36">
        <v>4</v>
      </c>
      <c r="H18" s="36" t="str">
        <f t="shared" si="1"/>
        <v>integer</v>
      </c>
      <c r="I18" s="36">
        <f t="shared" si="2"/>
        <v>4</v>
      </c>
      <c r="J18" s="37"/>
      <c r="K18" s="37">
        <v>0</v>
      </c>
      <c r="L18" s="36" t="s">
        <v>192</v>
      </c>
      <c r="M18" s="39" t="s">
        <v>783</v>
      </c>
      <c r="S18" s="25" t="str">
        <f t="shared" si="6"/>
        <v>,kekkaku_bed</v>
      </c>
      <c r="T18" s="25" t="str">
        <f t="shared" si="7"/>
        <v>INTEGER</v>
      </c>
      <c r="U18" s="25" t="str">
        <f t="shared" si="8"/>
        <v>default 0</v>
      </c>
      <c r="V18" s="25" t="str">
        <f>IF(L18="○","NOT NULL","")</f>
        <v>NOT NULL</v>
      </c>
      <c r="W18" s="25" t="str">
        <f t="shared" si="3"/>
        <v>-- 結核病床</v>
      </c>
      <c r="AB18" s="41"/>
      <c r="AD18" s="25" t="str">
        <f t="shared" si="4"/>
        <v/>
      </c>
      <c r="AE18" s="25" t="str">
        <f t="shared" si="5"/>
        <v xml:space="preserve">"kekkaku_bed", </v>
      </c>
      <c r="AR18" s="41"/>
      <c r="AS18" s="41"/>
      <c r="AT18" s="41"/>
      <c r="AU18" s="129"/>
      <c r="AV18" s="130" t="s">
        <v>763</v>
      </c>
      <c r="AW18" s="131"/>
      <c r="AX18" s="131"/>
      <c r="AY18" s="131"/>
      <c r="AZ18" s="131"/>
      <c r="BA18" s="131"/>
      <c r="BB18" s="131"/>
      <c r="BC18" s="131"/>
      <c r="BD18" s="131"/>
      <c r="BE18" s="131"/>
      <c r="BF18" s="131"/>
      <c r="BG18" s="131"/>
      <c r="BH18" s="132"/>
    </row>
    <row r="19" spans="1:60">
      <c r="B19" s="33">
        <f t="shared" si="0"/>
        <v>6</v>
      </c>
      <c r="C19" s="34" t="s">
        <v>795</v>
      </c>
      <c r="D19" s="34" t="s">
        <v>796</v>
      </c>
      <c r="E19" s="36"/>
      <c r="F19" s="36" t="s">
        <v>180</v>
      </c>
      <c r="G19" s="36">
        <v>4</v>
      </c>
      <c r="H19" s="36" t="str">
        <f t="shared" si="1"/>
        <v>integer</v>
      </c>
      <c r="I19" s="36">
        <f t="shared" si="2"/>
        <v>4</v>
      </c>
      <c r="J19" s="37"/>
      <c r="K19" s="37">
        <v>0</v>
      </c>
      <c r="L19" s="36" t="s">
        <v>192</v>
      </c>
      <c r="M19" s="39" t="s">
        <v>783</v>
      </c>
      <c r="P19" s="41"/>
      <c r="S19" s="25" t="str">
        <f t="shared" si="6"/>
        <v>,ryouyou_bed</v>
      </c>
      <c r="T19" s="25" t="str">
        <f t="shared" si="7"/>
        <v>INTEGER</v>
      </c>
      <c r="U19" s="25" t="str">
        <f t="shared" si="8"/>
        <v>default 0</v>
      </c>
      <c r="V19" s="25" t="str">
        <f t="shared" ref="V19:V27" si="9">IF(L19="○","NOT NULL","")</f>
        <v>NOT NULL</v>
      </c>
      <c r="W19" s="25" t="str">
        <f t="shared" si="3"/>
        <v>-- 療養病床</v>
      </c>
      <c r="Y19" s="41"/>
      <c r="Z19" s="41"/>
      <c r="AA19" s="41"/>
      <c r="AB19" s="41"/>
      <c r="AD19" s="25" t="str">
        <f t="shared" si="4"/>
        <v/>
      </c>
      <c r="AE19" s="25" t="str">
        <f t="shared" si="5"/>
        <v xml:space="preserve">"ryouyou_bed", </v>
      </c>
      <c r="AR19" s="41"/>
      <c r="AS19" s="41"/>
      <c r="AT19" s="41"/>
      <c r="AU19" s="114"/>
      <c r="AV19" s="114"/>
      <c r="AW19" s="114"/>
      <c r="AX19" s="114"/>
      <c r="AY19" s="114"/>
      <c r="AZ19" s="114"/>
      <c r="BA19" s="114"/>
      <c r="BB19" s="114"/>
      <c r="BC19" s="114"/>
      <c r="BD19" s="114"/>
      <c r="BE19" s="114"/>
      <c r="BF19" s="114"/>
      <c r="BG19" s="114"/>
      <c r="BH19" s="114"/>
    </row>
    <row r="20" spans="1:60" ht="38.25" thickBot="1">
      <c r="A20" s="41"/>
      <c r="B20" s="33">
        <f t="shared" si="0"/>
        <v>7</v>
      </c>
      <c r="C20" s="34" t="s">
        <v>530</v>
      </c>
      <c r="D20" s="34" t="s">
        <v>531</v>
      </c>
      <c r="E20" s="36"/>
      <c r="F20" s="36" t="s">
        <v>167</v>
      </c>
      <c r="G20" s="36">
        <v>1</v>
      </c>
      <c r="H20" s="36" t="str">
        <f t="shared" si="1"/>
        <v>text</v>
      </c>
      <c r="I20" s="36">
        <f t="shared" si="2"/>
        <v>4</v>
      </c>
      <c r="J20" s="37"/>
      <c r="K20" s="37">
        <v>0</v>
      </c>
      <c r="L20" s="36" t="s">
        <v>192</v>
      </c>
      <c r="M20" s="39" t="s">
        <v>798</v>
      </c>
      <c r="P20" s="41"/>
      <c r="S20" s="25" t="str">
        <f t="shared" si="6"/>
        <v>,univ_hp_f</v>
      </c>
      <c r="T20" s="25" t="str">
        <f t="shared" si="7"/>
        <v>TEXT</v>
      </c>
      <c r="U20" s="25" t="str">
        <f t="shared" si="8"/>
        <v>default '0'</v>
      </c>
      <c r="V20" s="25" t="str">
        <f t="shared" si="9"/>
        <v>NOT NULL</v>
      </c>
      <c r="W20" s="25" t="str">
        <f t="shared" si="3"/>
        <v>-- 大学病院F</v>
      </c>
      <c r="Y20" s="41"/>
      <c r="Z20" s="41"/>
      <c r="AA20" s="41"/>
      <c r="AB20" s="41"/>
      <c r="AD20" s="25" t="str">
        <f t="shared" si="4"/>
        <v xml:space="preserve">"univ_hp_f": "object", </v>
      </c>
      <c r="AE20" s="25" t="str">
        <f t="shared" si="5"/>
        <v xml:space="preserve">"univ_hp_f", </v>
      </c>
      <c r="AR20" s="41"/>
      <c r="AS20" s="41"/>
      <c r="AT20" s="41"/>
      <c r="AU20" s="118" t="s">
        <v>767</v>
      </c>
      <c r="AV20" s="133"/>
      <c r="AW20" s="114"/>
      <c r="AX20" s="114"/>
      <c r="AY20" s="114"/>
      <c r="AZ20" s="114"/>
      <c r="BA20" s="114"/>
      <c r="BB20" s="114"/>
      <c r="BC20" s="114"/>
      <c r="BD20" s="114"/>
      <c r="BE20" s="114"/>
      <c r="BF20" s="114"/>
      <c r="BG20" s="114"/>
      <c r="BH20" s="114"/>
    </row>
    <row r="21" spans="1:60" ht="56.25">
      <c r="A21" s="41"/>
      <c r="B21" s="33">
        <f t="shared" si="0"/>
        <v>8</v>
      </c>
      <c r="C21" s="34" t="s">
        <v>801</v>
      </c>
      <c r="D21" s="34" t="s">
        <v>802</v>
      </c>
      <c r="E21" s="36"/>
      <c r="F21" s="36" t="s">
        <v>167</v>
      </c>
      <c r="G21" s="36">
        <v>1</v>
      </c>
      <c r="H21" s="36" t="str">
        <f t="shared" si="1"/>
        <v>text</v>
      </c>
      <c r="I21" s="36">
        <f t="shared" si="2"/>
        <v>4</v>
      </c>
      <c r="J21" s="37"/>
      <c r="K21" s="37">
        <v>0</v>
      </c>
      <c r="L21" s="36" t="s">
        <v>192</v>
      </c>
      <c r="M21" s="39" t="s">
        <v>803</v>
      </c>
      <c r="P21" s="41"/>
      <c r="S21" s="25" t="str">
        <f t="shared" si="6"/>
        <v>,tokutei_hp_f</v>
      </c>
      <c r="T21" s="25" t="str">
        <f t="shared" si="7"/>
        <v>TEXT</v>
      </c>
      <c r="U21" s="25" t="str">
        <f t="shared" si="8"/>
        <v>default '0'</v>
      </c>
      <c r="V21" s="25" t="str">
        <f t="shared" si="9"/>
        <v>NOT NULL</v>
      </c>
      <c r="W21" s="25" t="str">
        <f t="shared" si="3"/>
        <v>-- 特定機能病院F</v>
      </c>
      <c r="Y21" s="41"/>
      <c r="Z21" s="41"/>
      <c r="AA21" s="41"/>
      <c r="AB21" s="41"/>
      <c r="AD21" s="25" t="str">
        <f t="shared" si="4"/>
        <v xml:space="preserve">"tokutei_hp_f": "object", </v>
      </c>
      <c r="AE21" s="25" t="str">
        <f t="shared" si="5"/>
        <v xml:space="preserve">"tokutei_hp_f", </v>
      </c>
      <c r="AR21" s="41"/>
      <c r="AS21" s="41"/>
      <c r="AT21" s="41"/>
      <c r="AU21" s="120" t="s">
        <v>770</v>
      </c>
      <c r="AV21" s="121"/>
      <c r="AW21" s="121" t="s">
        <v>771</v>
      </c>
      <c r="AX21" s="122"/>
      <c r="AY21" s="122"/>
      <c r="AZ21" s="122"/>
      <c r="BA21" s="122"/>
      <c r="BB21" s="122"/>
      <c r="BC21" s="122"/>
      <c r="BD21" s="122"/>
      <c r="BE21" s="122"/>
      <c r="BF21" s="122"/>
      <c r="BG21" s="122"/>
      <c r="BH21" s="123"/>
    </row>
    <row r="22" spans="1:60" ht="112.5">
      <c r="B22" s="33">
        <f t="shared" si="0"/>
        <v>9</v>
      </c>
      <c r="C22" s="34" t="s">
        <v>806</v>
      </c>
      <c r="D22" s="34" t="s">
        <v>534</v>
      </c>
      <c r="E22" s="36"/>
      <c r="F22" s="36" t="s">
        <v>180</v>
      </c>
      <c r="G22" s="36">
        <v>1</v>
      </c>
      <c r="H22" s="36" t="str">
        <f t="shared" si="1"/>
        <v>integer</v>
      </c>
      <c r="I22" s="36">
        <f t="shared" si="2"/>
        <v>4</v>
      </c>
      <c r="J22" s="37"/>
      <c r="K22" s="37">
        <v>0</v>
      </c>
      <c r="L22" s="36" t="s">
        <v>192</v>
      </c>
      <c r="M22" s="39" t="s">
        <v>807</v>
      </c>
      <c r="S22" s="25" t="str">
        <f t="shared" ref="S22:S25" si="10">IF(B22&lt;&gt;1,","&amp;D22,D22)</f>
        <v>,cancer_hp_f</v>
      </c>
      <c r="T22" s="25" t="str">
        <f t="shared" ref="T22:T25" si="11">UPPER(H22)</f>
        <v>INTEGER</v>
      </c>
      <c r="U22" s="25" t="str">
        <f t="shared" ref="U22:U25" si="12">IF(K22&lt;&gt;"","default "&amp;IF(H22="text","'"&amp;K22&amp;"'",K22),"")</f>
        <v>default 0</v>
      </c>
      <c r="V22" s="25" t="str">
        <f>IF(L22="○","NOT NULL","")</f>
        <v>NOT NULL</v>
      </c>
      <c r="W22" s="25" t="str">
        <f t="shared" si="3"/>
        <v>-- がん拠点病院F</v>
      </c>
      <c r="AB22" s="41"/>
      <c r="AD22" s="25" t="str">
        <f t="shared" si="4"/>
        <v/>
      </c>
      <c r="AE22" s="25" t="str">
        <f t="shared" si="5"/>
        <v xml:space="preserve">"cancer_hp_f", </v>
      </c>
      <c r="AR22" s="41"/>
      <c r="AS22" s="41"/>
      <c r="AT22" s="41"/>
      <c r="AU22" s="134" t="s">
        <v>774</v>
      </c>
      <c r="AV22" s="135" t="s">
        <v>775</v>
      </c>
      <c r="AW22" s="136">
        <f>+AW23+AW24+AW27+AW28</f>
        <v>0</v>
      </c>
      <c r="AX22" s="136">
        <f t="shared" ref="AX22:BH22" si="13">+AX23+AX24+AX27+AX28</f>
        <v>0</v>
      </c>
      <c r="AY22" s="136">
        <f t="shared" si="13"/>
        <v>0</v>
      </c>
      <c r="AZ22" s="136">
        <f t="shared" si="13"/>
        <v>0</v>
      </c>
      <c r="BA22" s="136">
        <f t="shared" si="13"/>
        <v>0</v>
      </c>
      <c r="BB22" s="136">
        <f t="shared" si="13"/>
        <v>0</v>
      </c>
      <c r="BC22" s="136">
        <f t="shared" si="13"/>
        <v>0</v>
      </c>
      <c r="BD22" s="136">
        <f t="shared" si="13"/>
        <v>0</v>
      </c>
      <c r="BE22" s="136">
        <f t="shared" si="13"/>
        <v>0</v>
      </c>
      <c r="BF22" s="136">
        <f t="shared" si="13"/>
        <v>0</v>
      </c>
      <c r="BG22" s="136">
        <f t="shared" si="13"/>
        <v>0</v>
      </c>
      <c r="BH22" s="137">
        <f t="shared" si="13"/>
        <v>0</v>
      </c>
    </row>
    <row r="23" spans="1:60" ht="37.5">
      <c r="B23" s="33">
        <f t="shared" si="0"/>
        <v>10</v>
      </c>
      <c r="C23" s="34" t="s">
        <v>810</v>
      </c>
      <c r="D23" s="34" t="s">
        <v>3506</v>
      </c>
      <c r="E23" s="36"/>
      <c r="F23" s="36" t="s">
        <v>167</v>
      </c>
      <c r="G23" s="36">
        <v>1</v>
      </c>
      <c r="H23" s="36" t="str">
        <f t="shared" si="1"/>
        <v>text</v>
      </c>
      <c r="I23" s="36">
        <f t="shared" si="2"/>
        <v>4</v>
      </c>
      <c r="J23" s="37"/>
      <c r="K23" s="37">
        <v>0</v>
      </c>
      <c r="L23" s="36" t="s">
        <v>192</v>
      </c>
      <c r="M23" s="39" t="s">
        <v>812</v>
      </c>
      <c r="P23" s="41"/>
      <c r="S23" s="25" t="str">
        <f t="shared" si="10"/>
        <v>,high_acute_care_hp_f</v>
      </c>
      <c r="T23" s="25" t="str">
        <f t="shared" si="11"/>
        <v>TEXT</v>
      </c>
      <c r="U23" s="25" t="str">
        <f t="shared" si="12"/>
        <v>default '0'</v>
      </c>
      <c r="V23" s="25" t="str">
        <f t="shared" ref="V23:V25" si="14">IF(L23="○","NOT NULL","")</f>
        <v>NOT NULL</v>
      </c>
      <c r="W23" s="25" t="str">
        <f t="shared" si="3"/>
        <v>-- 高度急性期病院F</v>
      </c>
      <c r="Y23" s="41"/>
      <c r="Z23" s="41"/>
      <c r="AA23" s="41"/>
      <c r="AB23" s="41"/>
      <c r="AD23" s="25" t="str">
        <f t="shared" si="4"/>
        <v xml:space="preserve">"high_acute_care_hp_f": "object", </v>
      </c>
      <c r="AE23" s="25" t="str">
        <f t="shared" si="5"/>
        <v xml:space="preserve">"high_acute_care_hp_f", </v>
      </c>
      <c r="AR23" s="41"/>
      <c r="AS23" s="41"/>
      <c r="AT23" s="41"/>
      <c r="AU23" s="138" t="s">
        <v>778</v>
      </c>
      <c r="AV23" s="125" t="s">
        <v>779</v>
      </c>
      <c r="AW23" s="136">
        <f t="shared" ref="AW23:BH23" si="15">SUM(AW34:AW63)+AW65+AW69+SUM(AW71:AW73)+AW75++SUM(AW79:AW98)+SUM(AW102:AW116)+AW119+SUM(AW124:AW125)+SUM(AW132:AW135)+SUM(AW138:AW141)+SUM(AW145:AW146)+AW150+SUM(AW156:AW163)+SUM(AW169:AW172)+SUM(AW183:AW186)+SUM(AW192:AW193)+AW196+AW199+SUM(AW203:AW204)+SUM(AW208:AW209)+AW212+AW215+AW218+SUM(AW222:AW225)+SUM(AW232:AW237)+SUM(AW244:AW251)+SUM(AW258:AW259)+SUM(AW263:AW264)+SUM(AW268:AW269)+SUM(AW274:AW275)+AW278+AW282+AW285+SUM(AW292:AW293)+AW299+AW301+AW304</f>
        <v>0</v>
      </c>
      <c r="AX23" s="136">
        <f t="shared" si="15"/>
        <v>0</v>
      </c>
      <c r="AY23" s="136">
        <f t="shared" si="15"/>
        <v>0</v>
      </c>
      <c r="AZ23" s="136">
        <f t="shared" si="15"/>
        <v>0</v>
      </c>
      <c r="BA23" s="136">
        <f t="shared" si="15"/>
        <v>0</v>
      </c>
      <c r="BB23" s="136">
        <f t="shared" si="15"/>
        <v>0</v>
      </c>
      <c r="BC23" s="136">
        <f t="shared" si="15"/>
        <v>0</v>
      </c>
      <c r="BD23" s="136">
        <f t="shared" si="15"/>
        <v>0</v>
      </c>
      <c r="BE23" s="136">
        <f t="shared" si="15"/>
        <v>0</v>
      </c>
      <c r="BF23" s="136">
        <f t="shared" si="15"/>
        <v>0</v>
      </c>
      <c r="BG23" s="136">
        <f t="shared" si="15"/>
        <v>0</v>
      </c>
      <c r="BH23" s="136">
        <f t="shared" si="15"/>
        <v>0</v>
      </c>
    </row>
    <row r="24" spans="1:60" ht="37.5">
      <c r="A24" s="41"/>
      <c r="B24" s="33">
        <f t="shared" si="0"/>
        <v>11</v>
      </c>
      <c r="C24" s="34" t="s">
        <v>814</v>
      </c>
      <c r="D24" s="34" t="s">
        <v>3507</v>
      </c>
      <c r="E24" s="36"/>
      <c r="F24" s="36" t="s">
        <v>167</v>
      </c>
      <c r="G24" s="36">
        <v>1</v>
      </c>
      <c r="H24" s="36" t="str">
        <f t="shared" si="1"/>
        <v>text</v>
      </c>
      <c r="I24" s="36">
        <f t="shared" si="2"/>
        <v>4</v>
      </c>
      <c r="J24" s="37"/>
      <c r="K24" s="37">
        <v>0</v>
      </c>
      <c r="L24" s="36" t="s">
        <v>192</v>
      </c>
      <c r="M24" s="39" t="s">
        <v>816</v>
      </c>
      <c r="P24" s="41"/>
      <c r="S24" s="25" t="str">
        <f t="shared" si="10"/>
        <v>,acute_care_hp_f</v>
      </c>
      <c r="T24" s="25" t="str">
        <f t="shared" si="11"/>
        <v>TEXT</v>
      </c>
      <c r="U24" s="25" t="str">
        <f t="shared" si="12"/>
        <v>default '0'</v>
      </c>
      <c r="V24" s="25" t="str">
        <f t="shared" si="14"/>
        <v>NOT NULL</v>
      </c>
      <c r="W24" s="25" t="str">
        <f t="shared" si="3"/>
        <v>-- 急性期病院F</v>
      </c>
      <c r="Y24" s="41"/>
      <c r="Z24" s="41"/>
      <c r="AA24" s="41"/>
      <c r="AB24" s="41"/>
      <c r="AD24" s="25" t="str">
        <f t="shared" si="4"/>
        <v xml:space="preserve">"acute_care_hp_f": "object", </v>
      </c>
      <c r="AE24" s="25" t="str">
        <f t="shared" si="5"/>
        <v xml:space="preserve">"acute_care_hp_f", </v>
      </c>
      <c r="AR24" s="41"/>
      <c r="AS24" s="41"/>
      <c r="AT24" s="41"/>
      <c r="AU24" s="138" t="s">
        <v>781</v>
      </c>
      <c r="AV24" s="139" t="s">
        <v>782</v>
      </c>
      <c r="AW24" s="126"/>
      <c r="AX24" s="126"/>
      <c r="AY24" s="126"/>
      <c r="AZ24" s="126"/>
      <c r="BA24" s="126"/>
      <c r="BB24" s="126"/>
      <c r="BC24" s="126"/>
      <c r="BD24" s="126"/>
      <c r="BE24" s="126"/>
      <c r="BF24" s="126"/>
      <c r="BG24" s="126"/>
      <c r="BH24" s="127"/>
    </row>
    <row r="25" spans="1:60">
      <c r="A25" s="41"/>
      <c r="B25" s="33">
        <f t="shared" si="0"/>
        <v>12</v>
      </c>
      <c r="C25" s="34" t="s">
        <v>1274</v>
      </c>
      <c r="D25" s="34" t="s">
        <v>1277</v>
      </c>
      <c r="E25" s="36"/>
      <c r="F25" s="36" t="s">
        <v>167</v>
      </c>
      <c r="G25" s="36">
        <v>1</v>
      </c>
      <c r="H25" s="36" t="str">
        <f t="shared" si="1"/>
        <v>text</v>
      </c>
      <c r="I25" s="36">
        <f t="shared" si="2"/>
        <v>4</v>
      </c>
      <c r="J25" s="37"/>
      <c r="K25" s="37">
        <v>0</v>
      </c>
      <c r="L25" s="36" t="s">
        <v>192</v>
      </c>
      <c r="M25" s="39" t="s">
        <v>1276</v>
      </c>
      <c r="P25" s="41"/>
      <c r="S25" s="25" t="str">
        <f t="shared" si="10"/>
        <v>,mil_exit_f</v>
      </c>
      <c r="T25" s="25" t="str">
        <f t="shared" si="11"/>
        <v>TEXT</v>
      </c>
      <c r="U25" s="25" t="str">
        <f t="shared" si="12"/>
        <v>default '0'</v>
      </c>
      <c r="V25" s="25" t="str">
        <f t="shared" si="14"/>
        <v>NOT NULL</v>
      </c>
      <c r="W25" s="25" t="str">
        <f t="shared" si="3"/>
        <v>-- 千年カルテ離脱施設フラグ</v>
      </c>
      <c r="Y25" s="41"/>
      <c r="Z25" s="41"/>
      <c r="AA25" s="41"/>
      <c r="AB25" s="41"/>
      <c r="AD25" s="25" t="str">
        <f t="shared" si="4"/>
        <v xml:space="preserve">"mil_exit_f": "object", </v>
      </c>
      <c r="AE25" s="25" t="str">
        <f t="shared" si="5"/>
        <v xml:space="preserve">"mil_exit_f", </v>
      </c>
      <c r="AR25" s="41"/>
      <c r="AS25" s="41"/>
      <c r="AT25" s="41"/>
      <c r="AU25" s="140"/>
      <c r="AV25" s="139" t="s">
        <v>784</v>
      </c>
      <c r="AW25" s="126"/>
      <c r="AX25" s="126"/>
      <c r="AY25" s="126"/>
      <c r="AZ25" s="126"/>
      <c r="BA25" s="126"/>
      <c r="BB25" s="126"/>
      <c r="BC25" s="126"/>
      <c r="BD25" s="126"/>
      <c r="BE25" s="126"/>
      <c r="BF25" s="126"/>
      <c r="BG25" s="126"/>
      <c r="BH25" s="127"/>
    </row>
    <row r="26" spans="1:60" ht="56.25">
      <c r="B26" s="33">
        <f t="shared" si="0"/>
        <v>13</v>
      </c>
      <c r="C26" s="34" t="s">
        <v>1587</v>
      </c>
      <c r="D26" s="34" t="s">
        <v>1589</v>
      </c>
      <c r="E26" s="36" t="s">
        <v>192</v>
      </c>
      <c r="F26" s="36" t="s">
        <v>167</v>
      </c>
      <c r="G26" s="36">
        <v>6</v>
      </c>
      <c r="H26" s="36" t="str">
        <f t="shared" ref="H26" si="16">IF(F26="フラグ","boolean",IF(F26="文字列","text",IF(F26="整数","integer",IF(F26="実数","numeric",""))))</f>
        <v>text</v>
      </c>
      <c r="I26" s="36">
        <f t="shared" ref="I26" si="17">IF(H26="boolean",1,IF(H26="text",IF(G26&lt;=126,1+(G26*3),4+(G26*3)),IF(H26="integer",4,IF(H26="numeric",3+CEILING(G26/4*2,2),0))))</f>
        <v>19</v>
      </c>
      <c r="J26" s="37"/>
      <c r="K26" s="37">
        <v>999999</v>
      </c>
      <c r="L26" s="36" t="s">
        <v>192</v>
      </c>
      <c r="M26" s="39" t="s">
        <v>1588</v>
      </c>
      <c r="S26" s="25" t="str">
        <f t="shared" ref="S26" si="18">IF(B26&lt;&gt;1,","&amp;D26,D26)</f>
        <v>,torikomi_kijun_ym</v>
      </c>
      <c r="T26" s="25" t="str">
        <f t="shared" ref="T26" si="19">UPPER(H26)</f>
        <v>TEXT</v>
      </c>
      <c r="U26" s="25" t="str">
        <f t="shared" ref="U26" si="20">IF(K26&lt;&gt;"","default "&amp;IF(H26="text","'"&amp;K26&amp;"'",K26),"")</f>
        <v>default '999999'</v>
      </c>
      <c r="V26" s="25" t="str">
        <f>IF(L26="○","NOT NULL","")</f>
        <v>NOT NULL</v>
      </c>
      <c r="W26" s="25" t="str">
        <f t="shared" ref="W26" si="21">"-- "&amp;C26</f>
        <v>-- 取込基準年月</v>
      </c>
      <c r="Y26" s="41"/>
      <c r="Z26" s="41"/>
      <c r="AA26" s="41"/>
      <c r="AB26" s="41"/>
      <c r="AD26" s="25" t="str">
        <f t="shared" si="4"/>
        <v xml:space="preserve">"torikomi_kijun_ym": "object", </v>
      </c>
      <c r="AE26" s="25" t="str">
        <f t="shared" si="5"/>
        <v xml:space="preserve">"torikomi_kijun_ym", </v>
      </c>
      <c r="AR26" s="41"/>
      <c r="AS26" s="41"/>
      <c r="AT26" s="41"/>
      <c r="AU26" s="128"/>
      <c r="AV26" s="125" t="s">
        <v>757</v>
      </c>
      <c r="AW26" s="126"/>
      <c r="AX26" s="126"/>
      <c r="AY26" s="126"/>
      <c r="AZ26" s="126"/>
      <c r="BA26" s="126"/>
      <c r="BB26" s="126"/>
      <c r="BC26" s="126"/>
      <c r="BD26" s="126"/>
      <c r="BE26" s="126"/>
      <c r="BF26" s="126"/>
      <c r="BG26" s="126"/>
      <c r="BH26" s="127"/>
    </row>
    <row r="27" spans="1:60" ht="19.5" thickBot="1">
      <c r="A27" s="41"/>
      <c r="B27" s="42">
        <f t="shared" si="0"/>
        <v>14</v>
      </c>
      <c r="C27" s="43" t="s">
        <v>1400</v>
      </c>
      <c r="D27" s="43" t="s">
        <v>1430</v>
      </c>
      <c r="E27" s="44"/>
      <c r="F27" s="44" t="s">
        <v>167</v>
      </c>
      <c r="G27" s="44">
        <v>8</v>
      </c>
      <c r="H27" s="44" t="str">
        <f t="shared" ref="H27" si="22">IF(F27="フラグ","boolean",IF(F27="文字列","text",IF(F27="整数","integer",IF(F27="実数","numeric",""))))</f>
        <v>text</v>
      </c>
      <c r="I27" s="44">
        <f t="shared" ref="I27" si="23">IF(H27="boolean",1,IF(H27="text",IF(G27&lt;=126,1+(G27*3),4+(G27*3)),IF(H27="integer",4,IF(H27="numeric",3+CEILING(G27/4*2,2),0))))</f>
        <v>25</v>
      </c>
      <c r="J27" s="46"/>
      <c r="K27" s="206">
        <v>99999999</v>
      </c>
      <c r="L27" s="44" t="s">
        <v>192</v>
      </c>
      <c r="M27" s="49" t="s">
        <v>1294</v>
      </c>
      <c r="P27" s="41"/>
      <c r="S27" s="25" t="str">
        <f t="shared" si="6"/>
        <v>,update_ymd</v>
      </c>
      <c r="T27" s="25" t="str">
        <f t="shared" si="7"/>
        <v>TEXT</v>
      </c>
      <c r="U27" s="25" t="str">
        <f t="shared" si="8"/>
        <v>default '99999999'</v>
      </c>
      <c r="V27" s="25" t="str">
        <f t="shared" si="9"/>
        <v>NOT NULL</v>
      </c>
      <c r="W27" s="25" t="str">
        <f t="shared" si="3"/>
        <v>-- データ登録年月日</v>
      </c>
      <c r="Y27" s="41"/>
      <c r="Z27" s="41"/>
      <c r="AA27" s="41"/>
      <c r="AB27" s="41"/>
      <c r="AD27" s="25" t="str">
        <f t="shared" si="4"/>
        <v xml:space="preserve">"update_ymd": "object", </v>
      </c>
      <c r="AE27" s="25" t="str">
        <f t="shared" si="5"/>
        <v xml:space="preserve">"update_ymd", </v>
      </c>
      <c r="AR27" s="41"/>
      <c r="AS27" s="41"/>
      <c r="AT27" s="41"/>
      <c r="AU27" s="140" t="s">
        <v>787</v>
      </c>
      <c r="AV27" s="125" t="s">
        <v>788</v>
      </c>
      <c r="AW27" s="126"/>
      <c r="AX27" s="126"/>
      <c r="AY27" s="126"/>
      <c r="AZ27" s="126"/>
      <c r="BA27" s="126"/>
      <c r="BB27" s="126"/>
      <c r="BC27" s="126"/>
      <c r="BD27" s="126"/>
      <c r="BE27" s="126"/>
      <c r="BF27" s="126"/>
      <c r="BG27" s="126"/>
      <c r="BH27" s="127"/>
    </row>
    <row r="28" spans="1:60" ht="19.5" thickBot="1">
      <c r="A28" s="41"/>
      <c r="P28" s="41"/>
      <c r="R28" s="25" t="s">
        <v>1327</v>
      </c>
      <c r="Y28" s="41"/>
      <c r="Z28" s="41"/>
      <c r="AA28" s="41"/>
      <c r="AB28" s="41"/>
      <c r="AR28" s="41"/>
      <c r="AS28" s="41"/>
      <c r="AT28" s="41"/>
      <c r="AU28" s="141" t="s">
        <v>791</v>
      </c>
      <c r="AV28" s="130" t="s">
        <v>792</v>
      </c>
      <c r="AW28" s="131"/>
      <c r="AX28" s="131"/>
      <c r="AY28" s="131"/>
      <c r="AZ28" s="131"/>
      <c r="BA28" s="131"/>
      <c r="BB28" s="131"/>
      <c r="BC28" s="131"/>
      <c r="BD28" s="131"/>
      <c r="BE28" s="131"/>
      <c r="BF28" s="131"/>
      <c r="BG28" s="131"/>
      <c r="BH28" s="132"/>
    </row>
    <row r="29" spans="1:60" ht="19.5" thickBot="1">
      <c r="A29" s="41"/>
      <c r="P29" s="41"/>
      <c r="Y29" s="41"/>
      <c r="Z29" s="41"/>
      <c r="AA29" s="41"/>
      <c r="AB29" s="41"/>
      <c r="AR29" s="41"/>
      <c r="AS29" s="41"/>
      <c r="AT29" s="41"/>
      <c r="AU29" s="114"/>
      <c r="AV29" s="119"/>
      <c r="AW29" s="114"/>
      <c r="AX29" s="114"/>
      <c r="AY29" s="114"/>
      <c r="AZ29" s="114"/>
      <c r="BA29" s="114"/>
      <c r="BB29" s="114"/>
      <c r="BC29" s="114"/>
      <c r="BD29" s="114"/>
      <c r="BE29" s="114"/>
      <c r="BF29" s="114"/>
      <c r="BG29" s="114"/>
      <c r="BH29" s="114"/>
    </row>
    <row r="30" spans="1:60" ht="19.5" thickBot="1">
      <c r="P30" s="41"/>
      <c r="Y30" s="41"/>
      <c r="Z30" s="41"/>
      <c r="AA30" s="41"/>
      <c r="AB30" s="41"/>
      <c r="AR30" s="41"/>
      <c r="AS30" s="41"/>
      <c r="AT30" s="41"/>
      <c r="AU30" s="142" t="s">
        <v>797</v>
      </c>
      <c r="AV30" s="143"/>
      <c r="AW30" s="144">
        <f t="shared" ref="AW30:BH30" si="24">+AW66+AW76+AW99+AW120+AW130+AW136+AW142+AW153+AW166+AW180+AW189+AW194+AW197+AW200+AW205+AW210+AW213+AW216+AW219+AW229+AW241+AW255+AW260+AW265+AW271+AW276+AW280+AW283+AW289+AW296+AW302+AW306</f>
        <v>0</v>
      </c>
      <c r="AX30" s="144">
        <f t="shared" si="24"/>
        <v>0</v>
      </c>
      <c r="AY30" s="144">
        <f t="shared" si="24"/>
        <v>0</v>
      </c>
      <c r="AZ30" s="144">
        <f t="shared" si="24"/>
        <v>0</v>
      </c>
      <c r="BA30" s="144">
        <f t="shared" si="24"/>
        <v>0</v>
      </c>
      <c r="BB30" s="144">
        <f t="shared" si="24"/>
        <v>0</v>
      </c>
      <c r="BC30" s="144">
        <f t="shared" si="24"/>
        <v>0</v>
      </c>
      <c r="BD30" s="144">
        <f t="shared" si="24"/>
        <v>0</v>
      </c>
      <c r="BE30" s="144">
        <f t="shared" si="24"/>
        <v>0</v>
      </c>
      <c r="BF30" s="144">
        <f t="shared" si="24"/>
        <v>0</v>
      </c>
      <c r="BG30" s="144">
        <f t="shared" si="24"/>
        <v>0</v>
      </c>
      <c r="BH30" s="144">
        <f t="shared" si="24"/>
        <v>0</v>
      </c>
    </row>
    <row r="31" spans="1:60">
      <c r="P31" s="41"/>
      <c r="Y31" s="41"/>
      <c r="Z31" s="41"/>
      <c r="AA31" s="41"/>
      <c r="AR31" s="41"/>
      <c r="AS31" s="41"/>
      <c r="AT31" s="41"/>
      <c r="AU31" s="114"/>
      <c r="AV31" s="114"/>
      <c r="AW31" s="114"/>
      <c r="AX31" s="114"/>
      <c r="AY31" s="114"/>
      <c r="AZ31" s="114"/>
      <c r="BA31" s="114"/>
      <c r="BB31" s="114"/>
      <c r="BC31" s="114"/>
      <c r="BD31" s="114"/>
      <c r="BE31" s="114"/>
      <c r="BF31" s="114"/>
      <c r="BG31" s="114"/>
      <c r="BH31" s="114"/>
    </row>
    <row r="32" spans="1:60">
      <c r="P32" s="41"/>
      <c r="Y32" s="41"/>
      <c r="Z32" s="41"/>
      <c r="AA32" s="41"/>
      <c r="AR32" s="41"/>
      <c r="AS32" s="41"/>
      <c r="AT32" s="41"/>
      <c r="AU32" s="145" t="s">
        <v>799</v>
      </c>
      <c r="AV32" s="146"/>
      <c r="AW32" s="145" t="s">
        <v>800</v>
      </c>
      <c r="AX32" s="147"/>
      <c r="AY32" s="147"/>
      <c r="AZ32" s="147"/>
      <c r="BA32" s="147"/>
      <c r="BB32" s="147"/>
      <c r="BC32" s="147"/>
      <c r="BD32" s="147"/>
      <c r="BE32" s="147"/>
      <c r="BF32" s="147"/>
      <c r="BG32" s="147"/>
      <c r="BH32" s="146"/>
    </row>
    <row r="33" spans="16:60">
      <c r="P33" s="41"/>
      <c r="Y33" s="41"/>
      <c r="Z33" s="41"/>
      <c r="AA33" s="41"/>
      <c r="AR33" s="148"/>
      <c r="AS33" s="41"/>
      <c r="AT33" s="41"/>
      <c r="AU33" s="149" t="s">
        <v>804</v>
      </c>
      <c r="AV33" s="150" t="s">
        <v>805</v>
      </c>
      <c r="AW33" s="151"/>
      <c r="AX33" s="151"/>
      <c r="AY33" s="151"/>
      <c r="AZ33" s="151"/>
      <c r="BA33" s="151"/>
      <c r="BB33" s="151"/>
      <c r="BC33" s="151"/>
      <c r="BD33" s="151"/>
      <c r="BE33" s="151"/>
      <c r="BF33" s="151"/>
      <c r="BG33" s="151"/>
      <c r="BH33" s="152"/>
    </row>
    <row r="34" spans="16:60" ht="126">
      <c r="P34" s="41"/>
      <c r="Y34" s="41"/>
      <c r="Z34" s="41"/>
      <c r="AA34" s="41"/>
      <c r="AR34" s="153" t="s">
        <v>808</v>
      </c>
      <c r="AS34" s="41"/>
      <c r="AT34" s="41"/>
      <c r="AU34" s="154"/>
      <c r="AV34" s="155" t="s">
        <v>809</v>
      </c>
      <c r="AW34" s="126"/>
      <c r="AX34" s="126"/>
      <c r="AY34" s="126"/>
      <c r="AZ34" s="126"/>
      <c r="BA34" s="126"/>
      <c r="BB34" s="126"/>
      <c r="BC34" s="126"/>
      <c r="BD34" s="126"/>
      <c r="BE34" s="126"/>
      <c r="BF34" s="126"/>
      <c r="BG34" s="126"/>
      <c r="BH34" s="126"/>
    </row>
    <row r="35" spans="16:60">
      <c r="P35" s="41"/>
      <c r="Y35" s="41"/>
      <c r="Z35" s="41"/>
      <c r="AA35" s="41"/>
      <c r="AR35" s="41"/>
      <c r="AS35" s="41"/>
      <c r="AT35" s="41"/>
      <c r="AU35" s="156"/>
      <c r="AV35" s="155" t="s">
        <v>813</v>
      </c>
      <c r="AW35" s="126"/>
      <c r="AX35" s="126"/>
      <c r="AY35" s="126"/>
      <c r="AZ35" s="126"/>
      <c r="BA35" s="126"/>
      <c r="BB35" s="126"/>
      <c r="BC35" s="126"/>
      <c r="BD35" s="126"/>
      <c r="BE35" s="126"/>
      <c r="BF35" s="126"/>
      <c r="BG35" s="126"/>
      <c r="BH35" s="126"/>
    </row>
    <row r="36" spans="16:60" ht="150">
      <c r="AR36" s="50" t="s">
        <v>1355</v>
      </c>
      <c r="AS36" s="41"/>
      <c r="AT36" s="41"/>
      <c r="AU36" s="156"/>
      <c r="AV36" s="155" t="s">
        <v>817</v>
      </c>
      <c r="AW36" s="126"/>
      <c r="AX36" s="126"/>
      <c r="AY36" s="126"/>
      <c r="AZ36" s="126"/>
      <c r="BA36" s="126"/>
      <c r="BB36" s="126"/>
      <c r="BC36" s="126"/>
      <c r="BD36" s="126"/>
      <c r="BE36" s="126"/>
      <c r="BF36" s="126"/>
      <c r="BG36" s="126"/>
      <c r="BH36" s="126"/>
    </row>
    <row r="37" spans="16:60" ht="37.5">
      <c r="AR37" s="50" t="s">
        <v>820</v>
      </c>
      <c r="AS37" s="41"/>
      <c r="AT37" s="41"/>
      <c r="AU37" s="156"/>
      <c r="AV37" s="155" t="s">
        <v>821</v>
      </c>
      <c r="AW37" s="126"/>
      <c r="AX37" s="126"/>
      <c r="AY37" s="126"/>
      <c r="AZ37" s="126"/>
      <c r="BA37" s="126"/>
      <c r="BB37" s="126"/>
      <c r="BC37" s="126"/>
      <c r="BD37" s="126"/>
      <c r="BE37" s="126"/>
      <c r="BF37" s="126"/>
      <c r="BG37" s="126"/>
      <c r="BH37" s="126"/>
    </row>
    <row r="38" spans="16:60">
      <c r="AR38" s="41"/>
      <c r="AS38" s="41"/>
      <c r="AT38" s="41"/>
      <c r="AU38" s="156"/>
      <c r="AV38" s="155" t="s">
        <v>823</v>
      </c>
      <c r="AW38" s="126"/>
      <c r="AX38" s="126"/>
      <c r="AY38" s="126"/>
      <c r="AZ38" s="126"/>
      <c r="BA38" s="126"/>
      <c r="BB38" s="126"/>
      <c r="BC38" s="126"/>
      <c r="BD38" s="126"/>
      <c r="BE38" s="126"/>
      <c r="BF38" s="126"/>
      <c r="BG38" s="126"/>
      <c r="BH38" s="126"/>
    </row>
    <row r="39" spans="16:60">
      <c r="AR39" s="41"/>
      <c r="AS39" s="41"/>
      <c r="AT39" s="41"/>
      <c r="AU39" s="156"/>
      <c r="AV39" s="155" t="s">
        <v>817</v>
      </c>
      <c r="AW39" s="126"/>
      <c r="AX39" s="126"/>
      <c r="AY39" s="126"/>
      <c r="AZ39" s="126"/>
      <c r="BA39" s="126"/>
      <c r="BB39" s="126"/>
      <c r="BC39" s="126"/>
      <c r="BD39" s="126"/>
      <c r="BE39" s="126"/>
      <c r="BF39" s="126"/>
      <c r="BG39" s="126"/>
      <c r="BH39" s="126"/>
    </row>
    <row r="40" spans="16:60">
      <c r="AU40" s="156"/>
      <c r="AV40" s="155" t="s">
        <v>829</v>
      </c>
      <c r="AW40" s="126"/>
      <c r="AX40" s="126"/>
      <c r="AY40" s="126"/>
      <c r="AZ40" s="126"/>
      <c r="BA40" s="126"/>
      <c r="BB40" s="126"/>
      <c r="BC40" s="126"/>
      <c r="BD40" s="126"/>
      <c r="BE40" s="126"/>
      <c r="BF40" s="126"/>
      <c r="BG40" s="126"/>
      <c r="BH40" s="126"/>
    </row>
    <row r="41" spans="16:60">
      <c r="AU41" s="156"/>
      <c r="AV41" s="155" t="s">
        <v>831</v>
      </c>
      <c r="AW41" s="126"/>
      <c r="AX41" s="126"/>
      <c r="AY41" s="126"/>
      <c r="AZ41" s="126"/>
      <c r="BA41" s="126"/>
      <c r="BB41" s="126"/>
      <c r="BC41" s="126"/>
      <c r="BD41" s="126"/>
      <c r="BE41" s="126"/>
      <c r="BF41" s="126"/>
      <c r="BG41" s="126"/>
      <c r="BH41" s="126"/>
    </row>
    <row r="42" spans="16:60">
      <c r="AU42" s="156"/>
      <c r="AV42" s="155" t="s">
        <v>817</v>
      </c>
      <c r="AW42" s="126"/>
      <c r="AX42" s="126"/>
      <c r="AY42" s="126"/>
      <c r="AZ42" s="126"/>
      <c r="BA42" s="126"/>
      <c r="BB42" s="126"/>
      <c r="BC42" s="126"/>
      <c r="BD42" s="126"/>
      <c r="BE42" s="126"/>
      <c r="BF42" s="126"/>
      <c r="BG42" s="126"/>
      <c r="BH42" s="126"/>
    </row>
    <row r="43" spans="16:60">
      <c r="AU43" s="156"/>
      <c r="AV43" s="155" t="s">
        <v>832</v>
      </c>
      <c r="AW43" s="126"/>
      <c r="AX43" s="126"/>
      <c r="AY43" s="126"/>
      <c r="AZ43" s="126"/>
      <c r="BA43" s="126"/>
      <c r="BB43" s="126"/>
      <c r="BC43" s="126"/>
      <c r="BD43" s="126"/>
      <c r="BE43" s="126"/>
      <c r="BF43" s="126"/>
      <c r="BG43" s="126"/>
      <c r="BH43" s="126"/>
    </row>
    <row r="44" spans="16:60">
      <c r="AR44" s="41"/>
      <c r="AS44" s="41"/>
      <c r="AT44" s="41"/>
      <c r="AU44" s="156"/>
      <c r="AV44" s="155" t="s">
        <v>833</v>
      </c>
      <c r="AW44" s="126"/>
      <c r="AX44" s="126"/>
      <c r="AY44" s="126"/>
      <c r="AZ44" s="126"/>
      <c r="BA44" s="126"/>
      <c r="BB44" s="126"/>
      <c r="BC44" s="126"/>
      <c r="BD44" s="126"/>
      <c r="BE44" s="126"/>
      <c r="BF44" s="126"/>
      <c r="BG44" s="126"/>
      <c r="BH44" s="126"/>
    </row>
    <row r="45" spans="16:60">
      <c r="AR45" s="41"/>
      <c r="AS45" s="41"/>
      <c r="AT45" s="41"/>
      <c r="AU45" s="156"/>
      <c r="AV45" s="155" t="s">
        <v>817</v>
      </c>
      <c r="AW45" s="126"/>
      <c r="AX45" s="126"/>
      <c r="AY45" s="126"/>
      <c r="AZ45" s="126"/>
      <c r="BA45" s="126"/>
      <c r="BB45" s="126"/>
      <c r="BC45" s="126"/>
      <c r="BD45" s="126"/>
      <c r="BE45" s="126"/>
      <c r="BF45" s="126"/>
      <c r="BG45" s="126"/>
      <c r="BH45" s="126"/>
    </row>
    <row r="46" spans="16:60">
      <c r="AR46" s="41"/>
      <c r="AS46" s="41"/>
      <c r="AT46" s="41"/>
      <c r="AU46" s="156"/>
      <c r="AV46" s="155" t="s">
        <v>834</v>
      </c>
      <c r="AW46" s="126"/>
      <c r="AX46" s="126"/>
      <c r="AY46" s="126"/>
      <c r="AZ46" s="126"/>
      <c r="BA46" s="126"/>
      <c r="BB46" s="126"/>
      <c r="BC46" s="126"/>
      <c r="BD46" s="126"/>
      <c r="BE46" s="126"/>
      <c r="BF46" s="126"/>
      <c r="BG46" s="126"/>
      <c r="BH46" s="126"/>
    </row>
    <row r="47" spans="16:60">
      <c r="AR47" s="41"/>
      <c r="AS47" s="41"/>
      <c r="AT47" s="41"/>
      <c r="AU47" s="156"/>
      <c r="AV47" s="155" t="s">
        <v>835</v>
      </c>
      <c r="AW47" s="126"/>
      <c r="AX47" s="126"/>
      <c r="AY47" s="126"/>
      <c r="AZ47" s="126"/>
      <c r="BA47" s="126"/>
      <c r="BB47" s="126"/>
      <c r="BC47" s="126"/>
      <c r="BD47" s="126"/>
      <c r="BE47" s="126"/>
      <c r="BF47" s="126"/>
      <c r="BG47" s="126"/>
      <c r="BH47" s="126"/>
    </row>
    <row r="48" spans="16:60">
      <c r="AR48" s="41"/>
      <c r="AS48" s="41"/>
      <c r="AT48" s="41"/>
      <c r="AU48" s="156"/>
      <c r="AV48" s="155" t="s">
        <v>817</v>
      </c>
      <c r="AW48" s="126"/>
      <c r="AX48" s="126"/>
      <c r="AY48" s="126"/>
      <c r="AZ48" s="126"/>
      <c r="BA48" s="126"/>
      <c r="BB48" s="126"/>
      <c r="BC48" s="126"/>
      <c r="BD48" s="126"/>
      <c r="BE48" s="126"/>
      <c r="BF48" s="126"/>
      <c r="BG48" s="126"/>
      <c r="BH48" s="126"/>
    </row>
    <row r="49" spans="44:60">
      <c r="AR49" s="41"/>
      <c r="AS49" s="41"/>
      <c r="AT49" s="41"/>
      <c r="AU49" s="156"/>
      <c r="AV49" s="155" t="s">
        <v>836</v>
      </c>
      <c r="AW49" s="126"/>
      <c r="AX49" s="126"/>
      <c r="AY49" s="126"/>
      <c r="AZ49" s="126"/>
      <c r="BA49" s="126"/>
      <c r="BB49" s="126"/>
      <c r="BC49" s="126"/>
      <c r="BD49" s="126"/>
      <c r="BE49" s="126"/>
      <c r="BF49" s="126"/>
      <c r="BG49" s="126"/>
      <c r="BH49" s="126"/>
    </row>
    <row r="50" spans="44:60">
      <c r="AR50" s="41"/>
      <c r="AS50" s="41"/>
      <c r="AT50" s="41"/>
      <c r="AU50" s="156"/>
      <c r="AV50" s="155" t="s">
        <v>837</v>
      </c>
      <c r="AW50" s="126"/>
      <c r="AX50" s="126"/>
      <c r="AY50" s="126"/>
      <c r="AZ50" s="126"/>
      <c r="BA50" s="126"/>
      <c r="BB50" s="126"/>
      <c r="BC50" s="126"/>
      <c r="BD50" s="126"/>
      <c r="BE50" s="126"/>
      <c r="BF50" s="126"/>
      <c r="BG50" s="126"/>
      <c r="BH50" s="126"/>
    </row>
    <row r="51" spans="44:60">
      <c r="AR51" s="41"/>
      <c r="AS51" s="41"/>
      <c r="AT51" s="41"/>
      <c r="AU51" s="156"/>
      <c r="AV51" s="155" t="s">
        <v>817</v>
      </c>
      <c r="AW51" s="126"/>
      <c r="AX51" s="126"/>
      <c r="AY51" s="126"/>
      <c r="AZ51" s="126"/>
      <c r="BA51" s="126"/>
      <c r="BB51" s="126"/>
      <c r="BC51" s="126"/>
      <c r="BD51" s="126"/>
      <c r="BE51" s="126"/>
      <c r="BF51" s="126"/>
      <c r="BG51" s="126"/>
      <c r="BH51" s="126"/>
    </row>
    <row r="52" spans="44:60">
      <c r="AU52" s="156"/>
      <c r="AV52" s="155" t="s">
        <v>838</v>
      </c>
      <c r="AW52" s="126"/>
      <c r="AX52" s="126"/>
      <c r="AY52" s="126"/>
      <c r="AZ52" s="126"/>
      <c r="BA52" s="126"/>
      <c r="BB52" s="126"/>
      <c r="BC52" s="126"/>
      <c r="BD52" s="126"/>
      <c r="BE52" s="126"/>
      <c r="BF52" s="126"/>
      <c r="BG52" s="126"/>
      <c r="BH52" s="126"/>
    </row>
    <row r="53" spans="44:60">
      <c r="AU53" s="156"/>
      <c r="AV53" s="155" t="s">
        <v>839</v>
      </c>
      <c r="AW53" s="126"/>
      <c r="AX53" s="126"/>
      <c r="AY53" s="126"/>
      <c r="AZ53" s="126"/>
      <c r="BA53" s="126"/>
      <c r="BB53" s="126"/>
      <c r="BC53" s="126"/>
      <c r="BD53" s="126"/>
      <c r="BE53" s="126"/>
      <c r="BF53" s="126"/>
      <c r="BG53" s="126"/>
      <c r="BH53" s="126"/>
    </row>
    <row r="54" spans="44:60">
      <c r="AU54" s="156"/>
      <c r="AV54" s="155" t="s">
        <v>817</v>
      </c>
      <c r="AW54" s="126"/>
      <c r="AX54" s="126"/>
      <c r="AY54" s="126"/>
      <c r="AZ54" s="126"/>
      <c r="BA54" s="126"/>
      <c r="BB54" s="126"/>
      <c r="BC54" s="126"/>
      <c r="BD54" s="126"/>
      <c r="BE54" s="126"/>
      <c r="BF54" s="126"/>
      <c r="BG54" s="126"/>
      <c r="BH54" s="126"/>
    </row>
    <row r="55" spans="44:60">
      <c r="AU55" s="156"/>
      <c r="AV55" s="155" t="s">
        <v>840</v>
      </c>
      <c r="AW55" s="126"/>
      <c r="AX55" s="126"/>
      <c r="AY55" s="126"/>
      <c r="AZ55" s="126"/>
      <c r="BA55" s="126"/>
      <c r="BB55" s="126"/>
      <c r="BC55" s="126"/>
      <c r="BD55" s="126"/>
      <c r="BE55" s="126"/>
      <c r="BF55" s="126"/>
      <c r="BG55" s="126"/>
      <c r="BH55" s="126"/>
    </row>
    <row r="56" spans="44:60">
      <c r="AU56" s="156"/>
      <c r="AV56" s="155" t="s">
        <v>841</v>
      </c>
      <c r="AW56" s="126"/>
      <c r="AX56" s="126"/>
      <c r="AY56" s="126"/>
      <c r="AZ56" s="126"/>
      <c r="BA56" s="126"/>
      <c r="BB56" s="126"/>
      <c r="BC56" s="126"/>
      <c r="BD56" s="126"/>
      <c r="BE56" s="126"/>
      <c r="BF56" s="126"/>
      <c r="BG56" s="126"/>
      <c r="BH56" s="126"/>
    </row>
    <row r="57" spans="44:60">
      <c r="AU57" s="156"/>
      <c r="AV57" s="155" t="s">
        <v>817</v>
      </c>
      <c r="AW57" s="126"/>
      <c r="AX57" s="126"/>
      <c r="AY57" s="126"/>
      <c r="AZ57" s="126"/>
      <c r="BA57" s="126"/>
      <c r="BB57" s="126"/>
      <c r="BC57" s="126"/>
      <c r="BD57" s="126"/>
      <c r="BE57" s="126"/>
      <c r="BF57" s="126"/>
      <c r="BG57" s="126"/>
      <c r="BH57" s="126"/>
    </row>
    <row r="58" spans="44:60">
      <c r="AU58" s="156"/>
      <c r="AV58" s="155" t="s">
        <v>842</v>
      </c>
      <c r="AW58" s="126"/>
      <c r="AX58" s="126"/>
      <c r="AY58" s="126"/>
      <c r="AZ58" s="126"/>
      <c r="BA58" s="126"/>
      <c r="BB58" s="126"/>
      <c r="BC58" s="126"/>
      <c r="BD58" s="126"/>
      <c r="BE58" s="126"/>
      <c r="BF58" s="126"/>
      <c r="BG58" s="126"/>
      <c r="BH58" s="126"/>
    </row>
    <row r="59" spans="44:60">
      <c r="AU59" s="156"/>
      <c r="AV59" s="155" t="s">
        <v>843</v>
      </c>
      <c r="AW59" s="126"/>
      <c r="AX59" s="126"/>
      <c r="AY59" s="126"/>
      <c r="AZ59" s="126"/>
      <c r="BA59" s="126"/>
      <c r="BB59" s="126"/>
      <c r="BC59" s="126"/>
      <c r="BD59" s="126"/>
      <c r="BE59" s="126"/>
      <c r="BF59" s="126"/>
      <c r="BG59" s="126"/>
      <c r="BH59" s="126"/>
    </row>
    <row r="60" spans="44:60">
      <c r="AU60" s="156"/>
      <c r="AV60" s="155" t="s">
        <v>817</v>
      </c>
      <c r="AW60" s="126"/>
      <c r="AX60" s="126"/>
      <c r="AY60" s="126"/>
      <c r="AZ60" s="126"/>
      <c r="BA60" s="126"/>
      <c r="BB60" s="126"/>
      <c r="BC60" s="126"/>
      <c r="BD60" s="126"/>
      <c r="BE60" s="126"/>
      <c r="BF60" s="126"/>
      <c r="BG60" s="126"/>
      <c r="BH60" s="126"/>
    </row>
    <row r="61" spans="44:60">
      <c r="AU61" s="156"/>
      <c r="AV61" s="155" t="s">
        <v>844</v>
      </c>
      <c r="AW61" s="126"/>
      <c r="AX61" s="126"/>
      <c r="AY61" s="126"/>
      <c r="AZ61" s="126"/>
      <c r="BA61" s="126"/>
      <c r="BB61" s="126"/>
      <c r="BC61" s="126"/>
      <c r="BD61" s="126"/>
      <c r="BE61" s="126"/>
      <c r="BF61" s="126"/>
      <c r="BG61" s="126"/>
      <c r="BH61" s="126"/>
    </row>
    <row r="62" spans="44:60">
      <c r="AU62" s="156"/>
      <c r="AV62" s="155" t="s">
        <v>845</v>
      </c>
      <c r="AW62" s="126"/>
      <c r="AX62" s="126"/>
      <c r="AY62" s="126"/>
      <c r="AZ62" s="126"/>
      <c r="BA62" s="126"/>
      <c r="BB62" s="126"/>
      <c r="BC62" s="126"/>
      <c r="BD62" s="126"/>
      <c r="BE62" s="126"/>
      <c r="BF62" s="126"/>
      <c r="BG62" s="126"/>
      <c r="BH62" s="126"/>
    </row>
    <row r="63" spans="44:60">
      <c r="AU63" s="156"/>
      <c r="AV63" s="155" t="s">
        <v>817</v>
      </c>
      <c r="AW63" s="126"/>
      <c r="AX63" s="126"/>
      <c r="AY63" s="126"/>
      <c r="AZ63" s="126"/>
      <c r="BA63" s="126"/>
      <c r="BB63" s="126"/>
      <c r="BC63" s="126"/>
      <c r="BD63" s="126"/>
      <c r="BE63" s="126"/>
      <c r="BF63" s="126"/>
      <c r="BG63" s="126"/>
      <c r="BH63" s="126"/>
    </row>
    <row r="64" spans="44:60">
      <c r="AU64" s="157"/>
      <c r="AV64" s="155" t="s">
        <v>846</v>
      </c>
      <c r="AW64" s="158" t="s">
        <v>847</v>
      </c>
      <c r="AX64" s="158" t="s">
        <v>847</v>
      </c>
      <c r="AY64" s="158" t="s">
        <v>847</v>
      </c>
      <c r="AZ64" s="158" t="s">
        <v>847</v>
      </c>
      <c r="BA64" s="158" t="s">
        <v>847</v>
      </c>
      <c r="BB64" s="158" t="s">
        <v>847</v>
      </c>
      <c r="BC64" s="158" t="s">
        <v>847</v>
      </c>
      <c r="BD64" s="158" t="s">
        <v>847</v>
      </c>
      <c r="BE64" s="158" t="s">
        <v>847</v>
      </c>
      <c r="BF64" s="158" t="s">
        <v>847</v>
      </c>
      <c r="BG64" s="158" t="s">
        <v>847</v>
      </c>
      <c r="BH64" s="158" t="s">
        <v>847</v>
      </c>
    </row>
    <row r="65" spans="46:60">
      <c r="AU65" s="156"/>
      <c r="AV65" s="155" t="s">
        <v>848</v>
      </c>
      <c r="AW65" s="126"/>
      <c r="AX65" s="126"/>
      <c r="AY65" s="126"/>
      <c r="AZ65" s="126"/>
      <c r="BA65" s="126"/>
      <c r="BB65" s="126"/>
      <c r="BC65" s="126"/>
      <c r="BD65" s="126"/>
      <c r="BE65" s="126"/>
      <c r="BF65" s="126"/>
      <c r="BG65" s="126"/>
      <c r="BH65" s="126"/>
    </row>
    <row r="66" spans="46:60">
      <c r="AU66" s="159"/>
      <c r="AV66" s="160" t="s">
        <v>849</v>
      </c>
      <c r="AW66" s="126"/>
      <c r="AX66" s="126"/>
      <c r="AY66" s="126"/>
      <c r="AZ66" s="126"/>
      <c r="BA66" s="126"/>
      <c r="BB66" s="126"/>
      <c r="BC66" s="126"/>
      <c r="BD66" s="126"/>
      <c r="BE66" s="126"/>
      <c r="BF66" s="126"/>
      <c r="BG66" s="126"/>
      <c r="BH66" s="126"/>
    </row>
    <row r="67" spans="46:60">
      <c r="AU67" s="161"/>
      <c r="AV67" s="114"/>
      <c r="AW67" s="114"/>
      <c r="AX67" s="114"/>
      <c r="AY67" s="114"/>
      <c r="AZ67" s="114"/>
      <c r="BA67" s="114"/>
      <c r="BB67" s="114"/>
      <c r="BC67" s="114"/>
      <c r="BD67" s="114"/>
      <c r="BE67" s="114"/>
      <c r="BF67" s="114"/>
      <c r="BG67" s="114"/>
      <c r="BH67" s="114"/>
    </row>
    <row r="68" spans="46:60">
      <c r="AU68" s="162" t="s">
        <v>850</v>
      </c>
      <c r="AV68" s="145" t="s">
        <v>851</v>
      </c>
      <c r="AW68" s="147"/>
      <c r="AX68" s="147"/>
      <c r="AY68" s="147"/>
      <c r="AZ68" s="147"/>
      <c r="BA68" s="147"/>
      <c r="BB68" s="147"/>
      <c r="BC68" s="147"/>
      <c r="BD68" s="147"/>
      <c r="BE68" s="147"/>
      <c r="BF68" s="147"/>
      <c r="BG68" s="147"/>
      <c r="BH68" s="146"/>
    </row>
    <row r="69" spans="46:60">
      <c r="AU69" s="163"/>
      <c r="AV69" s="139" t="s">
        <v>852</v>
      </c>
      <c r="AW69" s="126"/>
      <c r="AX69" s="126"/>
      <c r="AY69" s="126"/>
      <c r="AZ69" s="126"/>
      <c r="BA69" s="126"/>
      <c r="BB69" s="126"/>
      <c r="BC69" s="126"/>
      <c r="BD69" s="126"/>
      <c r="BE69" s="126"/>
      <c r="BF69" s="126"/>
      <c r="BG69" s="126"/>
      <c r="BH69" s="126"/>
    </row>
    <row r="70" spans="46:60">
      <c r="AU70" s="163"/>
      <c r="AV70" s="164" t="s">
        <v>853</v>
      </c>
      <c r="AW70" s="158" t="s">
        <v>847</v>
      </c>
      <c r="AX70" s="158" t="s">
        <v>847</v>
      </c>
      <c r="AY70" s="158" t="s">
        <v>847</v>
      </c>
      <c r="AZ70" s="158" t="s">
        <v>847</v>
      </c>
      <c r="BA70" s="158" t="s">
        <v>847</v>
      </c>
      <c r="BB70" s="158" t="s">
        <v>847</v>
      </c>
      <c r="BC70" s="158" t="s">
        <v>847</v>
      </c>
      <c r="BD70" s="158" t="s">
        <v>847</v>
      </c>
      <c r="BE70" s="158" t="s">
        <v>847</v>
      </c>
      <c r="BF70" s="158" t="s">
        <v>847</v>
      </c>
      <c r="BG70" s="158" t="s">
        <v>847</v>
      </c>
      <c r="BH70" s="158" t="s">
        <v>847</v>
      </c>
    </row>
    <row r="71" spans="46:60">
      <c r="AU71" s="163"/>
      <c r="AV71" s="139" t="s">
        <v>854</v>
      </c>
      <c r="AW71" s="126"/>
      <c r="AX71" s="126"/>
      <c r="AY71" s="126"/>
      <c r="AZ71" s="126"/>
      <c r="BA71" s="126"/>
      <c r="BB71" s="126"/>
      <c r="BC71" s="126"/>
      <c r="BD71" s="126"/>
      <c r="BE71" s="126"/>
      <c r="BF71" s="126"/>
      <c r="BG71" s="126"/>
      <c r="BH71" s="126"/>
    </row>
    <row r="72" spans="46:60">
      <c r="AU72" s="163"/>
      <c r="AV72" s="165" t="s">
        <v>855</v>
      </c>
      <c r="AW72" s="126"/>
      <c r="AX72" s="126"/>
      <c r="AY72" s="126"/>
      <c r="AZ72" s="126"/>
      <c r="BA72" s="126"/>
      <c r="BB72" s="126"/>
      <c r="BC72" s="126"/>
      <c r="BD72" s="126"/>
      <c r="BE72" s="126"/>
      <c r="BF72" s="126"/>
      <c r="BG72" s="126"/>
      <c r="BH72" s="126"/>
    </row>
    <row r="73" spans="46:60">
      <c r="AU73" s="163"/>
      <c r="AV73" s="165" t="s">
        <v>856</v>
      </c>
      <c r="AW73" s="126"/>
      <c r="AX73" s="126"/>
      <c r="AY73" s="126"/>
      <c r="AZ73" s="126"/>
      <c r="BA73" s="126"/>
      <c r="BB73" s="126"/>
      <c r="BC73" s="126"/>
      <c r="BD73" s="126"/>
      <c r="BE73" s="126"/>
      <c r="BF73" s="126"/>
      <c r="BG73" s="126"/>
      <c r="BH73" s="126"/>
    </row>
    <row r="74" spans="46:60">
      <c r="AU74" s="163"/>
      <c r="AV74" s="166" t="s">
        <v>857</v>
      </c>
      <c r="AW74" s="158" t="s">
        <v>847</v>
      </c>
      <c r="AX74" s="158" t="s">
        <v>847</v>
      </c>
      <c r="AY74" s="158" t="s">
        <v>847</v>
      </c>
      <c r="AZ74" s="158" t="s">
        <v>847</v>
      </c>
      <c r="BA74" s="158" t="s">
        <v>847</v>
      </c>
      <c r="BB74" s="158" t="s">
        <v>847</v>
      </c>
      <c r="BC74" s="158" t="s">
        <v>847</v>
      </c>
      <c r="BD74" s="158" t="s">
        <v>847</v>
      </c>
      <c r="BE74" s="158" t="s">
        <v>847</v>
      </c>
      <c r="BF74" s="158" t="s">
        <v>847</v>
      </c>
      <c r="BG74" s="158" t="s">
        <v>847</v>
      </c>
      <c r="BH74" s="158" t="s">
        <v>847</v>
      </c>
    </row>
    <row r="75" spans="46:60">
      <c r="AU75" s="156"/>
      <c r="AV75" s="167" t="s">
        <v>848</v>
      </c>
      <c r="AW75" s="126"/>
      <c r="AX75" s="126"/>
      <c r="AY75" s="126"/>
      <c r="AZ75" s="126"/>
      <c r="BA75" s="126"/>
      <c r="BB75" s="126"/>
      <c r="BC75" s="126"/>
      <c r="BD75" s="126"/>
      <c r="BE75" s="126"/>
      <c r="BF75" s="126"/>
      <c r="BG75" s="126"/>
      <c r="BH75" s="126"/>
    </row>
    <row r="76" spans="46:60">
      <c r="AU76" s="159"/>
      <c r="AV76" s="168" t="s">
        <v>849</v>
      </c>
      <c r="AW76" s="126"/>
      <c r="AX76" s="126"/>
      <c r="AY76" s="126"/>
      <c r="AZ76" s="126"/>
      <c r="BA76" s="126"/>
      <c r="BB76" s="126"/>
      <c r="BC76" s="126"/>
      <c r="BD76" s="126"/>
      <c r="BE76" s="126"/>
      <c r="BF76" s="126"/>
      <c r="BG76" s="126"/>
      <c r="BH76" s="126"/>
    </row>
    <row r="77" spans="46:60">
      <c r="AU77" s="114"/>
      <c r="AV77" s="114"/>
      <c r="AW77" s="169"/>
      <c r="AX77" s="114"/>
      <c r="AY77" s="114"/>
      <c r="AZ77" s="114"/>
      <c r="BA77" s="114"/>
      <c r="BB77" s="114"/>
      <c r="BC77" s="114"/>
      <c r="BD77" s="114"/>
      <c r="BE77" s="114"/>
      <c r="BF77" s="114"/>
      <c r="BG77" s="114"/>
      <c r="BH77" s="114"/>
    </row>
    <row r="78" spans="46:60">
      <c r="AU78" s="162" t="s">
        <v>858</v>
      </c>
      <c r="AV78" s="145" t="s">
        <v>859</v>
      </c>
      <c r="AW78" s="147"/>
      <c r="AX78" s="147"/>
      <c r="AY78" s="147"/>
      <c r="AZ78" s="147"/>
      <c r="BA78" s="147"/>
      <c r="BB78" s="147"/>
      <c r="BC78" s="147"/>
      <c r="BD78" s="147"/>
      <c r="BE78" s="147"/>
      <c r="BF78" s="147"/>
      <c r="BG78" s="147"/>
      <c r="BH78" s="146"/>
    </row>
    <row r="79" spans="46:60">
      <c r="AT79" s="170" t="s">
        <v>860</v>
      </c>
      <c r="AU79" s="171"/>
      <c r="AV79" s="172" t="s">
        <v>861</v>
      </c>
      <c r="AW79" s="126"/>
      <c r="AX79" s="126"/>
      <c r="AY79" s="126"/>
      <c r="AZ79" s="126"/>
      <c r="BA79" s="126"/>
      <c r="BB79" s="126"/>
      <c r="BC79" s="126"/>
      <c r="BD79" s="126"/>
      <c r="BE79" s="126"/>
      <c r="BF79" s="126"/>
      <c r="BG79" s="126"/>
      <c r="BH79" s="126"/>
    </row>
    <row r="80" spans="46:60">
      <c r="AU80" s="157"/>
      <c r="AV80" s="172" t="s">
        <v>862</v>
      </c>
      <c r="AW80" s="126"/>
      <c r="AX80" s="126"/>
      <c r="AY80" s="126"/>
      <c r="AZ80" s="126"/>
      <c r="BA80" s="126"/>
      <c r="BB80" s="126"/>
      <c r="BC80" s="126"/>
      <c r="BD80" s="126"/>
      <c r="BE80" s="126"/>
      <c r="BF80" s="126"/>
      <c r="BG80" s="126"/>
      <c r="BH80" s="126"/>
    </row>
    <row r="81" spans="47:60">
      <c r="AU81" s="156"/>
      <c r="AV81" s="167" t="s">
        <v>855</v>
      </c>
      <c r="AW81" s="126"/>
      <c r="AX81" s="126"/>
      <c r="AY81" s="126"/>
      <c r="AZ81" s="126"/>
      <c r="BA81" s="126"/>
      <c r="BB81" s="126"/>
      <c r="BC81" s="126"/>
      <c r="BD81" s="126"/>
      <c r="BE81" s="126"/>
      <c r="BF81" s="126"/>
      <c r="BG81" s="126"/>
      <c r="BH81" s="126"/>
    </row>
    <row r="82" spans="47:60">
      <c r="AU82" s="156"/>
      <c r="AV82" s="155" t="s">
        <v>863</v>
      </c>
      <c r="AW82" s="126"/>
      <c r="AX82" s="126"/>
      <c r="AY82" s="126"/>
      <c r="AZ82" s="126"/>
      <c r="BA82" s="126"/>
      <c r="BB82" s="126"/>
      <c r="BC82" s="126"/>
      <c r="BD82" s="126"/>
      <c r="BE82" s="126"/>
      <c r="BF82" s="126"/>
      <c r="BG82" s="126"/>
      <c r="BH82" s="126"/>
    </row>
    <row r="83" spans="47:60">
      <c r="AU83" s="157"/>
      <c r="AV83" s="172" t="s">
        <v>864</v>
      </c>
      <c r="AW83" s="126"/>
      <c r="AX83" s="126"/>
      <c r="AY83" s="126"/>
      <c r="AZ83" s="126"/>
      <c r="BA83" s="126"/>
      <c r="BB83" s="126"/>
      <c r="BC83" s="126"/>
      <c r="BD83" s="126"/>
      <c r="BE83" s="126"/>
      <c r="BF83" s="126"/>
      <c r="BG83" s="126"/>
      <c r="BH83" s="126"/>
    </row>
    <row r="84" spans="47:60">
      <c r="AU84" s="157"/>
      <c r="AV84" s="172" t="s">
        <v>865</v>
      </c>
      <c r="AW84" s="126"/>
      <c r="AX84" s="126"/>
      <c r="AY84" s="126"/>
      <c r="AZ84" s="126"/>
      <c r="BA84" s="126"/>
      <c r="BB84" s="126"/>
      <c r="BC84" s="126"/>
      <c r="BD84" s="126"/>
      <c r="BE84" s="126"/>
      <c r="BF84" s="126"/>
      <c r="BG84" s="126"/>
      <c r="BH84" s="126"/>
    </row>
    <row r="85" spans="47:60">
      <c r="AU85" s="157"/>
      <c r="AV85" s="167" t="s">
        <v>855</v>
      </c>
      <c r="AW85" s="126"/>
      <c r="AX85" s="126"/>
      <c r="AY85" s="126"/>
      <c r="AZ85" s="126"/>
      <c r="BA85" s="126"/>
      <c r="BB85" s="126"/>
      <c r="BC85" s="126"/>
      <c r="BD85" s="126"/>
      <c r="BE85" s="126"/>
      <c r="BF85" s="126"/>
      <c r="BG85" s="126"/>
      <c r="BH85" s="126"/>
    </row>
    <row r="86" spans="47:60">
      <c r="AU86" s="157"/>
      <c r="AV86" s="172" t="s">
        <v>866</v>
      </c>
      <c r="AW86" s="126"/>
      <c r="AX86" s="126"/>
      <c r="AY86" s="126"/>
      <c r="AZ86" s="126"/>
      <c r="BA86" s="126"/>
      <c r="BB86" s="126"/>
      <c r="BC86" s="126"/>
      <c r="BD86" s="126"/>
      <c r="BE86" s="126"/>
      <c r="BF86" s="126"/>
      <c r="BG86" s="126"/>
      <c r="BH86" s="126"/>
    </row>
    <row r="87" spans="47:60">
      <c r="AU87" s="157"/>
      <c r="AV87" s="172" t="s">
        <v>867</v>
      </c>
      <c r="AW87" s="126"/>
      <c r="AX87" s="126"/>
      <c r="AY87" s="126"/>
      <c r="AZ87" s="126"/>
      <c r="BA87" s="126"/>
      <c r="BB87" s="126"/>
      <c r="BC87" s="126"/>
      <c r="BD87" s="126"/>
      <c r="BE87" s="126"/>
      <c r="BF87" s="126"/>
      <c r="BG87" s="126"/>
      <c r="BH87" s="126"/>
    </row>
    <row r="88" spans="47:60">
      <c r="AU88" s="157"/>
      <c r="AV88" s="167" t="s">
        <v>855</v>
      </c>
      <c r="AW88" s="126"/>
      <c r="AX88" s="126"/>
      <c r="AY88" s="126"/>
      <c r="AZ88" s="126"/>
      <c r="BA88" s="126"/>
      <c r="BB88" s="126"/>
      <c r="BC88" s="126"/>
      <c r="BD88" s="126"/>
      <c r="BE88" s="126"/>
      <c r="BF88" s="126"/>
      <c r="BG88" s="126"/>
      <c r="BH88" s="126"/>
    </row>
    <row r="89" spans="47:60">
      <c r="AU89" s="157"/>
      <c r="AV89" s="172" t="s">
        <v>868</v>
      </c>
      <c r="AW89" s="126"/>
      <c r="AX89" s="126"/>
      <c r="AY89" s="126"/>
      <c r="AZ89" s="126"/>
      <c r="BA89" s="126"/>
      <c r="BB89" s="126"/>
      <c r="BC89" s="126"/>
      <c r="BD89" s="126"/>
      <c r="BE89" s="126"/>
      <c r="BF89" s="126"/>
      <c r="BG89" s="126"/>
      <c r="BH89" s="126"/>
    </row>
    <row r="90" spans="47:60">
      <c r="AU90" s="157"/>
      <c r="AV90" s="172" t="s">
        <v>869</v>
      </c>
      <c r="AW90" s="126"/>
      <c r="AX90" s="126"/>
      <c r="AY90" s="126"/>
      <c r="AZ90" s="126"/>
      <c r="BA90" s="126"/>
      <c r="BB90" s="126"/>
      <c r="BC90" s="126"/>
      <c r="BD90" s="126"/>
      <c r="BE90" s="126"/>
      <c r="BF90" s="126"/>
      <c r="BG90" s="126"/>
      <c r="BH90" s="126"/>
    </row>
    <row r="91" spans="47:60">
      <c r="AU91" s="157"/>
      <c r="AV91" s="167" t="s">
        <v>855</v>
      </c>
      <c r="AW91" s="126"/>
      <c r="AX91" s="126"/>
      <c r="AY91" s="126"/>
      <c r="AZ91" s="126"/>
      <c r="BA91" s="126"/>
      <c r="BB91" s="126"/>
      <c r="BC91" s="126"/>
      <c r="BD91" s="126"/>
      <c r="BE91" s="126"/>
      <c r="BF91" s="126"/>
      <c r="BG91" s="126"/>
      <c r="BH91" s="126"/>
    </row>
    <row r="92" spans="47:60">
      <c r="AU92" s="157"/>
      <c r="AV92" s="172" t="s">
        <v>870</v>
      </c>
      <c r="AW92" s="126"/>
      <c r="AX92" s="126"/>
      <c r="AY92" s="126"/>
      <c r="AZ92" s="126"/>
      <c r="BA92" s="126"/>
      <c r="BB92" s="126"/>
      <c r="BC92" s="126"/>
      <c r="BD92" s="126"/>
      <c r="BE92" s="126"/>
      <c r="BF92" s="126"/>
      <c r="BG92" s="126"/>
      <c r="BH92" s="126"/>
    </row>
    <row r="93" spans="47:60">
      <c r="AU93" s="157"/>
      <c r="AV93" s="168" t="s">
        <v>871</v>
      </c>
      <c r="AW93" s="126"/>
      <c r="AX93" s="126"/>
      <c r="AY93" s="126"/>
      <c r="AZ93" s="126"/>
      <c r="BA93" s="126"/>
      <c r="BB93" s="126"/>
      <c r="BC93" s="126"/>
      <c r="BD93" s="126"/>
      <c r="BE93" s="126"/>
      <c r="BF93" s="126"/>
      <c r="BG93" s="126"/>
      <c r="BH93" s="126"/>
    </row>
    <row r="94" spans="47:60">
      <c r="AU94" s="157"/>
      <c r="AV94" s="167" t="s">
        <v>855</v>
      </c>
      <c r="AW94" s="126"/>
      <c r="AX94" s="126"/>
      <c r="AY94" s="126"/>
      <c r="AZ94" s="126"/>
      <c r="BA94" s="126"/>
      <c r="BB94" s="126"/>
      <c r="BC94" s="126"/>
      <c r="BD94" s="126"/>
      <c r="BE94" s="126"/>
      <c r="BF94" s="126"/>
      <c r="BG94" s="126"/>
      <c r="BH94" s="126"/>
    </row>
    <row r="95" spans="47:60">
      <c r="AU95" s="157"/>
      <c r="AV95" s="168" t="s">
        <v>872</v>
      </c>
      <c r="AW95" s="126"/>
      <c r="AX95" s="126"/>
      <c r="AY95" s="126"/>
      <c r="AZ95" s="126"/>
      <c r="BA95" s="126"/>
      <c r="BB95" s="126"/>
      <c r="BC95" s="126"/>
      <c r="BD95" s="126"/>
      <c r="BE95" s="126"/>
      <c r="BF95" s="126"/>
      <c r="BG95" s="126"/>
      <c r="BH95" s="126"/>
    </row>
    <row r="96" spans="47:60">
      <c r="AU96" s="157"/>
      <c r="AV96" s="168" t="s">
        <v>873</v>
      </c>
      <c r="AW96" s="126"/>
      <c r="AX96" s="126"/>
      <c r="AY96" s="126"/>
      <c r="AZ96" s="126"/>
      <c r="BA96" s="126"/>
      <c r="BB96" s="126"/>
      <c r="BC96" s="126"/>
      <c r="BD96" s="126"/>
      <c r="BE96" s="126"/>
      <c r="BF96" s="126"/>
      <c r="BG96" s="126"/>
      <c r="BH96" s="126"/>
    </row>
    <row r="97" spans="46:60">
      <c r="AU97" s="157"/>
      <c r="AV97" s="167" t="s">
        <v>855</v>
      </c>
      <c r="AW97" s="126"/>
      <c r="AX97" s="126"/>
      <c r="AY97" s="126"/>
      <c r="AZ97" s="126"/>
      <c r="BA97" s="126"/>
      <c r="BB97" s="126"/>
      <c r="BC97" s="126"/>
      <c r="BD97" s="126"/>
      <c r="BE97" s="126"/>
      <c r="BF97" s="126"/>
      <c r="BG97" s="126"/>
      <c r="BH97" s="126"/>
    </row>
    <row r="98" spans="46:60">
      <c r="AU98" s="156"/>
      <c r="AV98" s="167" t="s">
        <v>848</v>
      </c>
      <c r="AW98" s="126"/>
      <c r="AX98" s="126"/>
      <c r="AY98" s="126"/>
      <c r="AZ98" s="126"/>
      <c r="BA98" s="126"/>
      <c r="BB98" s="126"/>
      <c r="BC98" s="126"/>
      <c r="BD98" s="126"/>
      <c r="BE98" s="126"/>
      <c r="BF98" s="126"/>
      <c r="BG98" s="126"/>
      <c r="BH98" s="126"/>
    </row>
    <row r="99" spans="46:60">
      <c r="AU99" s="159"/>
      <c r="AV99" s="172" t="s">
        <v>849</v>
      </c>
      <c r="AW99" s="126"/>
      <c r="AX99" s="126"/>
      <c r="AY99" s="126"/>
      <c r="AZ99" s="126"/>
      <c r="BA99" s="126"/>
      <c r="BB99" s="126"/>
      <c r="BC99" s="126"/>
      <c r="BD99" s="126"/>
      <c r="BE99" s="126"/>
      <c r="BF99" s="126"/>
      <c r="BG99" s="126"/>
      <c r="BH99" s="126"/>
    </row>
    <row r="100" spans="46:60">
      <c r="AU100" s="114"/>
      <c r="AV100" s="114"/>
      <c r="AW100" s="114"/>
      <c r="AX100" s="114"/>
      <c r="AY100" s="114"/>
      <c r="AZ100" s="114"/>
      <c r="BA100" s="114"/>
      <c r="BB100" s="114"/>
      <c r="BC100" s="114"/>
      <c r="BD100" s="114"/>
      <c r="BE100" s="114"/>
      <c r="BF100" s="114"/>
      <c r="BG100" s="114"/>
      <c r="BH100" s="114"/>
    </row>
    <row r="101" spans="46:60">
      <c r="AU101" s="162" t="s">
        <v>874</v>
      </c>
      <c r="AV101" s="145" t="s">
        <v>875</v>
      </c>
      <c r="AW101" s="147"/>
      <c r="AX101" s="147"/>
      <c r="AY101" s="147"/>
      <c r="AZ101" s="147"/>
      <c r="BA101" s="147"/>
      <c r="BB101" s="147"/>
      <c r="BC101" s="147"/>
      <c r="BD101" s="147"/>
      <c r="BE101" s="147"/>
      <c r="BF101" s="147"/>
      <c r="BG101" s="147"/>
      <c r="BH101" s="146"/>
    </row>
    <row r="102" spans="46:60">
      <c r="AT102" s="170" t="s">
        <v>860</v>
      </c>
      <c r="AU102" s="171"/>
      <c r="AV102" s="172" t="s">
        <v>876</v>
      </c>
      <c r="AW102" s="126"/>
      <c r="AX102" s="126"/>
      <c r="AY102" s="126"/>
      <c r="AZ102" s="126"/>
      <c r="BA102" s="126"/>
      <c r="BB102" s="126"/>
      <c r="BC102" s="126"/>
      <c r="BD102" s="126"/>
      <c r="BE102" s="126"/>
      <c r="BF102" s="126"/>
      <c r="BG102" s="126"/>
      <c r="BH102" s="126"/>
    </row>
    <row r="103" spans="46:60">
      <c r="AU103" s="157"/>
      <c r="AV103" s="172" t="s">
        <v>865</v>
      </c>
      <c r="AW103" s="126"/>
      <c r="AX103" s="126"/>
      <c r="AY103" s="126"/>
      <c r="AZ103" s="126"/>
      <c r="BA103" s="126"/>
      <c r="BB103" s="126"/>
      <c r="BC103" s="126"/>
      <c r="BD103" s="126"/>
      <c r="BE103" s="126"/>
      <c r="BF103" s="126"/>
      <c r="BG103" s="126"/>
      <c r="BH103" s="126"/>
    </row>
    <row r="104" spans="46:60">
      <c r="AU104" s="157"/>
      <c r="AV104" s="167" t="s">
        <v>855</v>
      </c>
      <c r="AW104" s="126"/>
      <c r="AX104" s="126"/>
      <c r="AY104" s="126"/>
      <c r="AZ104" s="126"/>
      <c r="BA104" s="126"/>
      <c r="BB104" s="126"/>
      <c r="BC104" s="126"/>
      <c r="BD104" s="126"/>
      <c r="BE104" s="126"/>
      <c r="BF104" s="126"/>
      <c r="BG104" s="126"/>
      <c r="BH104" s="126"/>
    </row>
    <row r="105" spans="46:60">
      <c r="AU105" s="157"/>
      <c r="AV105" s="172" t="s">
        <v>877</v>
      </c>
      <c r="AW105" s="126"/>
      <c r="AX105" s="126"/>
      <c r="AY105" s="126"/>
      <c r="AZ105" s="126"/>
      <c r="BA105" s="126"/>
      <c r="BB105" s="126"/>
      <c r="BC105" s="126"/>
      <c r="BD105" s="126"/>
      <c r="BE105" s="126"/>
      <c r="BF105" s="126"/>
      <c r="BG105" s="126"/>
      <c r="BH105" s="126"/>
    </row>
    <row r="106" spans="46:60">
      <c r="AU106" s="157"/>
      <c r="AV106" s="172" t="s">
        <v>867</v>
      </c>
      <c r="AW106" s="126"/>
      <c r="AX106" s="126"/>
      <c r="AY106" s="126"/>
      <c r="AZ106" s="126"/>
      <c r="BA106" s="126"/>
      <c r="BB106" s="126"/>
      <c r="BC106" s="126"/>
      <c r="BD106" s="126"/>
      <c r="BE106" s="126"/>
      <c r="BF106" s="126"/>
      <c r="BG106" s="126"/>
      <c r="BH106" s="126"/>
    </row>
    <row r="107" spans="46:60">
      <c r="AU107" s="157"/>
      <c r="AV107" s="167" t="s">
        <v>855</v>
      </c>
      <c r="AW107" s="126"/>
      <c r="AX107" s="126"/>
      <c r="AY107" s="126"/>
      <c r="AZ107" s="126"/>
      <c r="BA107" s="126"/>
      <c r="BB107" s="126"/>
      <c r="BC107" s="126"/>
      <c r="BD107" s="126"/>
      <c r="BE107" s="126"/>
      <c r="BF107" s="126"/>
      <c r="BG107" s="126"/>
      <c r="BH107" s="126"/>
    </row>
    <row r="108" spans="46:60">
      <c r="AU108" s="157"/>
      <c r="AV108" s="172" t="s">
        <v>878</v>
      </c>
      <c r="AW108" s="126"/>
      <c r="AX108" s="126"/>
      <c r="AY108" s="126"/>
      <c r="AZ108" s="126"/>
      <c r="BA108" s="126"/>
      <c r="BB108" s="126"/>
      <c r="BC108" s="126"/>
      <c r="BD108" s="126"/>
      <c r="BE108" s="126"/>
      <c r="BF108" s="126"/>
      <c r="BG108" s="126"/>
      <c r="BH108" s="126"/>
    </row>
    <row r="109" spans="46:60">
      <c r="AU109" s="157"/>
      <c r="AV109" s="172" t="s">
        <v>869</v>
      </c>
      <c r="AW109" s="126"/>
      <c r="AX109" s="126"/>
      <c r="AY109" s="126"/>
      <c r="AZ109" s="126"/>
      <c r="BA109" s="126"/>
      <c r="BB109" s="126"/>
      <c r="BC109" s="126"/>
      <c r="BD109" s="126"/>
      <c r="BE109" s="126"/>
      <c r="BF109" s="126"/>
      <c r="BG109" s="126"/>
      <c r="BH109" s="126"/>
    </row>
    <row r="110" spans="46:60">
      <c r="AU110" s="157"/>
      <c r="AV110" s="167" t="s">
        <v>855</v>
      </c>
      <c r="AW110" s="126"/>
      <c r="AX110" s="126"/>
      <c r="AY110" s="126"/>
      <c r="AZ110" s="126"/>
      <c r="BA110" s="126"/>
      <c r="BB110" s="126"/>
      <c r="BC110" s="126"/>
      <c r="BD110" s="126"/>
      <c r="BE110" s="126"/>
      <c r="BF110" s="126"/>
      <c r="BG110" s="126"/>
      <c r="BH110" s="126"/>
    </row>
    <row r="111" spans="46:60">
      <c r="AU111" s="157"/>
      <c r="AV111" s="172" t="s">
        <v>879</v>
      </c>
      <c r="AW111" s="126"/>
      <c r="AX111" s="126"/>
      <c r="AY111" s="126"/>
      <c r="AZ111" s="126"/>
      <c r="BA111" s="126"/>
      <c r="BB111" s="126"/>
      <c r="BC111" s="126"/>
      <c r="BD111" s="126"/>
      <c r="BE111" s="126"/>
      <c r="BF111" s="126"/>
      <c r="BG111" s="126"/>
      <c r="BH111" s="126"/>
    </row>
    <row r="112" spans="46:60">
      <c r="AU112" s="157"/>
      <c r="AV112" s="172" t="s">
        <v>871</v>
      </c>
      <c r="AW112" s="126"/>
      <c r="AX112" s="126"/>
      <c r="AY112" s="126"/>
      <c r="AZ112" s="126"/>
      <c r="BA112" s="126"/>
      <c r="BB112" s="126"/>
      <c r="BC112" s="126"/>
      <c r="BD112" s="126"/>
      <c r="BE112" s="126"/>
      <c r="BF112" s="126"/>
      <c r="BG112" s="126"/>
      <c r="BH112" s="126"/>
    </row>
    <row r="113" spans="47:60">
      <c r="AU113" s="157"/>
      <c r="AV113" s="167" t="s">
        <v>855</v>
      </c>
      <c r="AW113" s="126"/>
      <c r="AX113" s="126"/>
      <c r="AY113" s="126"/>
      <c r="AZ113" s="126"/>
      <c r="BA113" s="126"/>
      <c r="BB113" s="126"/>
      <c r="BC113" s="126"/>
      <c r="BD113" s="126"/>
      <c r="BE113" s="126"/>
      <c r="BF113" s="126"/>
      <c r="BG113" s="126"/>
      <c r="BH113" s="126"/>
    </row>
    <row r="114" spans="47:60">
      <c r="AU114" s="157"/>
      <c r="AV114" s="172" t="s">
        <v>880</v>
      </c>
      <c r="AW114" s="126"/>
      <c r="AX114" s="126"/>
      <c r="AY114" s="126"/>
      <c r="AZ114" s="126"/>
      <c r="BA114" s="126"/>
      <c r="BB114" s="126"/>
      <c r="BC114" s="126"/>
      <c r="BD114" s="126"/>
      <c r="BE114" s="126"/>
      <c r="BF114" s="126"/>
      <c r="BG114" s="126"/>
      <c r="BH114" s="126"/>
    </row>
    <row r="115" spans="47:60">
      <c r="AU115" s="157"/>
      <c r="AV115" s="172" t="s">
        <v>873</v>
      </c>
      <c r="AW115" s="126"/>
      <c r="AX115" s="126"/>
      <c r="AY115" s="126"/>
      <c r="AZ115" s="126"/>
      <c r="BA115" s="126"/>
      <c r="BB115" s="126"/>
      <c r="BC115" s="126"/>
      <c r="BD115" s="126"/>
      <c r="BE115" s="126"/>
      <c r="BF115" s="126"/>
      <c r="BG115" s="126"/>
      <c r="BH115" s="126"/>
    </row>
    <row r="116" spans="47:60">
      <c r="AU116" s="157"/>
      <c r="AV116" s="167" t="s">
        <v>855</v>
      </c>
      <c r="AW116" s="126"/>
      <c r="AX116" s="126"/>
      <c r="AY116" s="126"/>
      <c r="AZ116" s="126"/>
      <c r="BA116" s="126"/>
      <c r="BB116" s="126"/>
      <c r="BC116" s="126"/>
      <c r="BD116" s="126"/>
      <c r="BE116" s="126"/>
      <c r="BF116" s="126"/>
      <c r="BG116" s="126"/>
      <c r="BH116" s="126"/>
    </row>
    <row r="117" spans="47:60">
      <c r="AU117" s="157"/>
      <c r="AV117" s="155" t="s">
        <v>881</v>
      </c>
      <c r="AW117" s="158" t="s">
        <v>847</v>
      </c>
      <c r="AX117" s="158" t="s">
        <v>847</v>
      </c>
      <c r="AY117" s="158" t="s">
        <v>847</v>
      </c>
      <c r="AZ117" s="158" t="s">
        <v>847</v>
      </c>
      <c r="BA117" s="158" t="s">
        <v>847</v>
      </c>
      <c r="BB117" s="158" t="s">
        <v>847</v>
      </c>
      <c r="BC117" s="158" t="s">
        <v>847</v>
      </c>
      <c r="BD117" s="158" t="s">
        <v>847</v>
      </c>
      <c r="BE117" s="158" t="s">
        <v>847</v>
      </c>
      <c r="BF117" s="158" t="s">
        <v>847</v>
      </c>
      <c r="BG117" s="158" t="s">
        <v>847</v>
      </c>
      <c r="BH117" s="158" t="s">
        <v>847</v>
      </c>
    </row>
    <row r="118" spans="47:60">
      <c r="AU118" s="157"/>
      <c r="AV118" s="155" t="s">
        <v>882</v>
      </c>
      <c r="AW118" s="158" t="s">
        <v>847</v>
      </c>
      <c r="AX118" s="158" t="s">
        <v>847</v>
      </c>
      <c r="AY118" s="158" t="s">
        <v>847</v>
      </c>
      <c r="AZ118" s="158" t="s">
        <v>847</v>
      </c>
      <c r="BA118" s="158" t="s">
        <v>847</v>
      </c>
      <c r="BB118" s="158" t="s">
        <v>847</v>
      </c>
      <c r="BC118" s="158" t="s">
        <v>847</v>
      </c>
      <c r="BD118" s="158" t="s">
        <v>847</v>
      </c>
      <c r="BE118" s="158" t="s">
        <v>847</v>
      </c>
      <c r="BF118" s="158" t="s">
        <v>847</v>
      </c>
      <c r="BG118" s="158" t="s">
        <v>847</v>
      </c>
      <c r="BH118" s="158" t="s">
        <v>847</v>
      </c>
    </row>
    <row r="119" spans="47:60">
      <c r="AU119" s="156"/>
      <c r="AV119" s="167" t="s">
        <v>848</v>
      </c>
      <c r="AW119" s="126"/>
      <c r="AX119" s="126"/>
      <c r="AY119" s="126"/>
      <c r="AZ119" s="126"/>
      <c r="BA119" s="126"/>
      <c r="BB119" s="126"/>
      <c r="BC119" s="126"/>
      <c r="BD119" s="126"/>
      <c r="BE119" s="126"/>
      <c r="BF119" s="126"/>
      <c r="BG119" s="126"/>
      <c r="BH119" s="126"/>
    </row>
    <row r="120" spans="47:60">
      <c r="AU120" s="159"/>
      <c r="AV120" s="173" t="s">
        <v>849</v>
      </c>
      <c r="AW120" s="126"/>
      <c r="AX120" s="126"/>
      <c r="AY120" s="126"/>
      <c r="AZ120" s="126"/>
      <c r="BA120" s="126"/>
      <c r="BB120" s="126"/>
      <c r="BC120" s="126"/>
      <c r="BD120" s="126"/>
      <c r="BE120" s="126"/>
      <c r="BF120" s="126"/>
      <c r="BG120" s="126"/>
      <c r="BH120" s="126"/>
    </row>
    <row r="121" spans="47:60">
      <c r="AU121" s="114"/>
      <c r="AV121" s="114"/>
      <c r="AW121" s="169"/>
      <c r="AX121" s="114"/>
      <c r="AY121" s="114"/>
      <c r="AZ121" s="114"/>
      <c r="BA121" s="114"/>
      <c r="BB121" s="114"/>
      <c r="BC121" s="114"/>
      <c r="BD121" s="114"/>
      <c r="BE121" s="114"/>
      <c r="BF121" s="114"/>
      <c r="BG121" s="114"/>
      <c r="BH121" s="114"/>
    </row>
    <row r="122" spans="47:60">
      <c r="AU122" s="174" t="s">
        <v>883</v>
      </c>
      <c r="AV122" s="175" t="s">
        <v>884</v>
      </c>
      <c r="AW122" s="176"/>
      <c r="AX122" s="176"/>
      <c r="AY122" s="176"/>
      <c r="AZ122" s="176"/>
      <c r="BA122" s="176"/>
      <c r="BB122" s="176"/>
      <c r="BC122" s="176"/>
      <c r="BD122" s="176"/>
      <c r="BE122" s="176"/>
      <c r="BF122" s="176"/>
      <c r="BG122" s="176"/>
      <c r="BH122" s="177"/>
    </row>
    <row r="123" spans="47:60">
      <c r="AU123" s="178"/>
      <c r="AV123" s="175" t="s">
        <v>885</v>
      </c>
      <c r="AW123" s="176"/>
      <c r="AX123" s="176"/>
      <c r="AY123" s="176"/>
      <c r="AZ123" s="176"/>
      <c r="BA123" s="176"/>
      <c r="BB123" s="176"/>
      <c r="BC123" s="176"/>
      <c r="BD123" s="176"/>
      <c r="BE123" s="176"/>
      <c r="BF123" s="176"/>
      <c r="BG123" s="176"/>
      <c r="BH123" s="176"/>
    </row>
    <row r="124" spans="47:60">
      <c r="AU124" s="157"/>
      <c r="AV124" s="173" t="s">
        <v>886</v>
      </c>
      <c r="AW124" s="126"/>
      <c r="AX124" s="126"/>
      <c r="AY124" s="126"/>
      <c r="AZ124" s="126"/>
      <c r="BA124" s="126"/>
      <c r="BB124" s="126"/>
      <c r="BC124" s="126"/>
      <c r="BD124" s="126"/>
      <c r="BE124" s="126"/>
      <c r="BF124" s="126"/>
      <c r="BG124" s="126"/>
      <c r="BH124" s="126"/>
    </row>
    <row r="125" spans="47:60">
      <c r="AU125" s="157"/>
      <c r="AV125" s="167" t="s">
        <v>887</v>
      </c>
      <c r="AW125" s="126"/>
      <c r="AX125" s="126"/>
      <c r="AY125" s="126"/>
      <c r="AZ125" s="126"/>
      <c r="BA125" s="126"/>
      <c r="BB125" s="126"/>
      <c r="BC125" s="126"/>
      <c r="BD125" s="126"/>
      <c r="BE125" s="126"/>
      <c r="BF125" s="126"/>
      <c r="BG125" s="126"/>
      <c r="BH125" s="126"/>
    </row>
    <row r="126" spans="47:60">
      <c r="AU126" s="157"/>
      <c r="AV126" s="155" t="s">
        <v>888</v>
      </c>
      <c r="AW126" s="158" t="s">
        <v>847</v>
      </c>
      <c r="AX126" s="158" t="s">
        <v>847</v>
      </c>
      <c r="AY126" s="158" t="s">
        <v>847</v>
      </c>
      <c r="AZ126" s="158" t="s">
        <v>847</v>
      </c>
      <c r="BA126" s="158" t="s">
        <v>847</v>
      </c>
      <c r="BB126" s="158" t="s">
        <v>847</v>
      </c>
      <c r="BC126" s="158" t="s">
        <v>847</v>
      </c>
      <c r="BD126" s="158" t="s">
        <v>847</v>
      </c>
      <c r="BE126" s="158" t="s">
        <v>847</v>
      </c>
      <c r="BF126" s="158" t="s">
        <v>847</v>
      </c>
      <c r="BG126" s="158" t="s">
        <v>847</v>
      </c>
      <c r="BH126" s="158" t="s">
        <v>847</v>
      </c>
    </row>
    <row r="127" spans="47:60">
      <c r="AU127" s="157"/>
      <c r="AV127" s="155" t="s">
        <v>889</v>
      </c>
      <c r="AW127" s="158" t="s">
        <v>847</v>
      </c>
      <c r="AX127" s="158" t="s">
        <v>847</v>
      </c>
      <c r="AY127" s="158" t="s">
        <v>847</v>
      </c>
      <c r="AZ127" s="158" t="s">
        <v>847</v>
      </c>
      <c r="BA127" s="158" t="s">
        <v>847</v>
      </c>
      <c r="BB127" s="158" t="s">
        <v>847</v>
      </c>
      <c r="BC127" s="158" t="s">
        <v>847</v>
      </c>
      <c r="BD127" s="158" t="s">
        <v>847</v>
      </c>
      <c r="BE127" s="158" t="s">
        <v>847</v>
      </c>
      <c r="BF127" s="158" t="s">
        <v>847</v>
      </c>
      <c r="BG127" s="158" t="s">
        <v>847</v>
      </c>
      <c r="BH127" s="158" t="s">
        <v>847</v>
      </c>
    </row>
    <row r="128" spans="47:60">
      <c r="AU128" s="157"/>
      <c r="AV128" s="155" t="s">
        <v>890</v>
      </c>
      <c r="AW128" s="158" t="s">
        <v>847</v>
      </c>
      <c r="AX128" s="158" t="s">
        <v>847</v>
      </c>
      <c r="AY128" s="158" t="s">
        <v>847</v>
      </c>
      <c r="AZ128" s="158" t="s">
        <v>847</v>
      </c>
      <c r="BA128" s="158" t="s">
        <v>847</v>
      </c>
      <c r="BB128" s="158" t="s">
        <v>847</v>
      </c>
      <c r="BC128" s="158" t="s">
        <v>847</v>
      </c>
      <c r="BD128" s="158" t="s">
        <v>847</v>
      </c>
      <c r="BE128" s="158" t="s">
        <v>847</v>
      </c>
      <c r="BF128" s="158" t="s">
        <v>847</v>
      </c>
      <c r="BG128" s="158" t="s">
        <v>847</v>
      </c>
      <c r="BH128" s="158" t="s">
        <v>847</v>
      </c>
    </row>
    <row r="129" spans="47:60">
      <c r="AU129" s="157"/>
      <c r="AV129" s="155" t="s">
        <v>891</v>
      </c>
      <c r="AW129" s="158" t="s">
        <v>847</v>
      </c>
      <c r="AX129" s="158" t="s">
        <v>847</v>
      </c>
      <c r="AY129" s="158" t="s">
        <v>847</v>
      </c>
      <c r="AZ129" s="158" t="s">
        <v>847</v>
      </c>
      <c r="BA129" s="158" t="s">
        <v>847</v>
      </c>
      <c r="BB129" s="158" t="s">
        <v>847</v>
      </c>
      <c r="BC129" s="158" t="s">
        <v>847</v>
      </c>
      <c r="BD129" s="158" t="s">
        <v>847</v>
      </c>
      <c r="BE129" s="158" t="s">
        <v>847</v>
      </c>
      <c r="BF129" s="158" t="s">
        <v>847</v>
      </c>
      <c r="BG129" s="158" t="s">
        <v>847</v>
      </c>
      <c r="BH129" s="158" t="s">
        <v>847</v>
      </c>
    </row>
    <row r="130" spans="47:60">
      <c r="AU130" s="157"/>
      <c r="AV130" s="173" t="s">
        <v>849</v>
      </c>
      <c r="AW130" s="126"/>
      <c r="AX130" s="126"/>
      <c r="AY130" s="126"/>
      <c r="AZ130" s="126"/>
      <c r="BA130" s="126"/>
      <c r="BB130" s="126"/>
      <c r="BC130" s="126"/>
      <c r="BD130" s="126"/>
      <c r="BE130" s="126"/>
      <c r="BF130" s="126"/>
      <c r="BG130" s="126"/>
      <c r="BH130" s="126"/>
    </row>
    <row r="131" spans="47:60">
      <c r="AU131" s="179"/>
      <c r="AV131" s="176" t="s">
        <v>892</v>
      </c>
      <c r="AW131" s="180"/>
      <c r="AX131" s="180"/>
      <c r="AY131" s="180"/>
      <c r="AZ131" s="180"/>
      <c r="BA131" s="180"/>
      <c r="BB131" s="180"/>
      <c r="BC131" s="180"/>
      <c r="BD131" s="180"/>
      <c r="BE131" s="180"/>
      <c r="BF131" s="180"/>
      <c r="BG131" s="180"/>
      <c r="BH131" s="180"/>
    </row>
    <row r="132" spans="47:60">
      <c r="AU132" s="157"/>
      <c r="AV132" s="173" t="s">
        <v>886</v>
      </c>
      <c r="AW132" s="126"/>
      <c r="AX132" s="126"/>
      <c r="AY132" s="126"/>
      <c r="AZ132" s="126"/>
      <c r="BA132" s="126"/>
      <c r="BB132" s="126"/>
      <c r="BC132" s="126"/>
      <c r="BD132" s="126"/>
      <c r="BE132" s="126"/>
      <c r="BF132" s="126"/>
      <c r="BG132" s="126"/>
      <c r="BH132" s="126"/>
    </row>
    <row r="133" spans="47:60">
      <c r="AU133" s="157"/>
      <c r="AV133" s="173" t="s">
        <v>887</v>
      </c>
      <c r="AW133" s="126"/>
      <c r="AX133" s="126"/>
      <c r="AY133" s="126"/>
      <c r="AZ133" s="126"/>
      <c r="BA133" s="126"/>
      <c r="BB133" s="126"/>
      <c r="BC133" s="126"/>
      <c r="BD133" s="126"/>
      <c r="BE133" s="126"/>
      <c r="BF133" s="126"/>
      <c r="BG133" s="126"/>
      <c r="BH133" s="126"/>
    </row>
    <row r="134" spans="47:60">
      <c r="AU134" s="157"/>
      <c r="AV134" s="173" t="s">
        <v>893</v>
      </c>
      <c r="AW134" s="126"/>
      <c r="AX134" s="126"/>
      <c r="AY134" s="126"/>
      <c r="AZ134" s="126"/>
      <c r="BA134" s="126"/>
      <c r="BB134" s="126"/>
      <c r="BC134" s="126"/>
      <c r="BD134" s="126"/>
      <c r="BE134" s="126"/>
      <c r="BF134" s="126"/>
      <c r="BG134" s="126"/>
      <c r="BH134" s="126"/>
    </row>
    <row r="135" spans="47:60">
      <c r="AU135" s="157"/>
      <c r="AV135" s="173" t="s">
        <v>894</v>
      </c>
      <c r="AW135" s="126"/>
      <c r="AX135" s="126"/>
      <c r="AY135" s="126"/>
      <c r="AZ135" s="126"/>
      <c r="BA135" s="126"/>
      <c r="BB135" s="126"/>
      <c r="BC135" s="126"/>
      <c r="BD135" s="126"/>
      <c r="BE135" s="126"/>
      <c r="BF135" s="126"/>
      <c r="BG135" s="126"/>
      <c r="BH135" s="126"/>
    </row>
    <row r="136" spans="47:60">
      <c r="AU136" s="157"/>
      <c r="AV136" s="173" t="s">
        <v>849</v>
      </c>
      <c r="AW136" s="126"/>
      <c r="AX136" s="126"/>
      <c r="AY136" s="126"/>
      <c r="AZ136" s="126"/>
      <c r="BA136" s="126"/>
      <c r="BB136" s="126"/>
      <c r="BC136" s="126"/>
      <c r="BD136" s="126"/>
      <c r="BE136" s="126"/>
      <c r="BF136" s="126"/>
      <c r="BG136" s="126"/>
      <c r="BH136" s="126"/>
    </row>
    <row r="137" spans="47:60">
      <c r="AU137" s="179"/>
      <c r="AV137" s="175" t="s">
        <v>895</v>
      </c>
      <c r="AW137" s="180"/>
      <c r="AX137" s="180"/>
      <c r="AY137" s="180"/>
      <c r="AZ137" s="180"/>
      <c r="BA137" s="180"/>
      <c r="BB137" s="180"/>
      <c r="BC137" s="180"/>
      <c r="BD137" s="180"/>
      <c r="BE137" s="180"/>
      <c r="BF137" s="180"/>
      <c r="BG137" s="180"/>
      <c r="BH137" s="180"/>
    </row>
    <row r="138" spans="47:60">
      <c r="AU138" s="157"/>
      <c r="AV138" s="173" t="s">
        <v>886</v>
      </c>
      <c r="AW138" s="126"/>
      <c r="AX138" s="126"/>
      <c r="AY138" s="126"/>
      <c r="AZ138" s="126"/>
      <c r="BA138" s="126"/>
      <c r="BB138" s="126"/>
      <c r="BC138" s="126"/>
      <c r="BD138" s="126"/>
      <c r="BE138" s="126"/>
      <c r="BF138" s="126"/>
      <c r="BG138" s="126"/>
      <c r="BH138" s="126"/>
    </row>
    <row r="139" spans="47:60">
      <c r="AU139" s="157"/>
      <c r="AV139" s="173" t="s">
        <v>887</v>
      </c>
      <c r="AW139" s="126"/>
      <c r="AX139" s="126"/>
      <c r="AY139" s="126"/>
      <c r="AZ139" s="126"/>
      <c r="BA139" s="126"/>
      <c r="BB139" s="126"/>
      <c r="BC139" s="126"/>
      <c r="BD139" s="126"/>
      <c r="BE139" s="126"/>
      <c r="BF139" s="126"/>
      <c r="BG139" s="126"/>
      <c r="BH139" s="126"/>
    </row>
    <row r="140" spans="47:60">
      <c r="AU140" s="157"/>
      <c r="AV140" s="168" t="s">
        <v>896</v>
      </c>
      <c r="AW140" s="126"/>
      <c r="AX140" s="126"/>
      <c r="AY140" s="126"/>
      <c r="AZ140" s="126"/>
      <c r="BA140" s="126"/>
      <c r="BB140" s="126"/>
      <c r="BC140" s="126"/>
      <c r="BD140" s="126"/>
      <c r="BE140" s="126"/>
      <c r="BF140" s="126"/>
      <c r="BG140" s="126"/>
      <c r="BH140" s="126"/>
    </row>
    <row r="141" spans="47:60">
      <c r="AU141" s="157"/>
      <c r="AV141" s="168" t="s">
        <v>894</v>
      </c>
      <c r="AW141" s="126"/>
      <c r="AX141" s="126"/>
      <c r="AY141" s="126"/>
      <c r="AZ141" s="126"/>
      <c r="BA141" s="126"/>
      <c r="BB141" s="126"/>
      <c r="BC141" s="126"/>
      <c r="BD141" s="126"/>
      <c r="BE141" s="126"/>
      <c r="BF141" s="126"/>
      <c r="BG141" s="126"/>
      <c r="BH141" s="126"/>
    </row>
    <row r="142" spans="47:60">
      <c r="AU142" s="159"/>
      <c r="AV142" s="173" t="s">
        <v>849</v>
      </c>
      <c r="AW142" s="126"/>
      <c r="AX142" s="126"/>
      <c r="AY142" s="126"/>
      <c r="AZ142" s="126"/>
      <c r="BA142" s="126"/>
      <c r="BB142" s="126"/>
      <c r="BC142" s="126"/>
      <c r="BD142" s="126"/>
      <c r="BE142" s="126"/>
      <c r="BF142" s="126"/>
      <c r="BG142" s="126"/>
      <c r="BH142" s="126"/>
    </row>
    <row r="143" spans="47:60">
      <c r="AU143" s="114"/>
      <c r="AV143" s="181"/>
      <c r="AW143" s="169"/>
      <c r="AX143" s="182"/>
      <c r="AY143" s="182"/>
      <c r="AZ143" s="182"/>
      <c r="BA143" s="182"/>
      <c r="BB143" s="182"/>
      <c r="BC143" s="182"/>
      <c r="BD143" s="182"/>
      <c r="BE143" s="182"/>
      <c r="BF143" s="182"/>
      <c r="BG143" s="182"/>
      <c r="BH143" s="182"/>
    </row>
    <row r="144" spans="47:60">
      <c r="AU144" s="162" t="s">
        <v>897</v>
      </c>
      <c r="AV144" s="145" t="s">
        <v>898</v>
      </c>
      <c r="AW144" s="147"/>
      <c r="AX144" s="147"/>
      <c r="AY144" s="147"/>
      <c r="AZ144" s="147"/>
      <c r="BA144" s="147"/>
      <c r="BB144" s="147"/>
      <c r="BC144" s="147"/>
      <c r="BD144" s="147"/>
      <c r="BE144" s="147"/>
      <c r="BF144" s="147"/>
      <c r="BG144" s="147"/>
      <c r="BH144" s="146"/>
    </row>
    <row r="145" spans="47:60">
      <c r="AU145" s="171"/>
      <c r="AV145" s="173" t="s">
        <v>861</v>
      </c>
      <c r="AW145" s="126"/>
      <c r="AX145" s="126"/>
      <c r="AY145" s="126"/>
      <c r="AZ145" s="126"/>
      <c r="BA145" s="126"/>
      <c r="BB145" s="126"/>
      <c r="BC145" s="126"/>
      <c r="BD145" s="126"/>
      <c r="BE145" s="126"/>
      <c r="BF145" s="126"/>
      <c r="BG145" s="126"/>
      <c r="BH145" s="126"/>
    </row>
    <row r="146" spans="47:60">
      <c r="AU146" s="157"/>
      <c r="AV146" s="173" t="s">
        <v>864</v>
      </c>
      <c r="AW146" s="126"/>
      <c r="AX146" s="126"/>
      <c r="AY146" s="126"/>
      <c r="AZ146" s="126"/>
      <c r="BA146" s="126"/>
      <c r="BB146" s="126"/>
      <c r="BC146" s="126"/>
      <c r="BD146" s="126"/>
      <c r="BE146" s="126"/>
      <c r="BF146" s="126"/>
      <c r="BG146" s="126"/>
      <c r="BH146" s="126"/>
    </row>
    <row r="147" spans="47:60">
      <c r="AU147" s="157"/>
      <c r="AV147" s="160" t="s">
        <v>899</v>
      </c>
      <c r="AW147" s="158" t="s">
        <v>847</v>
      </c>
      <c r="AX147" s="158" t="s">
        <v>847</v>
      </c>
      <c r="AY147" s="158" t="s">
        <v>847</v>
      </c>
      <c r="AZ147" s="158" t="s">
        <v>847</v>
      </c>
      <c r="BA147" s="158" t="s">
        <v>847</v>
      </c>
      <c r="BB147" s="158" t="s">
        <v>847</v>
      </c>
      <c r="BC147" s="158" t="s">
        <v>847</v>
      </c>
      <c r="BD147" s="158" t="s">
        <v>847</v>
      </c>
      <c r="BE147" s="158" t="s">
        <v>847</v>
      </c>
      <c r="BF147" s="158" t="s">
        <v>847</v>
      </c>
      <c r="BG147" s="158" t="s">
        <v>847</v>
      </c>
      <c r="BH147" s="158" t="s">
        <v>847</v>
      </c>
    </row>
    <row r="148" spans="47:60">
      <c r="AU148" s="157"/>
      <c r="AV148" s="160" t="s">
        <v>900</v>
      </c>
      <c r="AW148" s="158" t="s">
        <v>847</v>
      </c>
      <c r="AX148" s="158" t="s">
        <v>847</v>
      </c>
      <c r="AY148" s="158" t="s">
        <v>847</v>
      </c>
      <c r="AZ148" s="158" t="s">
        <v>847</v>
      </c>
      <c r="BA148" s="158" t="s">
        <v>847</v>
      </c>
      <c r="BB148" s="158" t="s">
        <v>847</v>
      </c>
      <c r="BC148" s="158" t="s">
        <v>847</v>
      </c>
      <c r="BD148" s="158" t="s">
        <v>847</v>
      </c>
      <c r="BE148" s="158" t="s">
        <v>847</v>
      </c>
      <c r="BF148" s="158" t="s">
        <v>847</v>
      </c>
      <c r="BG148" s="158" t="s">
        <v>847</v>
      </c>
      <c r="BH148" s="158" t="s">
        <v>847</v>
      </c>
    </row>
    <row r="149" spans="47:60">
      <c r="AU149" s="157"/>
      <c r="AV149" s="160" t="s">
        <v>901</v>
      </c>
      <c r="AW149" s="158" t="s">
        <v>847</v>
      </c>
      <c r="AX149" s="158" t="s">
        <v>847</v>
      </c>
      <c r="AY149" s="158" t="s">
        <v>847</v>
      </c>
      <c r="AZ149" s="158" t="s">
        <v>847</v>
      </c>
      <c r="BA149" s="158" t="s">
        <v>847</v>
      </c>
      <c r="BB149" s="158" t="s">
        <v>847</v>
      </c>
      <c r="BC149" s="158" t="s">
        <v>847</v>
      </c>
      <c r="BD149" s="158" t="s">
        <v>847</v>
      </c>
      <c r="BE149" s="158" t="s">
        <v>847</v>
      </c>
      <c r="BF149" s="158" t="s">
        <v>847</v>
      </c>
      <c r="BG149" s="158" t="s">
        <v>847</v>
      </c>
      <c r="BH149" s="158" t="s">
        <v>847</v>
      </c>
    </row>
    <row r="150" spans="47:60">
      <c r="AU150" s="157"/>
      <c r="AV150" s="173" t="s">
        <v>866</v>
      </c>
      <c r="AW150" s="126"/>
      <c r="AX150" s="126"/>
      <c r="AY150" s="126"/>
      <c r="AZ150" s="126"/>
      <c r="BA150" s="126"/>
      <c r="BB150" s="126"/>
      <c r="BC150" s="126"/>
      <c r="BD150" s="126"/>
      <c r="BE150" s="126"/>
      <c r="BF150" s="126"/>
      <c r="BG150" s="126"/>
      <c r="BH150" s="126"/>
    </row>
    <row r="151" spans="47:60">
      <c r="AU151" s="157"/>
      <c r="AV151" s="160" t="s">
        <v>902</v>
      </c>
      <c r="AW151" s="158" t="s">
        <v>847</v>
      </c>
      <c r="AX151" s="158" t="s">
        <v>847</v>
      </c>
      <c r="AY151" s="158" t="s">
        <v>847</v>
      </c>
      <c r="AZ151" s="158" t="s">
        <v>847</v>
      </c>
      <c r="BA151" s="158" t="s">
        <v>847</v>
      </c>
      <c r="BB151" s="158" t="s">
        <v>847</v>
      </c>
      <c r="BC151" s="158" t="s">
        <v>847</v>
      </c>
      <c r="BD151" s="158" t="s">
        <v>847</v>
      </c>
      <c r="BE151" s="158" t="s">
        <v>847</v>
      </c>
      <c r="BF151" s="158" t="s">
        <v>847</v>
      </c>
      <c r="BG151" s="158" t="s">
        <v>847</v>
      </c>
      <c r="BH151" s="158" t="s">
        <v>847</v>
      </c>
    </row>
    <row r="152" spans="47:60">
      <c r="AU152" s="157"/>
      <c r="AV152" s="160" t="s">
        <v>846</v>
      </c>
      <c r="AW152" s="158" t="s">
        <v>847</v>
      </c>
      <c r="AX152" s="158" t="s">
        <v>847</v>
      </c>
      <c r="AY152" s="158" t="s">
        <v>847</v>
      </c>
      <c r="AZ152" s="158" t="s">
        <v>847</v>
      </c>
      <c r="BA152" s="158" t="s">
        <v>847</v>
      </c>
      <c r="BB152" s="158" t="s">
        <v>847</v>
      </c>
      <c r="BC152" s="158" t="s">
        <v>847</v>
      </c>
      <c r="BD152" s="158" t="s">
        <v>847</v>
      </c>
      <c r="BE152" s="158" t="s">
        <v>847</v>
      </c>
      <c r="BF152" s="158" t="s">
        <v>847</v>
      </c>
      <c r="BG152" s="158" t="s">
        <v>847</v>
      </c>
      <c r="BH152" s="158" t="s">
        <v>847</v>
      </c>
    </row>
    <row r="153" spans="47:60">
      <c r="AU153" s="159"/>
      <c r="AV153" s="173" t="s">
        <v>849</v>
      </c>
      <c r="AW153" s="126"/>
      <c r="AX153" s="126"/>
      <c r="AY153" s="126"/>
      <c r="AZ153" s="126"/>
      <c r="BA153" s="126"/>
      <c r="BB153" s="126"/>
      <c r="BC153" s="126"/>
      <c r="BD153" s="126"/>
      <c r="BE153" s="126"/>
      <c r="BF153" s="126"/>
      <c r="BG153" s="126"/>
      <c r="BH153" s="126"/>
    </row>
    <row r="154" spans="47:60">
      <c r="AU154" s="114"/>
      <c r="AV154" s="181"/>
      <c r="AW154" s="169"/>
      <c r="AX154" s="182"/>
      <c r="AY154" s="182"/>
      <c r="AZ154" s="182"/>
      <c r="BA154" s="182"/>
      <c r="BB154" s="182"/>
      <c r="BC154" s="182"/>
      <c r="BD154" s="182"/>
      <c r="BE154" s="182"/>
      <c r="BF154" s="182"/>
      <c r="BG154" s="182"/>
      <c r="BH154" s="182"/>
    </row>
    <row r="155" spans="47:60">
      <c r="AU155" s="149" t="s">
        <v>903</v>
      </c>
      <c r="AV155" s="145" t="s">
        <v>904</v>
      </c>
      <c r="AW155" s="147"/>
      <c r="AX155" s="147"/>
      <c r="AY155" s="147"/>
      <c r="AZ155" s="147"/>
      <c r="BA155" s="147"/>
      <c r="BB155" s="147"/>
      <c r="BC155" s="147"/>
      <c r="BD155" s="147"/>
      <c r="BE155" s="147"/>
      <c r="BF155" s="147"/>
      <c r="BG155" s="147"/>
      <c r="BH155" s="146"/>
    </row>
    <row r="156" spans="47:60">
      <c r="AU156" s="171"/>
      <c r="AV156" s="172" t="s">
        <v>905</v>
      </c>
      <c r="AW156" s="126"/>
      <c r="AX156" s="126"/>
      <c r="AY156" s="126"/>
      <c r="AZ156" s="126"/>
      <c r="BA156" s="126"/>
      <c r="BB156" s="126"/>
      <c r="BC156" s="126"/>
      <c r="BD156" s="126"/>
      <c r="BE156" s="126"/>
      <c r="BF156" s="126"/>
      <c r="BG156" s="126"/>
      <c r="BH156" s="126"/>
    </row>
    <row r="157" spans="47:60">
      <c r="AU157" s="157"/>
      <c r="AV157" s="172" t="s">
        <v>862</v>
      </c>
      <c r="AW157" s="126"/>
      <c r="AX157" s="126"/>
      <c r="AY157" s="126"/>
      <c r="AZ157" s="126"/>
      <c r="BA157" s="126"/>
      <c r="BB157" s="126"/>
      <c r="BC157" s="126"/>
      <c r="BD157" s="126"/>
      <c r="BE157" s="126"/>
      <c r="BF157" s="126"/>
      <c r="BG157" s="126"/>
      <c r="BH157" s="126"/>
    </row>
    <row r="158" spans="47:60">
      <c r="AU158" s="157"/>
      <c r="AV158" s="172" t="s">
        <v>864</v>
      </c>
      <c r="AW158" s="126"/>
      <c r="AX158" s="126"/>
      <c r="AY158" s="126"/>
      <c r="AZ158" s="126"/>
      <c r="BA158" s="126"/>
      <c r="BB158" s="126"/>
      <c r="BC158" s="126"/>
      <c r="BD158" s="126"/>
      <c r="BE158" s="126"/>
      <c r="BF158" s="126"/>
      <c r="BG158" s="126"/>
      <c r="BH158" s="126"/>
    </row>
    <row r="159" spans="47:60">
      <c r="AU159" s="157"/>
      <c r="AV159" s="172" t="s">
        <v>906</v>
      </c>
      <c r="AW159" s="126"/>
      <c r="AX159" s="126"/>
      <c r="AY159" s="126"/>
      <c r="AZ159" s="126"/>
      <c r="BA159" s="126"/>
      <c r="BB159" s="126"/>
      <c r="BC159" s="126"/>
      <c r="BD159" s="126"/>
      <c r="BE159" s="126"/>
      <c r="BF159" s="126"/>
      <c r="BG159" s="126"/>
      <c r="BH159" s="126"/>
    </row>
    <row r="160" spans="47:60">
      <c r="AU160" s="157"/>
      <c r="AV160" s="172" t="s">
        <v>866</v>
      </c>
      <c r="AW160" s="126"/>
      <c r="AX160" s="126"/>
      <c r="AY160" s="126"/>
      <c r="AZ160" s="126"/>
      <c r="BA160" s="126"/>
      <c r="BB160" s="126"/>
      <c r="BC160" s="126"/>
      <c r="BD160" s="126"/>
      <c r="BE160" s="126"/>
      <c r="BF160" s="126"/>
      <c r="BG160" s="126"/>
      <c r="BH160" s="126"/>
    </row>
    <row r="161" spans="47:60">
      <c r="AU161" s="157"/>
      <c r="AV161" s="172" t="s">
        <v>907</v>
      </c>
      <c r="AW161" s="126"/>
      <c r="AX161" s="126"/>
      <c r="AY161" s="126"/>
      <c r="AZ161" s="126"/>
      <c r="BA161" s="126"/>
      <c r="BB161" s="126"/>
      <c r="BC161" s="126"/>
      <c r="BD161" s="126"/>
      <c r="BE161" s="126"/>
      <c r="BF161" s="126"/>
      <c r="BG161" s="126"/>
      <c r="BH161" s="126"/>
    </row>
    <row r="162" spans="47:60">
      <c r="AU162" s="157"/>
      <c r="AV162" s="172" t="s">
        <v>868</v>
      </c>
      <c r="AW162" s="126"/>
      <c r="AX162" s="126"/>
      <c r="AY162" s="126"/>
      <c r="AZ162" s="126"/>
      <c r="BA162" s="126"/>
      <c r="BB162" s="126"/>
      <c r="BC162" s="126"/>
      <c r="BD162" s="126"/>
      <c r="BE162" s="126"/>
      <c r="BF162" s="126"/>
      <c r="BG162" s="126"/>
      <c r="BH162" s="126"/>
    </row>
    <row r="163" spans="47:60">
      <c r="AU163" s="157"/>
      <c r="AV163" s="168" t="s">
        <v>908</v>
      </c>
      <c r="AW163" s="126"/>
      <c r="AX163" s="126"/>
      <c r="AY163" s="126"/>
      <c r="AZ163" s="126"/>
      <c r="BA163" s="126"/>
      <c r="BB163" s="126"/>
      <c r="BC163" s="126"/>
      <c r="BD163" s="126"/>
      <c r="BE163" s="126"/>
      <c r="BF163" s="126"/>
      <c r="BG163" s="126"/>
      <c r="BH163" s="126"/>
    </row>
    <row r="164" spans="47:60">
      <c r="AU164" s="157"/>
      <c r="AV164" s="183" t="s">
        <v>909</v>
      </c>
      <c r="AW164" s="158" t="s">
        <v>847</v>
      </c>
      <c r="AX164" s="158" t="s">
        <v>847</v>
      </c>
      <c r="AY164" s="158" t="s">
        <v>847</v>
      </c>
      <c r="AZ164" s="158" t="s">
        <v>847</v>
      </c>
      <c r="BA164" s="158" t="s">
        <v>847</v>
      </c>
      <c r="BB164" s="158" t="s">
        <v>847</v>
      </c>
      <c r="BC164" s="158" t="s">
        <v>847</v>
      </c>
      <c r="BD164" s="158" t="s">
        <v>847</v>
      </c>
      <c r="BE164" s="158" t="s">
        <v>847</v>
      </c>
      <c r="BF164" s="158" t="s">
        <v>847</v>
      </c>
      <c r="BG164" s="158" t="s">
        <v>847</v>
      </c>
      <c r="BH164" s="158" t="s">
        <v>847</v>
      </c>
    </row>
    <row r="165" spans="47:60">
      <c r="AU165" s="157"/>
      <c r="AV165" s="183" t="s">
        <v>910</v>
      </c>
      <c r="AW165" s="158" t="s">
        <v>847</v>
      </c>
      <c r="AX165" s="158" t="s">
        <v>847</v>
      </c>
      <c r="AY165" s="158" t="s">
        <v>847</v>
      </c>
      <c r="AZ165" s="158" t="s">
        <v>847</v>
      </c>
      <c r="BA165" s="158" t="s">
        <v>847</v>
      </c>
      <c r="BB165" s="158" t="s">
        <v>847</v>
      </c>
      <c r="BC165" s="158" t="s">
        <v>847</v>
      </c>
      <c r="BD165" s="158" t="s">
        <v>847</v>
      </c>
      <c r="BE165" s="158" t="s">
        <v>847</v>
      </c>
      <c r="BF165" s="158" t="s">
        <v>847</v>
      </c>
      <c r="BG165" s="158" t="s">
        <v>847</v>
      </c>
      <c r="BH165" s="158" t="s">
        <v>847</v>
      </c>
    </row>
    <row r="166" spans="47:60">
      <c r="AU166" s="159"/>
      <c r="AV166" s="173" t="s">
        <v>849</v>
      </c>
      <c r="AW166" s="126"/>
      <c r="AX166" s="126"/>
      <c r="AY166" s="126"/>
      <c r="AZ166" s="126"/>
      <c r="BA166" s="126"/>
      <c r="BB166" s="126"/>
      <c r="BC166" s="126"/>
      <c r="BD166" s="126"/>
      <c r="BE166" s="126"/>
      <c r="BF166" s="126"/>
      <c r="BG166" s="126"/>
      <c r="BH166" s="126"/>
    </row>
    <row r="167" spans="47:60">
      <c r="AU167" s="114"/>
      <c r="AV167" s="181"/>
      <c r="AW167" s="169"/>
      <c r="AX167" s="182"/>
      <c r="AY167" s="182"/>
      <c r="AZ167" s="182"/>
      <c r="BA167" s="182"/>
      <c r="BB167" s="182"/>
      <c r="BC167" s="182"/>
      <c r="BD167" s="182"/>
      <c r="BE167" s="182"/>
      <c r="BF167" s="182"/>
      <c r="BG167" s="182"/>
      <c r="BH167" s="182"/>
    </row>
    <row r="168" spans="47:60">
      <c r="AU168" s="162" t="s">
        <v>911</v>
      </c>
      <c r="AV168" s="145" t="s">
        <v>912</v>
      </c>
      <c r="AW168" s="147"/>
      <c r="AX168" s="147"/>
      <c r="AY168" s="147"/>
      <c r="AZ168" s="147"/>
      <c r="BA168" s="147"/>
      <c r="BB168" s="147"/>
      <c r="BC168" s="147"/>
      <c r="BD168" s="147"/>
      <c r="BE168" s="147"/>
      <c r="BF168" s="147"/>
      <c r="BG168" s="147"/>
      <c r="BH168" s="146"/>
    </row>
    <row r="169" spans="47:60">
      <c r="AU169" s="171"/>
      <c r="AV169" s="172" t="s">
        <v>913</v>
      </c>
      <c r="AW169" s="126"/>
      <c r="AX169" s="126"/>
      <c r="AY169" s="126"/>
      <c r="AZ169" s="126"/>
      <c r="BA169" s="126"/>
      <c r="BB169" s="126"/>
      <c r="BC169" s="126"/>
      <c r="BD169" s="126"/>
      <c r="BE169" s="126"/>
      <c r="BF169" s="126"/>
      <c r="BG169" s="126"/>
      <c r="BH169" s="126"/>
    </row>
    <row r="170" spans="47:60">
      <c r="AU170" s="157"/>
      <c r="AV170" s="172" t="s">
        <v>914</v>
      </c>
      <c r="AW170" s="126"/>
      <c r="AX170" s="126"/>
      <c r="AY170" s="126"/>
      <c r="AZ170" s="126"/>
      <c r="BA170" s="126"/>
      <c r="BB170" s="126"/>
      <c r="BC170" s="126"/>
      <c r="BD170" s="126"/>
      <c r="BE170" s="126"/>
      <c r="BF170" s="126"/>
      <c r="BG170" s="126"/>
      <c r="BH170" s="126"/>
    </row>
    <row r="171" spans="47:60">
      <c r="AU171" s="157"/>
      <c r="AV171" s="172" t="s">
        <v>915</v>
      </c>
      <c r="AW171" s="126"/>
      <c r="AX171" s="126"/>
      <c r="AY171" s="126"/>
      <c r="AZ171" s="126"/>
      <c r="BA171" s="126"/>
      <c r="BB171" s="126"/>
      <c r="BC171" s="126"/>
      <c r="BD171" s="126"/>
      <c r="BE171" s="126"/>
      <c r="BF171" s="126"/>
      <c r="BG171" s="126"/>
      <c r="BH171" s="126"/>
    </row>
    <row r="172" spans="47:60">
      <c r="AU172" s="157"/>
      <c r="AV172" s="172" t="s">
        <v>916</v>
      </c>
      <c r="AW172" s="126"/>
      <c r="AX172" s="126"/>
      <c r="AY172" s="126"/>
      <c r="AZ172" s="126"/>
      <c r="BA172" s="126"/>
      <c r="BB172" s="126"/>
      <c r="BC172" s="126"/>
      <c r="BD172" s="126"/>
      <c r="BE172" s="126"/>
      <c r="BF172" s="126"/>
      <c r="BG172" s="126"/>
      <c r="BH172" s="126"/>
    </row>
    <row r="173" spans="47:60">
      <c r="AU173" s="157"/>
      <c r="AV173" s="160" t="s">
        <v>917</v>
      </c>
      <c r="AW173" s="184"/>
      <c r="AX173" s="184"/>
      <c r="AY173" s="184"/>
      <c r="AZ173" s="184"/>
      <c r="BA173" s="184"/>
      <c r="BB173" s="184"/>
      <c r="BC173" s="184"/>
      <c r="BD173" s="184"/>
      <c r="BE173" s="184"/>
      <c r="BF173" s="184"/>
      <c r="BG173" s="184"/>
      <c r="BH173" s="184"/>
    </row>
    <row r="174" spans="47:60">
      <c r="AU174" s="157"/>
      <c r="AV174" s="160" t="s">
        <v>918</v>
      </c>
      <c r="AW174" s="184"/>
      <c r="AX174" s="184"/>
      <c r="AY174" s="184"/>
      <c r="AZ174" s="184"/>
      <c r="BA174" s="184"/>
      <c r="BB174" s="184"/>
      <c r="BC174" s="184"/>
      <c r="BD174" s="184"/>
      <c r="BE174" s="184"/>
      <c r="BF174" s="184"/>
      <c r="BG174" s="184"/>
      <c r="BH174" s="184"/>
    </row>
    <row r="175" spans="47:60">
      <c r="AU175" s="157"/>
      <c r="AV175" s="160" t="s">
        <v>919</v>
      </c>
      <c r="AW175" s="184"/>
      <c r="AX175" s="184"/>
      <c r="AY175" s="184"/>
      <c r="AZ175" s="184"/>
      <c r="BA175" s="184"/>
      <c r="BB175" s="184"/>
      <c r="BC175" s="184"/>
      <c r="BD175" s="184"/>
      <c r="BE175" s="184"/>
      <c r="BF175" s="184"/>
      <c r="BG175" s="184"/>
      <c r="BH175" s="184"/>
    </row>
    <row r="176" spans="47:60">
      <c r="AU176" s="157"/>
      <c r="AV176" s="160" t="s">
        <v>920</v>
      </c>
      <c r="AW176" s="158" t="s">
        <v>847</v>
      </c>
      <c r="AX176" s="158" t="s">
        <v>847</v>
      </c>
      <c r="AY176" s="158" t="s">
        <v>847</v>
      </c>
      <c r="AZ176" s="158" t="s">
        <v>847</v>
      </c>
      <c r="BA176" s="158" t="s">
        <v>847</v>
      </c>
      <c r="BB176" s="158" t="s">
        <v>847</v>
      </c>
      <c r="BC176" s="158" t="s">
        <v>847</v>
      </c>
      <c r="BD176" s="158" t="s">
        <v>847</v>
      </c>
      <c r="BE176" s="158" t="s">
        <v>847</v>
      </c>
      <c r="BF176" s="158" t="s">
        <v>847</v>
      </c>
      <c r="BG176" s="158" t="s">
        <v>847</v>
      </c>
      <c r="BH176" s="158" t="s">
        <v>847</v>
      </c>
    </row>
    <row r="177" spans="47:60">
      <c r="AU177" s="157"/>
      <c r="AV177" s="160" t="s">
        <v>921</v>
      </c>
      <c r="AW177" s="158" t="s">
        <v>847</v>
      </c>
      <c r="AX177" s="158" t="s">
        <v>847</v>
      </c>
      <c r="AY177" s="158" t="s">
        <v>847</v>
      </c>
      <c r="AZ177" s="158" t="s">
        <v>847</v>
      </c>
      <c r="BA177" s="158" t="s">
        <v>847</v>
      </c>
      <c r="BB177" s="158" t="s">
        <v>847</v>
      </c>
      <c r="BC177" s="158" t="s">
        <v>847</v>
      </c>
      <c r="BD177" s="158" t="s">
        <v>847</v>
      </c>
      <c r="BE177" s="158" t="s">
        <v>847</v>
      </c>
      <c r="BF177" s="158" t="s">
        <v>847</v>
      </c>
      <c r="BG177" s="158" t="s">
        <v>847</v>
      </c>
      <c r="BH177" s="158" t="s">
        <v>847</v>
      </c>
    </row>
    <row r="178" spans="47:60">
      <c r="AU178" s="157"/>
      <c r="AV178" s="160" t="s">
        <v>922</v>
      </c>
      <c r="AW178" s="158" t="s">
        <v>847</v>
      </c>
      <c r="AX178" s="158" t="s">
        <v>847</v>
      </c>
      <c r="AY178" s="158" t="s">
        <v>847</v>
      </c>
      <c r="AZ178" s="158" t="s">
        <v>847</v>
      </c>
      <c r="BA178" s="158" t="s">
        <v>847</v>
      </c>
      <c r="BB178" s="158" t="s">
        <v>847</v>
      </c>
      <c r="BC178" s="158" t="s">
        <v>847</v>
      </c>
      <c r="BD178" s="158" t="s">
        <v>847</v>
      </c>
      <c r="BE178" s="158" t="s">
        <v>847</v>
      </c>
      <c r="BF178" s="158" t="s">
        <v>847</v>
      </c>
      <c r="BG178" s="158" t="s">
        <v>847</v>
      </c>
      <c r="BH178" s="158" t="s">
        <v>847</v>
      </c>
    </row>
    <row r="179" spans="47:60">
      <c r="AU179" s="157"/>
      <c r="AV179" s="160" t="s">
        <v>923</v>
      </c>
      <c r="AW179" s="158" t="s">
        <v>847</v>
      </c>
      <c r="AX179" s="158" t="s">
        <v>847</v>
      </c>
      <c r="AY179" s="158" t="s">
        <v>847</v>
      </c>
      <c r="AZ179" s="158" t="s">
        <v>847</v>
      </c>
      <c r="BA179" s="158" t="s">
        <v>847</v>
      </c>
      <c r="BB179" s="158" t="s">
        <v>847</v>
      </c>
      <c r="BC179" s="158" t="s">
        <v>847</v>
      </c>
      <c r="BD179" s="158" t="s">
        <v>847</v>
      </c>
      <c r="BE179" s="158" t="s">
        <v>847</v>
      </c>
      <c r="BF179" s="158" t="s">
        <v>847</v>
      </c>
      <c r="BG179" s="158" t="s">
        <v>847</v>
      </c>
      <c r="BH179" s="158" t="s">
        <v>847</v>
      </c>
    </row>
    <row r="180" spans="47:60">
      <c r="AU180" s="159"/>
      <c r="AV180" s="173" t="s">
        <v>849</v>
      </c>
      <c r="AW180" s="126"/>
      <c r="AX180" s="126"/>
      <c r="AY180" s="126"/>
      <c r="AZ180" s="126"/>
      <c r="BA180" s="126"/>
      <c r="BB180" s="126"/>
      <c r="BC180" s="126"/>
      <c r="BD180" s="126"/>
      <c r="BE180" s="126"/>
      <c r="BF180" s="126"/>
      <c r="BG180" s="126"/>
      <c r="BH180" s="126"/>
    </row>
    <row r="181" spans="47:60">
      <c r="AU181" s="114"/>
      <c r="AV181" s="181"/>
      <c r="AW181" s="169"/>
      <c r="AX181" s="182"/>
      <c r="AY181" s="182"/>
      <c r="AZ181" s="182"/>
      <c r="BA181" s="182"/>
      <c r="BB181" s="182"/>
      <c r="BC181" s="182"/>
      <c r="BD181" s="182"/>
      <c r="BE181" s="182"/>
      <c r="BF181" s="182"/>
      <c r="BG181" s="182"/>
      <c r="BH181" s="182"/>
    </row>
    <row r="182" spans="47:60">
      <c r="AU182" s="162" t="s">
        <v>924</v>
      </c>
      <c r="AV182" s="145" t="s">
        <v>925</v>
      </c>
      <c r="AW182" s="147"/>
      <c r="AX182" s="147"/>
      <c r="AY182" s="147"/>
      <c r="AZ182" s="147"/>
      <c r="BA182" s="147"/>
      <c r="BB182" s="147"/>
      <c r="BC182" s="147"/>
      <c r="BD182" s="147"/>
      <c r="BE182" s="147"/>
      <c r="BF182" s="147"/>
      <c r="BG182" s="147"/>
      <c r="BH182" s="146"/>
    </row>
    <row r="183" spans="47:60">
      <c r="AU183" s="171"/>
      <c r="AV183" s="172" t="s">
        <v>926</v>
      </c>
      <c r="AW183" s="126"/>
      <c r="AX183" s="126"/>
      <c r="AY183" s="126"/>
      <c r="AZ183" s="126"/>
      <c r="BA183" s="126"/>
      <c r="BB183" s="126"/>
      <c r="BC183" s="126"/>
      <c r="BD183" s="126"/>
      <c r="BE183" s="126"/>
      <c r="BF183" s="126"/>
      <c r="BG183" s="126"/>
      <c r="BH183" s="126"/>
    </row>
    <row r="184" spans="47:60">
      <c r="AU184" s="157"/>
      <c r="AV184" s="172" t="s">
        <v>927</v>
      </c>
      <c r="AW184" s="126"/>
      <c r="AX184" s="126"/>
      <c r="AY184" s="126"/>
      <c r="AZ184" s="126"/>
      <c r="BA184" s="126"/>
      <c r="BB184" s="126"/>
      <c r="BC184" s="126"/>
      <c r="BD184" s="126"/>
      <c r="BE184" s="126"/>
      <c r="BF184" s="126"/>
      <c r="BG184" s="126"/>
      <c r="BH184" s="126"/>
    </row>
    <row r="185" spans="47:60">
      <c r="AU185" s="157"/>
      <c r="AV185" s="172" t="s">
        <v>928</v>
      </c>
      <c r="AW185" s="126"/>
      <c r="AX185" s="126"/>
      <c r="AY185" s="126"/>
      <c r="AZ185" s="126"/>
      <c r="BA185" s="126"/>
      <c r="BB185" s="126"/>
      <c r="BC185" s="126"/>
      <c r="BD185" s="126"/>
      <c r="BE185" s="126"/>
      <c r="BF185" s="126"/>
      <c r="BG185" s="126"/>
      <c r="BH185" s="126"/>
    </row>
    <row r="186" spans="47:60">
      <c r="AU186" s="157"/>
      <c r="AV186" s="172" t="s">
        <v>929</v>
      </c>
      <c r="AW186" s="126"/>
      <c r="AX186" s="126"/>
      <c r="AY186" s="126"/>
      <c r="AZ186" s="126"/>
      <c r="BA186" s="126"/>
      <c r="BB186" s="126"/>
      <c r="BC186" s="126"/>
      <c r="BD186" s="126"/>
      <c r="BE186" s="126"/>
      <c r="BF186" s="126"/>
      <c r="BG186" s="126"/>
      <c r="BH186" s="126"/>
    </row>
    <row r="187" spans="47:60">
      <c r="AU187" s="157"/>
      <c r="AV187" s="160" t="s">
        <v>923</v>
      </c>
      <c r="AW187" s="158" t="s">
        <v>847</v>
      </c>
      <c r="AX187" s="158" t="s">
        <v>847</v>
      </c>
      <c r="AY187" s="158" t="s">
        <v>847</v>
      </c>
      <c r="AZ187" s="158" t="s">
        <v>847</v>
      </c>
      <c r="BA187" s="158" t="s">
        <v>847</v>
      </c>
      <c r="BB187" s="158" t="s">
        <v>847</v>
      </c>
      <c r="BC187" s="158" t="s">
        <v>847</v>
      </c>
      <c r="BD187" s="158" t="s">
        <v>847</v>
      </c>
      <c r="BE187" s="158" t="s">
        <v>847</v>
      </c>
      <c r="BF187" s="158" t="s">
        <v>847</v>
      </c>
      <c r="BG187" s="158" t="s">
        <v>847</v>
      </c>
      <c r="BH187" s="158" t="s">
        <v>847</v>
      </c>
    </row>
    <row r="188" spans="47:60">
      <c r="AU188" s="157"/>
      <c r="AV188" s="160" t="s">
        <v>930</v>
      </c>
      <c r="AW188" s="158" t="s">
        <v>847</v>
      </c>
      <c r="AX188" s="158" t="s">
        <v>847</v>
      </c>
      <c r="AY188" s="158" t="s">
        <v>847</v>
      </c>
      <c r="AZ188" s="158" t="s">
        <v>847</v>
      </c>
      <c r="BA188" s="158" t="s">
        <v>847</v>
      </c>
      <c r="BB188" s="158" t="s">
        <v>847</v>
      </c>
      <c r="BC188" s="158" t="s">
        <v>847</v>
      </c>
      <c r="BD188" s="158" t="s">
        <v>847</v>
      </c>
      <c r="BE188" s="158" t="s">
        <v>847</v>
      </c>
      <c r="BF188" s="158" t="s">
        <v>847</v>
      </c>
      <c r="BG188" s="158" t="s">
        <v>847</v>
      </c>
      <c r="BH188" s="158" t="s">
        <v>847</v>
      </c>
    </row>
    <row r="189" spans="47:60">
      <c r="AU189" s="159"/>
      <c r="AV189" s="173" t="s">
        <v>849</v>
      </c>
      <c r="AW189" s="126"/>
      <c r="AX189" s="126"/>
      <c r="AY189" s="126"/>
      <c r="AZ189" s="126"/>
      <c r="BA189" s="126"/>
      <c r="BB189" s="126"/>
      <c r="BC189" s="126"/>
      <c r="BD189" s="126"/>
      <c r="BE189" s="126"/>
      <c r="BF189" s="126"/>
      <c r="BG189" s="126"/>
      <c r="BH189" s="126"/>
    </row>
    <row r="190" spans="47:60">
      <c r="AU190" s="114"/>
      <c r="AV190" s="114"/>
      <c r="AW190" s="169"/>
      <c r="AX190" s="114"/>
      <c r="AY190" s="114"/>
      <c r="AZ190" s="114"/>
      <c r="BA190" s="114"/>
      <c r="BB190" s="114"/>
      <c r="BC190" s="114"/>
      <c r="BD190" s="114"/>
      <c r="BE190" s="114"/>
      <c r="BF190" s="114"/>
      <c r="BG190" s="114"/>
      <c r="BH190" s="114"/>
    </row>
    <row r="191" spans="47:60">
      <c r="AU191" s="162" t="s">
        <v>931</v>
      </c>
      <c r="AV191" s="185" t="s">
        <v>932</v>
      </c>
      <c r="AW191" s="147"/>
      <c r="AX191" s="147"/>
      <c r="AY191" s="147"/>
      <c r="AZ191" s="147"/>
      <c r="BA191" s="147"/>
      <c r="BB191" s="147"/>
      <c r="BC191" s="147"/>
      <c r="BD191" s="147"/>
      <c r="BE191" s="147"/>
      <c r="BF191" s="147"/>
      <c r="BG191" s="147"/>
      <c r="BH191" s="146"/>
    </row>
    <row r="192" spans="47:60">
      <c r="AU192" s="157"/>
      <c r="AV192" s="172" t="s">
        <v>933</v>
      </c>
      <c r="AW192" s="126"/>
      <c r="AX192" s="126"/>
      <c r="AY192" s="126"/>
      <c r="AZ192" s="126"/>
      <c r="BA192" s="126"/>
      <c r="BB192" s="126"/>
      <c r="BC192" s="126"/>
      <c r="BD192" s="126"/>
      <c r="BE192" s="126"/>
      <c r="BF192" s="126"/>
      <c r="BG192" s="126"/>
      <c r="BH192" s="126"/>
    </row>
    <row r="193" spans="47:60">
      <c r="AU193" s="157"/>
      <c r="AV193" s="168" t="s">
        <v>934</v>
      </c>
      <c r="AW193" s="126"/>
      <c r="AX193" s="126"/>
      <c r="AY193" s="126"/>
      <c r="AZ193" s="126"/>
      <c r="BA193" s="126"/>
      <c r="BB193" s="126"/>
      <c r="BC193" s="126"/>
      <c r="BD193" s="126"/>
      <c r="BE193" s="126"/>
      <c r="BF193" s="126"/>
      <c r="BG193" s="126"/>
      <c r="BH193" s="126"/>
    </row>
    <row r="194" spans="47:60">
      <c r="AU194" s="186"/>
      <c r="AV194" s="173" t="s">
        <v>849</v>
      </c>
      <c r="AW194" s="126"/>
      <c r="AX194" s="126"/>
      <c r="AY194" s="126"/>
      <c r="AZ194" s="126"/>
      <c r="BA194" s="126"/>
      <c r="BB194" s="126"/>
      <c r="BC194" s="126"/>
      <c r="BD194" s="126"/>
      <c r="BE194" s="126"/>
      <c r="BF194" s="126"/>
      <c r="BG194" s="126"/>
      <c r="BH194" s="126"/>
    </row>
    <row r="195" spans="47:60">
      <c r="AU195" s="114"/>
      <c r="AV195" s="114"/>
      <c r="AW195" s="114"/>
      <c r="AX195" s="114"/>
      <c r="AY195" s="114"/>
      <c r="AZ195" s="114"/>
      <c r="BA195" s="114"/>
      <c r="BB195" s="114"/>
      <c r="BC195" s="114"/>
      <c r="BD195" s="114"/>
      <c r="BE195" s="114"/>
      <c r="BF195" s="114"/>
      <c r="BG195" s="114"/>
      <c r="BH195" s="114"/>
    </row>
    <row r="196" spans="47:60">
      <c r="AU196" s="162" t="s">
        <v>935</v>
      </c>
      <c r="AV196" s="162" t="s">
        <v>936</v>
      </c>
      <c r="AW196" s="126"/>
      <c r="AX196" s="126"/>
      <c r="AY196" s="126"/>
      <c r="AZ196" s="126"/>
      <c r="BA196" s="126"/>
      <c r="BB196" s="126"/>
      <c r="BC196" s="126"/>
      <c r="BD196" s="126"/>
      <c r="BE196" s="126"/>
      <c r="BF196" s="126"/>
      <c r="BG196" s="126"/>
      <c r="BH196" s="126"/>
    </row>
    <row r="197" spans="47:60">
      <c r="AU197" s="159"/>
      <c r="AV197" s="173" t="s">
        <v>849</v>
      </c>
      <c r="AW197" s="126"/>
      <c r="AX197" s="126"/>
      <c r="AY197" s="126"/>
      <c r="AZ197" s="126"/>
      <c r="BA197" s="126"/>
      <c r="BB197" s="126"/>
      <c r="BC197" s="126"/>
      <c r="BD197" s="126"/>
      <c r="BE197" s="126"/>
      <c r="BF197" s="126"/>
      <c r="BG197" s="126"/>
      <c r="BH197" s="126"/>
    </row>
    <row r="198" spans="47:60">
      <c r="AU198" s="114"/>
      <c r="AV198" s="114"/>
      <c r="AW198" s="114"/>
      <c r="AX198" s="114"/>
      <c r="AY198" s="114"/>
      <c r="AZ198" s="114"/>
      <c r="BA198" s="114"/>
      <c r="BB198" s="114"/>
      <c r="BC198" s="114"/>
      <c r="BD198" s="114"/>
      <c r="BE198" s="114"/>
      <c r="BF198" s="114"/>
      <c r="BG198" s="114"/>
      <c r="BH198" s="114"/>
    </row>
    <row r="199" spans="47:60">
      <c r="AU199" s="162" t="s">
        <v>937</v>
      </c>
      <c r="AV199" s="162" t="s">
        <v>938</v>
      </c>
      <c r="AW199" s="126"/>
      <c r="AX199" s="126"/>
      <c r="AY199" s="126"/>
      <c r="AZ199" s="126"/>
      <c r="BA199" s="126"/>
      <c r="BB199" s="126"/>
      <c r="BC199" s="126"/>
      <c r="BD199" s="126"/>
      <c r="BE199" s="126"/>
      <c r="BF199" s="126"/>
      <c r="BG199" s="126"/>
      <c r="BH199" s="126"/>
    </row>
    <row r="200" spans="47:60">
      <c r="AU200" s="159"/>
      <c r="AV200" s="173" t="s">
        <v>849</v>
      </c>
      <c r="AW200" s="126"/>
      <c r="AX200" s="126"/>
      <c r="AY200" s="126"/>
      <c r="AZ200" s="126"/>
      <c r="BA200" s="126"/>
      <c r="BB200" s="126"/>
      <c r="BC200" s="126"/>
      <c r="BD200" s="126"/>
      <c r="BE200" s="126"/>
      <c r="BF200" s="126"/>
      <c r="BG200" s="126"/>
      <c r="BH200" s="126"/>
    </row>
    <row r="201" spans="47:60">
      <c r="AU201" s="114"/>
      <c r="AV201" s="114"/>
      <c r="AW201" s="114"/>
      <c r="AX201" s="114"/>
      <c r="AY201" s="114"/>
      <c r="AZ201" s="114"/>
      <c r="BA201" s="114"/>
      <c r="BB201" s="114"/>
      <c r="BC201" s="114"/>
      <c r="BD201" s="114"/>
      <c r="BE201" s="114"/>
      <c r="BF201" s="114"/>
      <c r="BG201" s="114"/>
      <c r="BH201" s="114"/>
    </row>
    <row r="202" spans="47:60">
      <c r="AU202" s="162" t="s">
        <v>939</v>
      </c>
      <c r="AV202" s="145" t="s">
        <v>940</v>
      </c>
      <c r="AW202" s="147"/>
      <c r="AX202" s="147"/>
      <c r="AY202" s="147"/>
      <c r="AZ202" s="147"/>
      <c r="BA202" s="147"/>
      <c r="BB202" s="147"/>
      <c r="BC202" s="147"/>
      <c r="BD202" s="147"/>
      <c r="BE202" s="147"/>
      <c r="BF202" s="147"/>
      <c r="BG202" s="147"/>
      <c r="BH202" s="146"/>
    </row>
    <row r="203" spans="47:60">
      <c r="AU203" s="171"/>
      <c r="AV203" s="172" t="s">
        <v>941</v>
      </c>
      <c r="AW203" s="126"/>
      <c r="AX203" s="126"/>
      <c r="AY203" s="126"/>
      <c r="AZ203" s="126"/>
      <c r="BA203" s="126"/>
      <c r="BB203" s="126"/>
      <c r="BC203" s="126"/>
      <c r="BD203" s="126"/>
      <c r="BE203" s="126"/>
      <c r="BF203" s="126"/>
      <c r="BG203" s="126"/>
      <c r="BH203" s="126"/>
    </row>
    <row r="204" spans="47:60">
      <c r="AU204" s="157"/>
      <c r="AV204" s="172" t="s">
        <v>942</v>
      </c>
      <c r="AW204" s="126"/>
      <c r="AX204" s="126"/>
      <c r="AY204" s="126"/>
      <c r="AZ204" s="126"/>
      <c r="BA204" s="126"/>
      <c r="BB204" s="126"/>
      <c r="BC204" s="126"/>
      <c r="BD204" s="126"/>
      <c r="BE204" s="126"/>
      <c r="BF204" s="126"/>
      <c r="BG204" s="126"/>
      <c r="BH204" s="126"/>
    </row>
    <row r="205" spans="47:60">
      <c r="AU205" s="186"/>
      <c r="AV205" s="173" t="s">
        <v>849</v>
      </c>
      <c r="AW205" s="126"/>
      <c r="AX205" s="126"/>
      <c r="AY205" s="126"/>
      <c r="AZ205" s="126"/>
      <c r="BA205" s="126"/>
      <c r="BB205" s="126"/>
      <c r="BC205" s="126"/>
      <c r="BD205" s="126"/>
      <c r="BE205" s="126"/>
      <c r="BF205" s="126"/>
      <c r="BG205" s="126"/>
      <c r="BH205" s="126"/>
    </row>
    <row r="206" spans="47:60">
      <c r="AU206" s="114"/>
      <c r="AV206" s="114"/>
      <c r="AW206" s="114"/>
      <c r="AX206" s="114"/>
      <c r="AY206" s="114"/>
      <c r="AZ206" s="114"/>
      <c r="BA206" s="114"/>
      <c r="BB206" s="114"/>
      <c r="BC206" s="114"/>
      <c r="BD206" s="114"/>
      <c r="BE206" s="114"/>
      <c r="BF206" s="114"/>
      <c r="BG206" s="114"/>
      <c r="BH206" s="114"/>
    </row>
    <row r="207" spans="47:60">
      <c r="AU207" s="162" t="s">
        <v>943</v>
      </c>
      <c r="AV207" s="145" t="s">
        <v>944</v>
      </c>
      <c r="AW207" s="147"/>
      <c r="AX207" s="147"/>
      <c r="AY207" s="147"/>
      <c r="AZ207" s="147"/>
      <c r="BA207" s="147"/>
      <c r="BB207" s="147"/>
      <c r="BC207" s="147"/>
      <c r="BD207" s="147"/>
      <c r="BE207" s="147"/>
      <c r="BF207" s="147"/>
      <c r="BG207" s="147"/>
      <c r="BH207" s="146"/>
    </row>
    <row r="208" spans="47:60">
      <c r="AU208" s="171"/>
      <c r="AV208" s="172" t="s">
        <v>945</v>
      </c>
      <c r="AW208" s="126"/>
      <c r="AX208" s="126"/>
      <c r="AY208" s="126"/>
      <c r="AZ208" s="126"/>
      <c r="BA208" s="126"/>
      <c r="BB208" s="126"/>
      <c r="BC208" s="126"/>
      <c r="BD208" s="126"/>
      <c r="BE208" s="126"/>
      <c r="BF208" s="126"/>
      <c r="BG208" s="126"/>
      <c r="BH208" s="126"/>
    </row>
    <row r="209" spans="47:60">
      <c r="AU209" s="157"/>
      <c r="AV209" s="172" t="s">
        <v>946</v>
      </c>
      <c r="AW209" s="126"/>
      <c r="AX209" s="126"/>
      <c r="AY209" s="126"/>
      <c r="AZ209" s="126"/>
      <c r="BA209" s="126"/>
      <c r="BB209" s="126"/>
      <c r="BC209" s="126"/>
      <c r="BD209" s="126"/>
      <c r="BE209" s="126"/>
      <c r="BF209" s="126"/>
      <c r="BG209" s="126"/>
      <c r="BH209" s="126"/>
    </row>
    <row r="210" spans="47:60">
      <c r="AU210" s="186"/>
      <c r="AV210" s="173" t="s">
        <v>849</v>
      </c>
      <c r="AW210" s="126"/>
      <c r="AX210" s="126"/>
      <c r="AY210" s="126"/>
      <c r="AZ210" s="126"/>
      <c r="BA210" s="126"/>
      <c r="BB210" s="126"/>
      <c r="BC210" s="126"/>
      <c r="BD210" s="126"/>
      <c r="BE210" s="126"/>
      <c r="BF210" s="126"/>
      <c r="BG210" s="126"/>
      <c r="BH210" s="126"/>
    </row>
    <row r="211" spans="47:60">
      <c r="AU211" s="119"/>
      <c r="AV211" s="119"/>
      <c r="AW211" s="182"/>
      <c r="AX211" s="182"/>
      <c r="AY211" s="182"/>
      <c r="AZ211" s="182"/>
      <c r="BA211" s="182"/>
      <c r="BB211" s="182"/>
      <c r="BC211" s="182"/>
      <c r="BD211" s="182"/>
      <c r="BE211" s="182"/>
      <c r="BF211" s="182"/>
      <c r="BG211" s="182"/>
      <c r="BH211" s="182"/>
    </row>
    <row r="212" spans="47:60">
      <c r="AU212" s="162" t="s">
        <v>947</v>
      </c>
      <c r="AV212" s="162" t="s">
        <v>948</v>
      </c>
      <c r="AW212" s="126"/>
      <c r="AX212" s="126"/>
      <c r="AY212" s="126"/>
      <c r="AZ212" s="126"/>
      <c r="BA212" s="126"/>
      <c r="BB212" s="126"/>
      <c r="BC212" s="126"/>
      <c r="BD212" s="126"/>
      <c r="BE212" s="126"/>
      <c r="BF212" s="126"/>
      <c r="BG212" s="126"/>
      <c r="BH212" s="126"/>
    </row>
    <row r="213" spans="47:60">
      <c r="AU213" s="159"/>
      <c r="AV213" s="173" t="s">
        <v>849</v>
      </c>
      <c r="AW213" s="126"/>
      <c r="AX213" s="126"/>
      <c r="AY213" s="126"/>
      <c r="AZ213" s="126"/>
      <c r="BA213" s="126"/>
      <c r="BB213" s="126"/>
      <c r="BC213" s="126"/>
      <c r="BD213" s="126"/>
      <c r="BE213" s="126"/>
      <c r="BF213" s="126"/>
      <c r="BG213" s="126"/>
      <c r="BH213" s="126"/>
    </row>
    <row r="214" spans="47:60">
      <c r="AU214" s="114"/>
      <c r="AV214" s="114"/>
      <c r="AW214" s="114"/>
      <c r="AX214" s="114"/>
      <c r="AY214" s="114"/>
      <c r="AZ214" s="114"/>
      <c r="BA214" s="114"/>
      <c r="BB214" s="114"/>
      <c r="BC214" s="114"/>
      <c r="BD214" s="114"/>
      <c r="BE214" s="114"/>
      <c r="BF214" s="114"/>
      <c r="BG214" s="114"/>
      <c r="BH214" s="114"/>
    </row>
    <row r="215" spans="47:60">
      <c r="AU215" s="162" t="s">
        <v>949</v>
      </c>
      <c r="AV215" s="162" t="s">
        <v>950</v>
      </c>
      <c r="AW215" s="126"/>
      <c r="AX215" s="126"/>
      <c r="AY215" s="126"/>
      <c r="AZ215" s="126"/>
      <c r="BA215" s="126"/>
      <c r="BB215" s="126"/>
      <c r="BC215" s="126"/>
      <c r="BD215" s="126"/>
      <c r="BE215" s="126"/>
      <c r="BF215" s="126"/>
      <c r="BG215" s="126"/>
      <c r="BH215" s="126"/>
    </row>
    <row r="216" spans="47:60">
      <c r="AU216" s="159"/>
      <c r="AV216" s="173" t="s">
        <v>849</v>
      </c>
      <c r="AW216" s="126"/>
      <c r="AX216" s="126"/>
      <c r="AY216" s="126"/>
      <c r="AZ216" s="126"/>
      <c r="BA216" s="126"/>
      <c r="BB216" s="126"/>
      <c r="BC216" s="126"/>
      <c r="BD216" s="126"/>
      <c r="BE216" s="126"/>
      <c r="BF216" s="126"/>
      <c r="BG216" s="126"/>
      <c r="BH216" s="126"/>
    </row>
    <row r="217" spans="47:60">
      <c r="AU217" s="114"/>
      <c r="AV217" s="114"/>
      <c r="AW217" s="114"/>
      <c r="AX217" s="114"/>
      <c r="AY217" s="114"/>
      <c r="AZ217" s="114"/>
      <c r="BA217" s="114"/>
      <c r="BB217" s="114"/>
      <c r="BC217" s="114"/>
      <c r="BD217" s="114"/>
      <c r="BE217" s="114"/>
      <c r="BF217" s="114"/>
      <c r="BG217" s="114"/>
      <c r="BH217" s="114"/>
    </row>
    <row r="218" spans="47:60">
      <c r="AU218" s="162" t="s">
        <v>951</v>
      </c>
      <c r="AV218" s="162" t="s">
        <v>952</v>
      </c>
      <c r="AW218" s="126"/>
      <c r="AX218" s="126"/>
      <c r="AY218" s="126"/>
      <c r="AZ218" s="126"/>
      <c r="BA218" s="126"/>
      <c r="BB218" s="126"/>
      <c r="BC218" s="126"/>
      <c r="BD218" s="126"/>
      <c r="BE218" s="126"/>
      <c r="BF218" s="126"/>
      <c r="BG218" s="126"/>
      <c r="BH218" s="126"/>
    </row>
    <row r="219" spans="47:60">
      <c r="AU219" s="159"/>
      <c r="AV219" s="173" t="s">
        <v>849</v>
      </c>
      <c r="AW219" s="126"/>
      <c r="AX219" s="126"/>
      <c r="AY219" s="126"/>
      <c r="AZ219" s="126"/>
      <c r="BA219" s="126"/>
      <c r="BB219" s="126"/>
      <c r="BC219" s="126"/>
      <c r="BD219" s="126"/>
      <c r="BE219" s="126"/>
      <c r="BF219" s="126"/>
      <c r="BG219" s="126"/>
      <c r="BH219" s="126"/>
    </row>
    <row r="220" spans="47:60">
      <c r="AU220" s="114"/>
      <c r="AV220" s="114"/>
      <c r="AW220" s="114"/>
      <c r="AX220" s="114"/>
      <c r="AY220" s="114"/>
      <c r="AZ220" s="114"/>
      <c r="BA220" s="114"/>
      <c r="BB220" s="114"/>
      <c r="BC220" s="114"/>
      <c r="BD220" s="114"/>
      <c r="BE220" s="114"/>
      <c r="BF220" s="114"/>
      <c r="BG220" s="114"/>
      <c r="BH220" s="114"/>
    </row>
    <row r="221" spans="47:60">
      <c r="AU221" s="149" t="s">
        <v>953</v>
      </c>
      <c r="AV221" s="145" t="s">
        <v>954</v>
      </c>
      <c r="AW221" s="147"/>
      <c r="AX221" s="147"/>
      <c r="AY221" s="147"/>
      <c r="AZ221" s="147"/>
      <c r="BA221" s="147"/>
      <c r="BB221" s="147"/>
      <c r="BC221" s="147"/>
      <c r="BD221" s="147"/>
      <c r="BE221" s="147"/>
      <c r="BF221" s="147"/>
      <c r="BG221" s="147"/>
      <c r="BH221" s="146"/>
    </row>
    <row r="222" spans="47:60">
      <c r="AU222" s="171"/>
      <c r="AV222" s="168" t="s">
        <v>955</v>
      </c>
      <c r="AW222" s="126"/>
      <c r="AX222" s="126"/>
      <c r="AY222" s="126"/>
      <c r="AZ222" s="126"/>
      <c r="BA222" s="126"/>
      <c r="BB222" s="126"/>
      <c r="BC222" s="126"/>
      <c r="BD222" s="126"/>
      <c r="BE222" s="126"/>
      <c r="BF222" s="126"/>
      <c r="BG222" s="126"/>
      <c r="BH222" s="126"/>
    </row>
    <row r="223" spans="47:60">
      <c r="AU223" s="157"/>
      <c r="AV223" s="168" t="s">
        <v>956</v>
      </c>
      <c r="AW223" s="126"/>
      <c r="AX223" s="126"/>
      <c r="AY223" s="126"/>
      <c r="AZ223" s="126"/>
      <c r="BA223" s="126"/>
      <c r="BB223" s="126"/>
      <c r="BC223" s="126"/>
      <c r="BD223" s="126"/>
      <c r="BE223" s="126"/>
      <c r="BF223" s="126"/>
      <c r="BG223" s="126"/>
      <c r="BH223" s="126"/>
    </row>
    <row r="224" spans="47:60">
      <c r="AU224" s="157"/>
      <c r="AV224" s="168" t="s">
        <v>957</v>
      </c>
      <c r="AW224" s="126"/>
      <c r="AX224" s="126"/>
      <c r="AY224" s="126"/>
      <c r="AZ224" s="126"/>
      <c r="BA224" s="126"/>
      <c r="BB224" s="126"/>
      <c r="BC224" s="126"/>
      <c r="BD224" s="126"/>
      <c r="BE224" s="126"/>
      <c r="BF224" s="126"/>
      <c r="BG224" s="126"/>
      <c r="BH224" s="126"/>
    </row>
    <row r="225" spans="47:60">
      <c r="AU225" s="157"/>
      <c r="AV225" s="168" t="s">
        <v>958</v>
      </c>
      <c r="AW225" s="126"/>
      <c r="AX225" s="126"/>
      <c r="AY225" s="126"/>
      <c r="AZ225" s="126"/>
      <c r="BA225" s="126"/>
      <c r="BB225" s="126"/>
      <c r="BC225" s="126"/>
      <c r="BD225" s="126"/>
      <c r="BE225" s="126"/>
      <c r="BF225" s="126"/>
      <c r="BG225" s="126"/>
      <c r="BH225" s="126"/>
    </row>
    <row r="226" spans="47:60">
      <c r="AU226" s="157"/>
      <c r="AV226" s="168" t="s">
        <v>959</v>
      </c>
      <c r="AW226" s="158" t="s">
        <v>847</v>
      </c>
      <c r="AX226" s="158" t="s">
        <v>847</v>
      </c>
      <c r="AY226" s="158" t="s">
        <v>847</v>
      </c>
      <c r="AZ226" s="158" t="s">
        <v>847</v>
      </c>
      <c r="BA226" s="158" t="s">
        <v>847</v>
      </c>
      <c r="BB226" s="158" t="s">
        <v>847</v>
      </c>
      <c r="BC226" s="158" t="s">
        <v>847</v>
      </c>
      <c r="BD226" s="158" t="s">
        <v>847</v>
      </c>
      <c r="BE226" s="158" t="s">
        <v>847</v>
      </c>
      <c r="BF226" s="158" t="s">
        <v>847</v>
      </c>
      <c r="BG226" s="158" t="s">
        <v>847</v>
      </c>
      <c r="BH226" s="158" t="s">
        <v>847</v>
      </c>
    </row>
    <row r="227" spans="47:60">
      <c r="AU227" s="157"/>
      <c r="AV227" s="155" t="s">
        <v>960</v>
      </c>
      <c r="AW227" s="158" t="s">
        <v>847</v>
      </c>
      <c r="AX227" s="158" t="s">
        <v>847</v>
      </c>
      <c r="AY227" s="158" t="s">
        <v>847</v>
      </c>
      <c r="AZ227" s="158" t="s">
        <v>847</v>
      </c>
      <c r="BA227" s="158" t="s">
        <v>847</v>
      </c>
      <c r="BB227" s="158" t="s">
        <v>847</v>
      </c>
      <c r="BC227" s="158" t="s">
        <v>847</v>
      </c>
      <c r="BD227" s="158" t="s">
        <v>847</v>
      </c>
      <c r="BE227" s="158" t="s">
        <v>847</v>
      </c>
      <c r="BF227" s="158" t="s">
        <v>847</v>
      </c>
      <c r="BG227" s="158" t="s">
        <v>847</v>
      </c>
      <c r="BH227" s="158" t="s">
        <v>847</v>
      </c>
    </row>
    <row r="228" spans="47:60">
      <c r="AU228" s="157"/>
      <c r="AV228" s="155" t="s">
        <v>961</v>
      </c>
      <c r="AW228" s="158" t="s">
        <v>847</v>
      </c>
      <c r="AX228" s="158" t="s">
        <v>847</v>
      </c>
      <c r="AY228" s="158" t="s">
        <v>847</v>
      </c>
      <c r="AZ228" s="158" t="s">
        <v>847</v>
      </c>
      <c r="BA228" s="158" t="s">
        <v>847</v>
      </c>
      <c r="BB228" s="158" t="s">
        <v>847</v>
      </c>
      <c r="BC228" s="158" t="s">
        <v>847</v>
      </c>
      <c r="BD228" s="158" t="s">
        <v>847</v>
      </c>
      <c r="BE228" s="158" t="s">
        <v>847</v>
      </c>
      <c r="BF228" s="158" t="s">
        <v>847</v>
      </c>
      <c r="BG228" s="158" t="s">
        <v>847</v>
      </c>
      <c r="BH228" s="158" t="s">
        <v>847</v>
      </c>
    </row>
    <row r="229" spans="47:60">
      <c r="AU229" s="159"/>
      <c r="AV229" s="173" t="s">
        <v>849</v>
      </c>
      <c r="AW229" s="126"/>
      <c r="AX229" s="126"/>
      <c r="AY229" s="126"/>
      <c r="AZ229" s="126"/>
      <c r="BA229" s="126"/>
      <c r="BB229" s="126"/>
      <c r="BC229" s="126"/>
      <c r="BD229" s="126"/>
      <c r="BE229" s="126"/>
      <c r="BF229" s="126"/>
      <c r="BG229" s="126"/>
      <c r="BH229" s="126"/>
    </row>
    <row r="230" spans="47:60">
      <c r="AU230" s="114"/>
      <c r="AV230" s="114"/>
      <c r="AW230" s="114" t="s">
        <v>962</v>
      </c>
      <c r="AX230" s="114"/>
      <c r="AY230" s="114"/>
      <c r="AZ230" s="114"/>
      <c r="BA230" s="114"/>
      <c r="BB230" s="114"/>
      <c r="BC230" s="114"/>
      <c r="BD230" s="114"/>
      <c r="BE230" s="114"/>
      <c r="BF230" s="114"/>
      <c r="BG230" s="114"/>
      <c r="BH230" s="114"/>
    </row>
    <row r="231" spans="47:60">
      <c r="AU231" s="162" t="s">
        <v>963</v>
      </c>
      <c r="AV231" s="145" t="s">
        <v>964</v>
      </c>
      <c r="AW231" s="147"/>
      <c r="AX231" s="147"/>
      <c r="AY231" s="147"/>
      <c r="AZ231" s="147"/>
      <c r="BA231" s="147"/>
      <c r="BB231" s="147"/>
      <c r="BC231" s="147"/>
      <c r="BD231" s="147"/>
      <c r="BE231" s="147"/>
      <c r="BF231" s="147"/>
      <c r="BG231" s="147"/>
      <c r="BH231" s="146"/>
    </row>
    <row r="232" spans="47:60">
      <c r="AU232" s="171"/>
      <c r="AV232" s="172" t="s">
        <v>965</v>
      </c>
      <c r="AW232" s="126"/>
      <c r="AX232" s="126"/>
      <c r="AY232" s="126"/>
      <c r="AZ232" s="126"/>
      <c r="BA232" s="126"/>
      <c r="BB232" s="126"/>
      <c r="BC232" s="126"/>
      <c r="BD232" s="126"/>
      <c r="BE232" s="126"/>
      <c r="BF232" s="126"/>
      <c r="BG232" s="126"/>
      <c r="BH232" s="126"/>
    </row>
    <row r="233" spans="47:60">
      <c r="AU233" s="157"/>
      <c r="AV233" s="172" t="s">
        <v>966</v>
      </c>
      <c r="AW233" s="126"/>
      <c r="AX233" s="126"/>
      <c r="AY233" s="126"/>
      <c r="AZ233" s="126"/>
      <c r="BA233" s="126"/>
      <c r="BB233" s="126"/>
      <c r="BC233" s="126"/>
      <c r="BD233" s="126"/>
      <c r="BE233" s="126"/>
      <c r="BF233" s="126"/>
      <c r="BG233" s="126"/>
      <c r="BH233" s="126"/>
    </row>
    <row r="234" spans="47:60">
      <c r="AU234" s="157"/>
      <c r="AV234" s="172" t="s">
        <v>967</v>
      </c>
      <c r="AW234" s="126"/>
      <c r="AX234" s="126"/>
      <c r="AY234" s="126"/>
      <c r="AZ234" s="126"/>
      <c r="BA234" s="126"/>
      <c r="BB234" s="126"/>
      <c r="BC234" s="126"/>
      <c r="BD234" s="126"/>
      <c r="BE234" s="126"/>
      <c r="BF234" s="126"/>
      <c r="BG234" s="126"/>
      <c r="BH234" s="126"/>
    </row>
    <row r="235" spans="47:60">
      <c r="AU235" s="157"/>
      <c r="AV235" s="183" t="s">
        <v>968</v>
      </c>
      <c r="AW235" s="126"/>
      <c r="AX235" s="126"/>
      <c r="AY235" s="126"/>
      <c r="AZ235" s="126"/>
      <c r="BA235" s="126"/>
      <c r="BB235" s="126"/>
      <c r="BC235" s="126"/>
      <c r="BD235" s="126"/>
      <c r="BE235" s="126"/>
      <c r="BF235" s="126"/>
      <c r="BG235" s="126"/>
      <c r="BH235" s="126"/>
    </row>
    <row r="236" spans="47:60">
      <c r="AU236" s="157"/>
      <c r="AV236" s="183" t="s">
        <v>969</v>
      </c>
      <c r="AW236" s="126"/>
      <c r="AX236" s="126"/>
      <c r="AY236" s="126"/>
      <c r="AZ236" s="126"/>
      <c r="BA236" s="126"/>
      <c r="BB236" s="126"/>
      <c r="BC236" s="126"/>
      <c r="BD236" s="126"/>
      <c r="BE236" s="126"/>
      <c r="BF236" s="126"/>
      <c r="BG236" s="126"/>
      <c r="BH236" s="126"/>
    </row>
    <row r="237" spans="47:60">
      <c r="AU237" s="157"/>
      <c r="AV237" s="183" t="s">
        <v>970</v>
      </c>
      <c r="AW237" s="126"/>
      <c r="AX237" s="126"/>
      <c r="AY237" s="126"/>
      <c r="AZ237" s="126"/>
      <c r="BA237" s="126"/>
      <c r="BB237" s="126"/>
      <c r="BC237" s="126"/>
      <c r="BD237" s="126"/>
      <c r="BE237" s="126"/>
      <c r="BF237" s="126"/>
      <c r="BG237" s="126"/>
      <c r="BH237" s="126"/>
    </row>
    <row r="238" spans="47:60">
      <c r="AU238" s="157"/>
      <c r="AV238" s="160" t="s">
        <v>971</v>
      </c>
      <c r="AW238" s="158" t="s">
        <v>847</v>
      </c>
      <c r="AX238" s="158" t="s">
        <v>847</v>
      </c>
      <c r="AY238" s="158" t="s">
        <v>847</v>
      </c>
      <c r="AZ238" s="158" t="s">
        <v>847</v>
      </c>
      <c r="BA238" s="158" t="s">
        <v>847</v>
      </c>
      <c r="BB238" s="158" t="s">
        <v>847</v>
      </c>
      <c r="BC238" s="158" t="s">
        <v>847</v>
      </c>
      <c r="BD238" s="158" t="s">
        <v>847</v>
      </c>
      <c r="BE238" s="158" t="s">
        <v>847</v>
      </c>
      <c r="BF238" s="158" t="s">
        <v>847</v>
      </c>
      <c r="BG238" s="158" t="s">
        <v>847</v>
      </c>
      <c r="BH238" s="158" t="s">
        <v>847</v>
      </c>
    </row>
    <row r="239" spans="47:60">
      <c r="AU239" s="157"/>
      <c r="AV239" s="160" t="s">
        <v>972</v>
      </c>
      <c r="AW239" s="158" t="s">
        <v>847</v>
      </c>
      <c r="AX239" s="158" t="s">
        <v>847</v>
      </c>
      <c r="AY239" s="158" t="s">
        <v>847</v>
      </c>
      <c r="AZ239" s="158" t="s">
        <v>847</v>
      </c>
      <c r="BA239" s="158" t="s">
        <v>847</v>
      </c>
      <c r="BB239" s="158" t="s">
        <v>847</v>
      </c>
      <c r="BC239" s="158" t="s">
        <v>847</v>
      </c>
      <c r="BD239" s="158" t="s">
        <v>847</v>
      </c>
      <c r="BE239" s="158" t="s">
        <v>847</v>
      </c>
      <c r="BF239" s="158" t="s">
        <v>847</v>
      </c>
      <c r="BG239" s="158" t="s">
        <v>847</v>
      </c>
      <c r="BH239" s="158" t="s">
        <v>847</v>
      </c>
    </row>
    <row r="240" spans="47:60">
      <c r="AU240" s="157"/>
      <c r="AV240" s="160" t="s">
        <v>973</v>
      </c>
      <c r="AW240" s="158" t="s">
        <v>847</v>
      </c>
      <c r="AX240" s="158" t="s">
        <v>847</v>
      </c>
      <c r="AY240" s="158" t="s">
        <v>847</v>
      </c>
      <c r="AZ240" s="158" t="s">
        <v>847</v>
      </c>
      <c r="BA240" s="158" t="s">
        <v>847</v>
      </c>
      <c r="BB240" s="158" t="s">
        <v>847</v>
      </c>
      <c r="BC240" s="158" t="s">
        <v>847</v>
      </c>
      <c r="BD240" s="158" t="s">
        <v>847</v>
      </c>
      <c r="BE240" s="158" t="s">
        <v>847</v>
      </c>
      <c r="BF240" s="158" t="s">
        <v>847</v>
      </c>
      <c r="BG240" s="158" t="s">
        <v>847</v>
      </c>
      <c r="BH240" s="158" t="s">
        <v>847</v>
      </c>
    </row>
    <row r="241" spans="47:60">
      <c r="AU241" s="159"/>
      <c r="AV241" s="173" t="s">
        <v>849</v>
      </c>
      <c r="AW241" s="126"/>
      <c r="AX241" s="126"/>
      <c r="AY241" s="126"/>
      <c r="AZ241" s="126"/>
      <c r="BA241" s="126"/>
      <c r="BB241" s="126"/>
      <c r="BC241" s="126"/>
      <c r="BD241" s="126"/>
      <c r="BE241" s="126"/>
      <c r="BF241" s="126"/>
      <c r="BG241" s="126"/>
      <c r="BH241" s="126"/>
    </row>
    <row r="242" spans="47:60">
      <c r="AU242" s="114"/>
      <c r="AV242" s="114"/>
      <c r="AW242" s="169"/>
      <c r="AX242" s="114"/>
      <c r="AY242" s="114"/>
      <c r="AZ242" s="114"/>
      <c r="BA242" s="114"/>
      <c r="BB242" s="114"/>
      <c r="BC242" s="114"/>
      <c r="BD242" s="114"/>
      <c r="BE242" s="114"/>
      <c r="BF242" s="114"/>
      <c r="BG242" s="114"/>
      <c r="BH242" s="114"/>
    </row>
    <row r="243" spans="47:60">
      <c r="AU243" s="149" t="s">
        <v>974</v>
      </c>
      <c r="AV243" s="145" t="s">
        <v>975</v>
      </c>
      <c r="AW243" s="147"/>
      <c r="AX243" s="147"/>
      <c r="AY243" s="147"/>
      <c r="AZ243" s="147"/>
      <c r="BA243" s="147"/>
      <c r="BB243" s="147"/>
      <c r="BC243" s="147"/>
      <c r="BD243" s="147"/>
      <c r="BE243" s="147"/>
      <c r="BF243" s="147"/>
      <c r="BG243" s="147"/>
      <c r="BH243" s="146"/>
    </row>
    <row r="244" spans="47:60">
      <c r="AU244" s="171"/>
      <c r="AV244" s="168" t="s">
        <v>976</v>
      </c>
      <c r="AW244" s="126"/>
      <c r="AX244" s="126"/>
      <c r="AY244" s="126"/>
      <c r="AZ244" s="126"/>
      <c r="BA244" s="126"/>
      <c r="BB244" s="126"/>
      <c r="BC244" s="126"/>
      <c r="BD244" s="126"/>
      <c r="BE244" s="126"/>
      <c r="BF244" s="126"/>
      <c r="BG244" s="126"/>
      <c r="BH244" s="126"/>
    </row>
    <row r="245" spans="47:60">
      <c r="AU245" s="157"/>
      <c r="AV245" s="168" t="s">
        <v>977</v>
      </c>
      <c r="AW245" s="126"/>
      <c r="AX245" s="126"/>
      <c r="AY245" s="126"/>
      <c r="AZ245" s="126"/>
      <c r="BA245" s="126"/>
      <c r="BB245" s="126"/>
      <c r="BC245" s="126"/>
      <c r="BD245" s="126"/>
      <c r="BE245" s="126"/>
      <c r="BF245" s="126"/>
      <c r="BG245" s="126"/>
      <c r="BH245" s="126"/>
    </row>
    <row r="246" spans="47:60">
      <c r="AU246" s="157"/>
      <c r="AV246" s="168" t="s">
        <v>978</v>
      </c>
      <c r="AW246" s="126"/>
      <c r="AX246" s="126"/>
      <c r="AY246" s="126"/>
      <c r="AZ246" s="126"/>
      <c r="BA246" s="126"/>
      <c r="BB246" s="126"/>
      <c r="BC246" s="126"/>
      <c r="BD246" s="126"/>
      <c r="BE246" s="126"/>
      <c r="BF246" s="126"/>
      <c r="BG246" s="126"/>
      <c r="BH246" s="126"/>
    </row>
    <row r="247" spans="47:60">
      <c r="AU247" s="157"/>
      <c r="AV247" s="187" t="s">
        <v>979</v>
      </c>
      <c r="AW247" s="126"/>
      <c r="AX247" s="126"/>
      <c r="AY247" s="126"/>
      <c r="AZ247" s="126"/>
      <c r="BA247" s="126"/>
      <c r="BB247" s="126"/>
      <c r="BC247" s="126"/>
      <c r="BD247" s="126"/>
      <c r="BE247" s="126"/>
      <c r="BF247" s="126"/>
      <c r="BG247" s="126"/>
      <c r="BH247" s="126"/>
    </row>
    <row r="248" spans="47:60">
      <c r="AU248" s="157"/>
      <c r="AV248" s="188" t="s">
        <v>980</v>
      </c>
      <c r="AW248" s="126"/>
      <c r="AX248" s="126"/>
      <c r="AY248" s="126"/>
      <c r="AZ248" s="126"/>
      <c r="BA248" s="126"/>
      <c r="BB248" s="126"/>
      <c r="BC248" s="126"/>
      <c r="BD248" s="126"/>
      <c r="BE248" s="126"/>
      <c r="BF248" s="126"/>
      <c r="BG248" s="126"/>
      <c r="BH248" s="126"/>
    </row>
    <row r="249" spans="47:60">
      <c r="AU249" s="157"/>
      <c r="AV249" s="188" t="s">
        <v>981</v>
      </c>
      <c r="AW249" s="126"/>
      <c r="AX249" s="126"/>
      <c r="AY249" s="126"/>
      <c r="AZ249" s="126"/>
      <c r="BA249" s="126"/>
      <c r="BB249" s="126"/>
      <c r="BC249" s="126"/>
      <c r="BD249" s="126"/>
      <c r="BE249" s="126"/>
      <c r="BF249" s="126"/>
      <c r="BG249" s="126"/>
      <c r="BH249" s="126"/>
    </row>
    <row r="250" spans="47:60">
      <c r="AU250" s="157"/>
      <c r="AV250" s="188" t="s">
        <v>982</v>
      </c>
      <c r="AW250" s="126"/>
      <c r="AX250" s="126"/>
      <c r="AY250" s="126"/>
      <c r="AZ250" s="126"/>
      <c r="BA250" s="126"/>
      <c r="BB250" s="126"/>
      <c r="BC250" s="126"/>
      <c r="BD250" s="126"/>
      <c r="BE250" s="126"/>
      <c r="BF250" s="126"/>
      <c r="BG250" s="126"/>
      <c r="BH250" s="126"/>
    </row>
    <row r="251" spans="47:60">
      <c r="AU251" s="157"/>
      <c r="AV251" s="188" t="s">
        <v>983</v>
      </c>
      <c r="AW251" s="126"/>
      <c r="AX251" s="126"/>
      <c r="AY251" s="126"/>
      <c r="AZ251" s="126"/>
      <c r="BA251" s="126"/>
      <c r="BB251" s="126"/>
      <c r="BC251" s="126"/>
      <c r="BD251" s="126"/>
      <c r="BE251" s="126"/>
      <c r="BF251" s="126"/>
      <c r="BG251" s="126"/>
      <c r="BH251" s="126"/>
    </row>
    <row r="252" spans="47:60">
      <c r="AU252" s="157"/>
      <c r="AV252" s="155" t="s">
        <v>984</v>
      </c>
      <c r="AW252" s="158" t="s">
        <v>847</v>
      </c>
      <c r="AX252" s="158" t="s">
        <v>847</v>
      </c>
      <c r="AY252" s="158" t="s">
        <v>847</v>
      </c>
      <c r="AZ252" s="158" t="s">
        <v>847</v>
      </c>
      <c r="BA252" s="158" t="s">
        <v>847</v>
      </c>
      <c r="BB252" s="158" t="s">
        <v>847</v>
      </c>
      <c r="BC252" s="158" t="s">
        <v>847</v>
      </c>
      <c r="BD252" s="158" t="s">
        <v>847</v>
      </c>
      <c r="BE252" s="158" t="s">
        <v>847</v>
      </c>
      <c r="BF252" s="158" t="s">
        <v>847</v>
      </c>
      <c r="BG252" s="158" t="s">
        <v>847</v>
      </c>
      <c r="BH252" s="158" t="s">
        <v>847</v>
      </c>
    </row>
    <row r="253" spans="47:60">
      <c r="AU253" s="157"/>
      <c r="AV253" s="155" t="s">
        <v>985</v>
      </c>
      <c r="AW253" s="158" t="s">
        <v>847</v>
      </c>
      <c r="AX253" s="158" t="s">
        <v>847</v>
      </c>
      <c r="AY253" s="158" t="s">
        <v>847</v>
      </c>
      <c r="AZ253" s="158" t="s">
        <v>847</v>
      </c>
      <c r="BA253" s="158" t="s">
        <v>847</v>
      </c>
      <c r="BB253" s="158" t="s">
        <v>847</v>
      </c>
      <c r="BC253" s="158" t="s">
        <v>847</v>
      </c>
      <c r="BD253" s="158" t="s">
        <v>847</v>
      </c>
      <c r="BE253" s="158" t="s">
        <v>847</v>
      </c>
      <c r="BF253" s="158" t="s">
        <v>847</v>
      </c>
      <c r="BG253" s="158" t="s">
        <v>847</v>
      </c>
      <c r="BH253" s="158" t="s">
        <v>847</v>
      </c>
    </row>
    <row r="254" spans="47:60">
      <c r="AU254" s="157"/>
      <c r="AV254" s="155" t="s">
        <v>986</v>
      </c>
      <c r="AW254" s="158" t="s">
        <v>847</v>
      </c>
      <c r="AX254" s="158" t="s">
        <v>847</v>
      </c>
      <c r="AY254" s="158" t="s">
        <v>847</v>
      </c>
      <c r="AZ254" s="158" t="s">
        <v>847</v>
      </c>
      <c r="BA254" s="158" t="s">
        <v>847</v>
      </c>
      <c r="BB254" s="158" t="s">
        <v>847</v>
      </c>
      <c r="BC254" s="158" t="s">
        <v>847</v>
      </c>
      <c r="BD254" s="158" t="s">
        <v>847</v>
      </c>
      <c r="BE254" s="158" t="s">
        <v>847</v>
      </c>
      <c r="BF254" s="158" t="s">
        <v>847</v>
      </c>
      <c r="BG254" s="158" t="s">
        <v>847</v>
      </c>
      <c r="BH254" s="158" t="s">
        <v>847</v>
      </c>
    </row>
    <row r="255" spans="47:60">
      <c r="AU255" s="159"/>
      <c r="AV255" s="173" t="s">
        <v>849</v>
      </c>
      <c r="AW255" s="126"/>
      <c r="AX255" s="126"/>
      <c r="AY255" s="126"/>
      <c r="AZ255" s="126"/>
      <c r="BA255" s="126"/>
      <c r="BB255" s="126"/>
      <c r="BC255" s="126"/>
      <c r="BD255" s="126"/>
      <c r="BE255" s="126"/>
      <c r="BF255" s="126"/>
      <c r="BG255" s="126"/>
      <c r="BH255" s="126"/>
    </row>
    <row r="256" spans="47:60">
      <c r="AU256" s="114"/>
      <c r="AV256" s="181"/>
      <c r="AW256" s="169"/>
      <c r="AX256" s="182"/>
      <c r="AY256" s="182"/>
      <c r="AZ256" s="182"/>
      <c r="BA256" s="182"/>
      <c r="BB256" s="182"/>
      <c r="BC256" s="182"/>
      <c r="BD256" s="182"/>
      <c r="BE256" s="182"/>
      <c r="BF256" s="182"/>
      <c r="BG256" s="182"/>
      <c r="BH256" s="182"/>
    </row>
    <row r="257" spans="47:60">
      <c r="AU257" s="162" t="s">
        <v>987</v>
      </c>
      <c r="AV257" s="145" t="s">
        <v>988</v>
      </c>
      <c r="AW257" s="147"/>
      <c r="AX257" s="147"/>
      <c r="AY257" s="147"/>
      <c r="AZ257" s="147"/>
      <c r="BA257" s="147"/>
      <c r="BB257" s="147"/>
      <c r="BC257" s="147"/>
      <c r="BD257" s="147"/>
      <c r="BE257" s="147"/>
      <c r="BF257" s="147"/>
      <c r="BG257" s="147"/>
      <c r="BH257" s="146"/>
    </row>
    <row r="258" spans="47:60">
      <c r="AU258" s="171"/>
      <c r="AV258" s="172" t="s">
        <v>989</v>
      </c>
      <c r="AW258" s="126"/>
      <c r="AX258" s="126"/>
      <c r="AY258" s="126"/>
      <c r="AZ258" s="126"/>
      <c r="BA258" s="126"/>
      <c r="BB258" s="126"/>
      <c r="BC258" s="126"/>
      <c r="BD258" s="126"/>
      <c r="BE258" s="126"/>
      <c r="BF258" s="126"/>
      <c r="BG258" s="126"/>
      <c r="BH258" s="126"/>
    </row>
    <row r="259" spans="47:60">
      <c r="AU259" s="157"/>
      <c r="AV259" s="172" t="s">
        <v>990</v>
      </c>
      <c r="AW259" s="126"/>
      <c r="AX259" s="126"/>
      <c r="AY259" s="126"/>
      <c r="AZ259" s="126"/>
      <c r="BA259" s="126"/>
      <c r="BB259" s="126"/>
      <c r="BC259" s="126"/>
      <c r="BD259" s="126"/>
      <c r="BE259" s="126"/>
      <c r="BF259" s="126"/>
      <c r="BG259" s="126"/>
      <c r="BH259" s="126"/>
    </row>
    <row r="260" spans="47:60">
      <c r="AU260" s="159"/>
      <c r="AV260" s="173" t="s">
        <v>849</v>
      </c>
      <c r="AW260" s="126"/>
      <c r="AX260" s="126"/>
      <c r="AY260" s="126"/>
      <c r="AZ260" s="126"/>
      <c r="BA260" s="126"/>
      <c r="BB260" s="126"/>
      <c r="BC260" s="126"/>
      <c r="BD260" s="126"/>
      <c r="BE260" s="126"/>
      <c r="BF260" s="126"/>
      <c r="BG260" s="126"/>
      <c r="BH260" s="126"/>
    </row>
    <row r="261" spans="47:60">
      <c r="AU261" s="114"/>
      <c r="AV261" s="114"/>
      <c r="AW261" s="114"/>
      <c r="AX261" s="114"/>
      <c r="AY261" s="114"/>
      <c r="AZ261" s="114"/>
      <c r="BA261" s="114"/>
      <c r="BB261" s="114"/>
      <c r="BC261" s="114"/>
      <c r="BD261" s="114"/>
      <c r="BE261" s="114"/>
      <c r="BF261" s="114"/>
      <c r="BG261" s="114"/>
      <c r="BH261" s="114"/>
    </row>
    <row r="262" spans="47:60">
      <c r="AU262" s="162" t="s">
        <v>991</v>
      </c>
      <c r="AV262" s="185" t="s">
        <v>992</v>
      </c>
      <c r="AW262" s="147"/>
      <c r="AX262" s="147"/>
      <c r="AY262" s="147"/>
      <c r="AZ262" s="147"/>
      <c r="BA262" s="147"/>
      <c r="BB262" s="147"/>
      <c r="BC262" s="147"/>
      <c r="BD262" s="147"/>
      <c r="BE262" s="147"/>
      <c r="BF262" s="147"/>
      <c r="BG262" s="147"/>
      <c r="BH262" s="146"/>
    </row>
    <row r="263" spans="47:60">
      <c r="AU263" s="157"/>
      <c r="AV263" s="183" t="s">
        <v>993</v>
      </c>
      <c r="AW263" s="126"/>
      <c r="AX263" s="126"/>
      <c r="AY263" s="126"/>
      <c r="AZ263" s="126"/>
      <c r="BA263" s="126"/>
      <c r="BB263" s="126"/>
      <c r="BC263" s="126"/>
      <c r="BD263" s="126"/>
      <c r="BE263" s="126"/>
      <c r="BF263" s="189"/>
      <c r="BG263" s="189"/>
      <c r="BH263" s="189"/>
    </row>
    <row r="264" spans="47:60">
      <c r="AU264" s="157"/>
      <c r="AV264" s="183" t="s">
        <v>994</v>
      </c>
      <c r="AW264" s="126"/>
      <c r="AX264" s="126"/>
      <c r="AY264" s="126"/>
      <c r="AZ264" s="126"/>
      <c r="BA264" s="126"/>
      <c r="BB264" s="126"/>
      <c r="BC264" s="126"/>
      <c r="BD264" s="126"/>
      <c r="BE264" s="126"/>
      <c r="BF264" s="189"/>
      <c r="BG264" s="189"/>
      <c r="BH264" s="189"/>
    </row>
    <row r="265" spans="47:60">
      <c r="AU265" s="159"/>
      <c r="AV265" s="173" t="s">
        <v>849</v>
      </c>
      <c r="AW265" s="126"/>
      <c r="AX265" s="126"/>
      <c r="AY265" s="126"/>
      <c r="AZ265" s="126"/>
      <c r="BA265" s="126"/>
      <c r="BB265" s="126"/>
      <c r="BC265" s="126"/>
      <c r="BD265" s="126"/>
      <c r="BE265" s="126"/>
      <c r="BF265" s="126"/>
      <c r="BG265" s="126"/>
      <c r="BH265" s="126"/>
    </row>
    <row r="266" spans="47:60">
      <c r="AU266" s="114"/>
      <c r="AV266" s="114"/>
      <c r="AW266" s="114"/>
      <c r="AX266" s="114"/>
      <c r="AY266" s="114"/>
      <c r="AZ266" s="114"/>
      <c r="BA266" s="114"/>
      <c r="BB266" s="114"/>
      <c r="BC266" s="114"/>
      <c r="BD266" s="114"/>
      <c r="BE266" s="114"/>
      <c r="BF266" s="114"/>
      <c r="BG266" s="114"/>
      <c r="BH266" s="114"/>
    </row>
    <row r="267" spans="47:60">
      <c r="AU267" s="162" t="s">
        <v>995</v>
      </c>
      <c r="AV267" s="145" t="s">
        <v>996</v>
      </c>
      <c r="AW267" s="147"/>
      <c r="AX267" s="147"/>
      <c r="AY267" s="147"/>
      <c r="AZ267" s="147"/>
      <c r="BA267" s="147"/>
      <c r="BB267" s="147"/>
      <c r="BC267" s="147"/>
      <c r="BD267" s="147"/>
      <c r="BE267" s="147"/>
      <c r="BF267" s="147"/>
      <c r="BG267" s="147"/>
      <c r="BH267" s="146"/>
    </row>
    <row r="268" spans="47:60">
      <c r="AU268" s="190"/>
      <c r="AV268" s="172" t="s">
        <v>997</v>
      </c>
      <c r="AW268" s="126"/>
      <c r="AX268" s="126"/>
      <c r="AY268" s="126"/>
      <c r="AZ268" s="126"/>
      <c r="BA268" s="126"/>
      <c r="BB268" s="126"/>
      <c r="BC268" s="126"/>
      <c r="BD268" s="126"/>
      <c r="BE268" s="126"/>
      <c r="BF268" s="126"/>
      <c r="BG268" s="126"/>
      <c r="BH268" s="126"/>
    </row>
    <row r="269" spans="47:60">
      <c r="AU269" s="163"/>
      <c r="AV269" s="172" t="s">
        <v>998</v>
      </c>
      <c r="AW269" s="126"/>
      <c r="AX269" s="126"/>
      <c r="AY269" s="126"/>
      <c r="AZ269" s="126"/>
      <c r="BA269" s="126"/>
      <c r="BB269" s="126"/>
      <c r="BC269" s="126"/>
      <c r="BD269" s="126"/>
      <c r="BE269" s="126"/>
      <c r="BF269" s="126"/>
      <c r="BG269" s="126"/>
      <c r="BH269" s="126"/>
    </row>
    <row r="270" spans="47:60">
      <c r="AU270" s="163"/>
      <c r="AV270" s="160" t="s">
        <v>999</v>
      </c>
      <c r="AW270" s="158" t="s">
        <v>847</v>
      </c>
      <c r="AX270" s="158" t="s">
        <v>847</v>
      </c>
      <c r="AY270" s="158" t="s">
        <v>847</v>
      </c>
      <c r="AZ270" s="158" t="s">
        <v>847</v>
      </c>
      <c r="BA270" s="158" t="s">
        <v>847</v>
      </c>
      <c r="BB270" s="158" t="s">
        <v>847</v>
      </c>
      <c r="BC270" s="158" t="s">
        <v>847</v>
      </c>
      <c r="BD270" s="158" t="s">
        <v>847</v>
      </c>
      <c r="BE270" s="158" t="s">
        <v>847</v>
      </c>
      <c r="BF270" s="158" t="s">
        <v>847</v>
      </c>
      <c r="BG270" s="158" t="s">
        <v>847</v>
      </c>
      <c r="BH270" s="158" t="s">
        <v>847</v>
      </c>
    </row>
    <row r="271" spans="47:60">
      <c r="AU271" s="159"/>
      <c r="AV271" s="173" t="s">
        <v>849</v>
      </c>
      <c r="AW271" s="126"/>
      <c r="AX271" s="126"/>
      <c r="AY271" s="126"/>
      <c r="AZ271" s="126"/>
      <c r="BA271" s="126"/>
      <c r="BB271" s="126"/>
      <c r="BC271" s="126"/>
      <c r="BD271" s="126"/>
      <c r="BE271" s="126"/>
      <c r="BF271" s="126"/>
      <c r="BG271" s="126"/>
      <c r="BH271" s="126"/>
    </row>
    <row r="272" spans="47:60">
      <c r="AU272" s="114"/>
      <c r="AV272" s="114"/>
      <c r="AW272" s="169"/>
      <c r="AX272" s="114"/>
      <c r="AY272" s="114"/>
      <c r="AZ272" s="114"/>
      <c r="BA272" s="114"/>
      <c r="BB272" s="114"/>
      <c r="BC272" s="114"/>
      <c r="BD272" s="114"/>
      <c r="BE272" s="114"/>
      <c r="BF272" s="114"/>
      <c r="BG272" s="114"/>
      <c r="BH272" s="114"/>
    </row>
    <row r="273" spans="47:60">
      <c r="AU273" s="162" t="s">
        <v>1000</v>
      </c>
      <c r="AV273" s="145" t="s">
        <v>1001</v>
      </c>
      <c r="AW273" s="147"/>
      <c r="AX273" s="147"/>
      <c r="AY273" s="147"/>
      <c r="AZ273" s="147"/>
      <c r="BA273" s="147"/>
      <c r="BB273" s="147"/>
      <c r="BC273" s="147"/>
      <c r="BD273" s="147"/>
      <c r="BE273" s="147"/>
      <c r="BF273" s="147"/>
      <c r="BG273" s="147"/>
      <c r="BH273" s="146"/>
    </row>
    <row r="274" spans="47:60">
      <c r="AU274" s="171"/>
      <c r="AV274" s="172" t="s">
        <v>1002</v>
      </c>
      <c r="AW274" s="126"/>
      <c r="AX274" s="126"/>
      <c r="AY274" s="126"/>
      <c r="AZ274" s="126"/>
      <c r="BA274" s="126"/>
      <c r="BB274" s="126"/>
      <c r="BC274" s="126"/>
      <c r="BD274" s="126"/>
      <c r="BE274" s="126"/>
      <c r="BF274" s="126"/>
      <c r="BG274" s="126"/>
      <c r="BH274" s="126"/>
    </row>
    <row r="275" spans="47:60">
      <c r="AU275" s="157"/>
      <c r="AV275" s="172" t="s">
        <v>1003</v>
      </c>
      <c r="AW275" s="126"/>
      <c r="AX275" s="126"/>
      <c r="AY275" s="126"/>
      <c r="AZ275" s="126"/>
      <c r="BA275" s="126"/>
      <c r="BB275" s="126"/>
      <c r="BC275" s="126"/>
      <c r="BD275" s="126"/>
      <c r="BE275" s="126"/>
      <c r="BF275" s="126"/>
      <c r="BG275" s="126"/>
      <c r="BH275" s="126"/>
    </row>
    <row r="276" spans="47:60">
      <c r="AU276" s="159"/>
      <c r="AV276" s="173" t="s">
        <v>849</v>
      </c>
      <c r="AW276" s="126"/>
      <c r="AX276" s="126"/>
      <c r="AY276" s="126"/>
      <c r="AZ276" s="126"/>
      <c r="BA276" s="126"/>
      <c r="BB276" s="126"/>
      <c r="BC276" s="126"/>
      <c r="BD276" s="126"/>
      <c r="BE276" s="126"/>
      <c r="BF276" s="126"/>
      <c r="BG276" s="126"/>
      <c r="BH276" s="126"/>
    </row>
    <row r="277" spans="47:60">
      <c r="AU277" s="114"/>
      <c r="AV277" s="114"/>
      <c r="AW277" s="114"/>
      <c r="AX277" s="114"/>
      <c r="AY277" s="114"/>
      <c r="AZ277" s="114"/>
      <c r="BA277" s="114"/>
      <c r="BB277" s="114"/>
      <c r="BC277" s="114"/>
      <c r="BD277" s="114"/>
      <c r="BE277" s="114"/>
      <c r="BF277" s="114"/>
      <c r="BG277" s="114"/>
      <c r="BH277" s="114"/>
    </row>
    <row r="278" spans="47:60">
      <c r="AU278" s="162" t="s">
        <v>1004</v>
      </c>
      <c r="AV278" s="162" t="s">
        <v>1005</v>
      </c>
      <c r="AW278" s="126"/>
      <c r="AX278" s="126"/>
      <c r="AY278" s="126"/>
      <c r="AZ278" s="126"/>
      <c r="BA278" s="126"/>
      <c r="BB278" s="126"/>
      <c r="BC278" s="126"/>
      <c r="BD278" s="126"/>
      <c r="BE278" s="126"/>
      <c r="BF278" s="126"/>
      <c r="BG278" s="126"/>
      <c r="BH278" s="126"/>
    </row>
    <row r="279" spans="47:60">
      <c r="AU279" s="157"/>
      <c r="AV279" s="191" t="s">
        <v>999</v>
      </c>
      <c r="AW279" s="158" t="s">
        <v>847</v>
      </c>
      <c r="AX279" s="158" t="s">
        <v>847</v>
      </c>
      <c r="AY279" s="158" t="s">
        <v>847</v>
      </c>
      <c r="AZ279" s="158" t="s">
        <v>847</v>
      </c>
      <c r="BA279" s="158" t="s">
        <v>847</v>
      </c>
      <c r="BB279" s="158" t="s">
        <v>847</v>
      </c>
      <c r="BC279" s="158" t="s">
        <v>847</v>
      </c>
      <c r="BD279" s="158" t="s">
        <v>847</v>
      </c>
      <c r="BE279" s="158" t="s">
        <v>847</v>
      </c>
      <c r="BF279" s="158" t="s">
        <v>847</v>
      </c>
      <c r="BG279" s="158" t="s">
        <v>847</v>
      </c>
      <c r="BH279" s="158" t="s">
        <v>847</v>
      </c>
    </row>
    <row r="280" spans="47:60">
      <c r="AU280" s="159"/>
      <c r="AV280" s="173" t="s">
        <v>849</v>
      </c>
      <c r="AW280" s="126"/>
      <c r="AX280" s="126"/>
      <c r="AY280" s="126"/>
      <c r="AZ280" s="126"/>
      <c r="BA280" s="126"/>
      <c r="BB280" s="126"/>
      <c r="BC280" s="126"/>
      <c r="BD280" s="126"/>
      <c r="BE280" s="126"/>
      <c r="BF280" s="126"/>
      <c r="BG280" s="126"/>
      <c r="BH280" s="126"/>
    </row>
    <row r="281" spans="47:60">
      <c r="AU281" s="114"/>
      <c r="AV281" s="114"/>
      <c r="AW281" s="169"/>
      <c r="AX281" s="114"/>
      <c r="AY281" s="114"/>
      <c r="AZ281" s="114"/>
      <c r="BA281" s="114"/>
      <c r="BB281" s="114"/>
      <c r="BC281" s="114"/>
      <c r="BD281" s="114"/>
      <c r="BE281" s="114"/>
      <c r="BF281" s="114"/>
      <c r="BG281" s="114"/>
      <c r="BH281" s="114"/>
    </row>
    <row r="282" spans="47:60">
      <c r="AU282" s="162" t="s">
        <v>1006</v>
      </c>
      <c r="AV282" s="162" t="s">
        <v>1007</v>
      </c>
      <c r="AW282" s="126"/>
      <c r="AX282" s="126"/>
      <c r="AY282" s="126"/>
      <c r="AZ282" s="126"/>
      <c r="BA282" s="126"/>
      <c r="BB282" s="126"/>
      <c r="BC282" s="126"/>
      <c r="BD282" s="126"/>
      <c r="BE282" s="126"/>
      <c r="BF282" s="126"/>
      <c r="BG282" s="126"/>
      <c r="BH282" s="126"/>
    </row>
    <row r="283" spans="47:60">
      <c r="AU283" s="159"/>
      <c r="AV283" s="173" t="s">
        <v>849</v>
      </c>
      <c r="AW283" s="126"/>
      <c r="AX283" s="126"/>
      <c r="AY283" s="126"/>
      <c r="AZ283" s="126"/>
      <c r="BA283" s="126"/>
      <c r="BB283" s="126"/>
      <c r="BC283" s="126"/>
      <c r="BD283" s="126"/>
      <c r="BE283" s="126"/>
      <c r="BF283" s="126"/>
      <c r="BG283" s="126"/>
      <c r="BH283" s="126"/>
    </row>
    <row r="284" spans="47:60">
      <c r="AU284" s="114"/>
      <c r="AV284" s="114"/>
      <c r="AW284" s="114"/>
      <c r="AX284" s="114"/>
      <c r="AY284" s="114"/>
      <c r="AZ284" s="114"/>
      <c r="BA284" s="114"/>
      <c r="BB284" s="114"/>
      <c r="BC284" s="114"/>
      <c r="BD284" s="114"/>
      <c r="BE284" s="114"/>
      <c r="BF284" s="114"/>
      <c r="BG284" s="114"/>
      <c r="BH284" s="114"/>
    </row>
    <row r="285" spans="47:60">
      <c r="AU285" s="162" t="s">
        <v>1008</v>
      </c>
      <c r="AV285" s="145" t="s">
        <v>1009</v>
      </c>
      <c r="AW285" s="126"/>
      <c r="AX285" s="126"/>
      <c r="AY285" s="126"/>
      <c r="AZ285" s="126"/>
      <c r="BA285" s="126"/>
      <c r="BB285" s="126"/>
      <c r="BC285" s="126"/>
      <c r="BD285" s="126"/>
      <c r="BE285" s="126"/>
      <c r="BF285" s="126"/>
      <c r="BG285" s="126"/>
      <c r="BH285" s="126"/>
    </row>
    <row r="286" spans="47:60">
      <c r="AU286" s="163"/>
      <c r="AV286" s="192" t="s">
        <v>1010</v>
      </c>
      <c r="AW286" s="158" t="s">
        <v>847</v>
      </c>
      <c r="AX286" s="158" t="s">
        <v>847</v>
      </c>
      <c r="AY286" s="158" t="s">
        <v>847</v>
      </c>
      <c r="AZ286" s="158" t="s">
        <v>847</v>
      </c>
      <c r="BA286" s="158" t="s">
        <v>847</v>
      </c>
      <c r="BB286" s="158" t="s">
        <v>847</v>
      </c>
      <c r="BC286" s="158" t="s">
        <v>847</v>
      </c>
      <c r="BD286" s="158" t="s">
        <v>847</v>
      </c>
      <c r="BE286" s="158" t="s">
        <v>847</v>
      </c>
      <c r="BF286" s="158" t="s">
        <v>847</v>
      </c>
      <c r="BG286" s="158" t="s">
        <v>847</v>
      </c>
      <c r="BH286" s="158" t="s">
        <v>847</v>
      </c>
    </row>
    <row r="287" spans="47:60">
      <c r="AU287" s="163"/>
      <c r="AV287" s="192" t="s">
        <v>1011</v>
      </c>
      <c r="AW287" s="158" t="s">
        <v>847</v>
      </c>
      <c r="AX287" s="158" t="s">
        <v>847</v>
      </c>
      <c r="AY287" s="158" t="s">
        <v>847</v>
      </c>
      <c r="AZ287" s="158" t="s">
        <v>847</v>
      </c>
      <c r="BA287" s="158" t="s">
        <v>847</v>
      </c>
      <c r="BB287" s="158" t="s">
        <v>847</v>
      </c>
      <c r="BC287" s="158" t="s">
        <v>847</v>
      </c>
      <c r="BD287" s="158" t="s">
        <v>847</v>
      </c>
      <c r="BE287" s="158" t="s">
        <v>847</v>
      </c>
      <c r="BF287" s="158" t="s">
        <v>847</v>
      </c>
      <c r="BG287" s="158" t="s">
        <v>847</v>
      </c>
      <c r="BH287" s="158" t="s">
        <v>847</v>
      </c>
    </row>
    <row r="288" spans="47:60">
      <c r="AU288" s="163"/>
      <c r="AV288" s="192" t="s">
        <v>882</v>
      </c>
      <c r="AW288" s="158" t="s">
        <v>847</v>
      </c>
      <c r="AX288" s="158" t="s">
        <v>847</v>
      </c>
      <c r="AY288" s="158" t="s">
        <v>847</v>
      </c>
      <c r="AZ288" s="158" t="s">
        <v>847</v>
      </c>
      <c r="BA288" s="158" t="s">
        <v>847</v>
      </c>
      <c r="BB288" s="158" t="s">
        <v>847</v>
      </c>
      <c r="BC288" s="158" t="s">
        <v>847</v>
      </c>
      <c r="BD288" s="158" t="s">
        <v>847</v>
      </c>
      <c r="BE288" s="158" t="s">
        <v>847</v>
      </c>
      <c r="BF288" s="158" t="s">
        <v>847</v>
      </c>
      <c r="BG288" s="158" t="s">
        <v>847</v>
      </c>
      <c r="BH288" s="158" t="s">
        <v>847</v>
      </c>
    </row>
    <row r="289" spans="47:60">
      <c r="AU289" s="159"/>
      <c r="AV289" s="173" t="s">
        <v>849</v>
      </c>
      <c r="AW289" s="126"/>
      <c r="AX289" s="126"/>
      <c r="AY289" s="126"/>
      <c r="AZ289" s="126"/>
      <c r="BA289" s="126"/>
      <c r="BB289" s="126"/>
      <c r="BC289" s="126"/>
      <c r="BD289" s="126"/>
      <c r="BE289" s="126"/>
      <c r="BF289" s="126"/>
      <c r="BG289" s="126"/>
      <c r="BH289" s="126"/>
    </row>
    <row r="290" spans="47:60">
      <c r="AU290" s="114"/>
      <c r="AV290" s="114"/>
      <c r="AW290" s="169"/>
      <c r="AX290" s="114"/>
      <c r="AY290" s="114"/>
      <c r="AZ290" s="114"/>
      <c r="BA290" s="114"/>
      <c r="BB290" s="114"/>
      <c r="BC290" s="114"/>
      <c r="BD290" s="114"/>
      <c r="BE290" s="114"/>
      <c r="BF290" s="114"/>
      <c r="BG290" s="114"/>
      <c r="BH290" s="114"/>
    </row>
    <row r="291" spans="47:60">
      <c r="AU291" s="162" t="s">
        <v>1012</v>
      </c>
      <c r="AV291" s="145" t="s">
        <v>1013</v>
      </c>
      <c r="AW291" s="147"/>
      <c r="AX291" s="147"/>
      <c r="AY291" s="147"/>
      <c r="AZ291" s="147"/>
      <c r="BA291" s="147"/>
      <c r="BB291" s="147"/>
      <c r="BC291" s="147"/>
      <c r="BD291" s="147"/>
      <c r="BE291" s="147"/>
      <c r="BF291" s="147"/>
      <c r="BG291" s="147"/>
      <c r="BH291" s="146"/>
    </row>
    <row r="292" spans="47:60">
      <c r="AU292" s="171"/>
      <c r="AV292" s="172" t="s">
        <v>1014</v>
      </c>
      <c r="AW292" s="126"/>
      <c r="AX292" s="126"/>
      <c r="AY292" s="126"/>
      <c r="AZ292" s="126"/>
      <c r="BA292" s="126"/>
      <c r="BB292" s="126"/>
      <c r="BC292" s="126"/>
      <c r="BD292" s="126"/>
      <c r="BE292" s="126"/>
      <c r="BF292" s="126"/>
      <c r="BG292" s="126"/>
      <c r="BH292" s="126"/>
    </row>
    <row r="293" spans="47:60">
      <c r="AU293" s="157"/>
      <c r="AV293" s="172" t="s">
        <v>1015</v>
      </c>
      <c r="AW293" s="126"/>
      <c r="AX293" s="126"/>
      <c r="AY293" s="126"/>
      <c r="AZ293" s="126"/>
      <c r="BA293" s="126"/>
      <c r="BB293" s="126"/>
      <c r="BC293" s="126"/>
      <c r="BD293" s="126"/>
      <c r="BE293" s="126"/>
      <c r="BF293" s="126"/>
      <c r="BG293" s="126"/>
      <c r="BH293" s="126"/>
    </row>
    <row r="294" spans="47:60">
      <c r="AU294" s="157"/>
      <c r="AV294" s="160" t="s">
        <v>1016</v>
      </c>
      <c r="AW294" s="158" t="s">
        <v>847</v>
      </c>
      <c r="AX294" s="158" t="s">
        <v>847</v>
      </c>
      <c r="AY294" s="158" t="s">
        <v>847</v>
      </c>
      <c r="AZ294" s="158" t="s">
        <v>847</v>
      </c>
      <c r="BA294" s="158" t="s">
        <v>847</v>
      </c>
      <c r="BB294" s="158" t="s">
        <v>847</v>
      </c>
      <c r="BC294" s="158" t="s">
        <v>847</v>
      </c>
      <c r="BD294" s="158" t="s">
        <v>847</v>
      </c>
      <c r="BE294" s="158" t="s">
        <v>847</v>
      </c>
      <c r="BF294" s="158" t="s">
        <v>847</v>
      </c>
      <c r="BG294" s="158" t="s">
        <v>847</v>
      </c>
      <c r="BH294" s="158" t="s">
        <v>847</v>
      </c>
    </row>
    <row r="295" spans="47:60">
      <c r="AU295" s="157"/>
      <c r="AV295" s="160" t="s">
        <v>1017</v>
      </c>
      <c r="AW295" s="158" t="s">
        <v>847</v>
      </c>
      <c r="AX295" s="158" t="s">
        <v>847</v>
      </c>
      <c r="AY295" s="158" t="s">
        <v>847</v>
      </c>
      <c r="AZ295" s="158" t="s">
        <v>847</v>
      </c>
      <c r="BA295" s="158" t="s">
        <v>847</v>
      </c>
      <c r="BB295" s="158" t="s">
        <v>847</v>
      </c>
      <c r="BC295" s="158" t="s">
        <v>847</v>
      </c>
      <c r="BD295" s="158" t="s">
        <v>847</v>
      </c>
      <c r="BE295" s="158" t="s">
        <v>847</v>
      </c>
      <c r="BF295" s="158" t="s">
        <v>847</v>
      </c>
      <c r="BG295" s="158" t="s">
        <v>847</v>
      </c>
      <c r="BH295" s="158" t="s">
        <v>847</v>
      </c>
    </row>
    <row r="296" spans="47:60">
      <c r="AU296" s="159"/>
      <c r="AV296" s="173" t="s">
        <v>849</v>
      </c>
      <c r="AW296" s="126"/>
      <c r="AX296" s="126"/>
      <c r="AY296" s="126"/>
      <c r="AZ296" s="126"/>
      <c r="BA296" s="126"/>
      <c r="BB296" s="126"/>
      <c r="BC296" s="126"/>
      <c r="BD296" s="126"/>
      <c r="BE296" s="126"/>
      <c r="BF296" s="126"/>
      <c r="BG296" s="126"/>
      <c r="BH296" s="126"/>
    </row>
    <row r="297" spans="47:60">
      <c r="AU297" s="114"/>
      <c r="AV297" s="181"/>
      <c r="AW297" s="169"/>
      <c r="AX297" s="182"/>
      <c r="AY297" s="182"/>
      <c r="AZ297" s="182"/>
      <c r="BA297" s="182"/>
      <c r="BB297" s="182"/>
      <c r="BC297" s="182"/>
      <c r="BD297" s="182"/>
      <c r="BE297" s="182"/>
      <c r="BF297" s="182"/>
      <c r="BG297" s="182"/>
      <c r="BH297" s="182"/>
    </row>
    <row r="298" spans="47:60">
      <c r="AU298" s="162" t="s">
        <v>1018</v>
      </c>
      <c r="AV298" s="145" t="s">
        <v>1019</v>
      </c>
      <c r="AW298" s="147"/>
      <c r="AX298" s="147"/>
      <c r="AY298" s="147"/>
      <c r="AZ298" s="147"/>
      <c r="BA298" s="147"/>
      <c r="BB298" s="147"/>
      <c r="BC298" s="147"/>
      <c r="BD298" s="147"/>
      <c r="BE298" s="147"/>
      <c r="BF298" s="147"/>
      <c r="BG298" s="147"/>
      <c r="BH298" s="146"/>
    </row>
    <row r="299" spans="47:60">
      <c r="AU299" s="171"/>
      <c r="AV299" s="172" t="s">
        <v>1020</v>
      </c>
      <c r="AW299" s="126"/>
      <c r="AX299" s="126"/>
      <c r="AY299" s="126"/>
      <c r="AZ299" s="126"/>
      <c r="BA299" s="126"/>
      <c r="BB299" s="126"/>
      <c r="BC299" s="126"/>
      <c r="BD299" s="126"/>
      <c r="BE299" s="126"/>
      <c r="BF299" s="126"/>
      <c r="BG299" s="126"/>
      <c r="BH299" s="126"/>
    </row>
    <row r="300" spans="47:60">
      <c r="AU300" s="157"/>
      <c r="AV300" s="160" t="s">
        <v>902</v>
      </c>
      <c r="AW300" s="158" t="s">
        <v>847</v>
      </c>
      <c r="AX300" s="158" t="s">
        <v>847</v>
      </c>
      <c r="AY300" s="158" t="s">
        <v>847</v>
      </c>
      <c r="AZ300" s="158" t="s">
        <v>847</v>
      </c>
      <c r="BA300" s="158" t="s">
        <v>847</v>
      </c>
      <c r="BB300" s="158" t="s">
        <v>847</v>
      </c>
      <c r="BC300" s="158" t="s">
        <v>847</v>
      </c>
      <c r="BD300" s="158" t="s">
        <v>847</v>
      </c>
      <c r="BE300" s="158" t="s">
        <v>847</v>
      </c>
      <c r="BF300" s="158" t="s">
        <v>847</v>
      </c>
      <c r="BG300" s="158" t="s">
        <v>847</v>
      </c>
      <c r="BH300" s="158" t="s">
        <v>847</v>
      </c>
    </row>
    <row r="301" spans="47:60">
      <c r="AU301" s="157"/>
      <c r="AV301" s="172" t="s">
        <v>1021</v>
      </c>
      <c r="AW301" s="126"/>
      <c r="AX301" s="126"/>
      <c r="AY301" s="126"/>
      <c r="AZ301" s="126"/>
      <c r="BA301" s="126"/>
      <c r="BB301" s="126"/>
      <c r="BC301" s="126"/>
      <c r="BD301" s="126"/>
      <c r="BE301" s="126"/>
      <c r="BF301" s="126"/>
      <c r="BG301" s="126"/>
      <c r="BH301" s="126"/>
    </row>
    <row r="302" spans="47:60">
      <c r="AU302" s="159"/>
      <c r="AV302" s="173" t="s">
        <v>849</v>
      </c>
      <c r="AW302" s="126"/>
      <c r="AX302" s="126"/>
      <c r="AY302" s="126"/>
      <c r="AZ302" s="126"/>
      <c r="BA302" s="126"/>
      <c r="BB302" s="126"/>
      <c r="BC302" s="126"/>
      <c r="BD302" s="126"/>
      <c r="BE302" s="126"/>
      <c r="BF302" s="126"/>
      <c r="BG302" s="126"/>
      <c r="BH302" s="126"/>
    </row>
    <row r="303" spans="47:60">
      <c r="AU303" s="114"/>
      <c r="AV303" s="114"/>
      <c r="AW303" s="169"/>
      <c r="AX303" s="114"/>
      <c r="AY303" s="114"/>
      <c r="AZ303" s="114"/>
      <c r="BA303" s="114"/>
      <c r="BB303" s="114"/>
      <c r="BC303" s="114"/>
      <c r="BD303" s="114"/>
      <c r="BE303" s="114"/>
      <c r="BF303" s="114"/>
      <c r="BG303" s="114"/>
      <c r="BH303" s="114"/>
    </row>
    <row r="304" spans="47:60">
      <c r="AU304" s="162" t="s">
        <v>1022</v>
      </c>
      <c r="AV304" s="162" t="s">
        <v>1023</v>
      </c>
      <c r="AW304" s="126"/>
      <c r="AX304" s="126"/>
      <c r="AY304" s="126"/>
      <c r="AZ304" s="126"/>
      <c r="BA304" s="126"/>
      <c r="BB304" s="126"/>
      <c r="BC304" s="126"/>
      <c r="BD304" s="126"/>
      <c r="BE304" s="126"/>
      <c r="BF304" s="189"/>
      <c r="BG304" s="189"/>
      <c r="BH304" s="189"/>
    </row>
    <row r="305" spans="47:60">
      <c r="AU305" s="157"/>
      <c r="AV305" s="191" t="s">
        <v>1024</v>
      </c>
      <c r="AW305" s="158" t="s">
        <v>847</v>
      </c>
      <c r="AX305" s="158" t="s">
        <v>847</v>
      </c>
      <c r="AY305" s="158" t="s">
        <v>847</v>
      </c>
      <c r="AZ305" s="158" t="s">
        <v>847</v>
      </c>
      <c r="BA305" s="158" t="s">
        <v>847</v>
      </c>
      <c r="BB305" s="158" t="s">
        <v>847</v>
      </c>
      <c r="BC305" s="158" t="s">
        <v>847</v>
      </c>
      <c r="BD305" s="158" t="s">
        <v>847</v>
      </c>
      <c r="BE305" s="158" t="s">
        <v>847</v>
      </c>
      <c r="BF305" s="158" t="s">
        <v>847</v>
      </c>
      <c r="BG305" s="158" t="s">
        <v>847</v>
      </c>
      <c r="BH305" s="158" t="s">
        <v>847</v>
      </c>
    </row>
    <row r="306" spans="47:60">
      <c r="AU306" s="159"/>
      <c r="AV306" s="173" t="s">
        <v>849</v>
      </c>
      <c r="AW306" s="126"/>
      <c r="AX306" s="126"/>
      <c r="AY306" s="126"/>
      <c r="AZ306" s="126"/>
      <c r="BA306" s="126"/>
      <c r="BB306" s="126"/>
      <c r="BC306" s="126"/>
      <c r="BD306" s="126"/>
      <c r="BE306" s="126"/>
      <c r="BF306" s="126"/>
      <c r="BG306" s="126"/>
      <c r="BH306" s="126"/>
    </row>
    <row r="307" spans="47:60">
      <c r="AU307" s="114"/>
      <c r="AV307" s="114"/>
      <c r="AW307" s="169"/>
      <c r="AX307" s="114"/>
      <c r="AY307" s="114"/>
      <c r="AZ307" s="114"/>
      <c r="BA307" s="114"/>
      <c r="BB307" s="114"/>
      <c r="BC307" s="114"/>
      <c r="BD307" s="114"/>
      <c r="BE307" s="114"/>
      <c r="BF307" s="114"/>
      <c r="BG307" s="114"/>
      <c r="BH307" s="114"/>
    </row>
    <row r="308" spans="47:60">
      <c r="AU308" s="149" t="s">
        <v>1025</v>
      </c>
      <c r="AV308" s="145" t="s">
        <v>1026</v>
      </c>
      <c r="AW308" s="147"/>
      <c r="AX308" s="147"/>
      <c r="AY308" s="147"/>
      <c r="AZ308" s="147"/>
      <c r="BA308" s="147"/>
      <c r="BB308" s="147"/>
      <c r="BC308" s="147"/>
      <c r="BD308" s="147"/>
      <c r="BE308" s="147"/>
      <c r="BF308" s="147"/>
      <c r="BG308" s="147"/>
      <c r="BH308" s="146"/>
    </row>
    <row r="309" spans="47:60">
      <c r="AU309" s="171"/>
      <c r="AV309" s="168" t="s">
        <v>1027</v>
      </c>
      <c r="AW309" s="158" t="s">
        <v>847</v>
      </c>
      <c r="AX309" s="158" t="s">
        <v>847</v>
      </c>
      <c r="AY309" s="158" t="s">
        <v>847</v>
      </c>
      <c r="AZ309" s="158" t="s">
        <v>847</v>
      </c>
      <c r="BA309" s="158" t="s">
        <v>847</v>
      </c>
      <c r="BB309" s="158" t="s">
        <v>847</v>
      </c>
      <c r="BC309" s="158" t="s">
        <v>847</v>
      </c>
      <c r="BD309" s="158" t="s">
        <v>847</v>
      </c>
      <c r="BE309" s="158" t="s">
        <v>847</v>
      </c>
      <c r="BF309" s="158" t="s">
        <v>847</v>
      </c>
      <c r="BG309" s="158" t="s">
        <v>847</v>
      </c>
      <c r="BH309" s="158" t="s">
        <v>847</v>
      </c>
    </row>
    <row r="310" spans="47:60">
      <c r="AU310" s="157"/>
      <c r="AV310" s="168" t="s">
        <v>1028</v>
      </c>
      <c r="AW310" s="158" t="s">
        <v>847</v>
      </c>
      <c r="AX310" s="158" t="s">
        <v>847</v>
      </c>
      <c r="AY310" s="158" t="s">
        <v>847</v>
      </c>
      <c r="AZ310" s="158" t="s">
        <v>847</v>
      </c>
      <c r="BA310" s="158" t="s">
        <v>847</v>
      </c>
      <c r="BB310" s="158" t="s">
        <v>847</v>
      </c>
      <c r="BC310" s="158" t="s">
        <v>847</v>
      </c>
      <c r="BD310" s="158" t="s">
        <v>847</v>
      </c>
      <c r="BE310" s="158" t="s">
        <v>847</v>
      </c>
      <c r="BF310" s="158" t="s">
        <v>847</v>
      </c>
      <c r="BG310" s="158" t="s">
        <v>847</v>
      </c>
      <c r="BH310" s="158" t="s">
        <v>847</v>
      </c>
    </row>
    <row r="311" spans="47:60">
      <c r="AU311" s="159"/>
      <c r="AV311" s="168" t="s">
        <v>1029</v>
      </c>
      <c r="AW311" s="193"/>
      <c r="AX311" s="193"/>
      <c r="AY311" s="193"/>
      <c r="AZ311" s="193"/>
      <c r="BA311" s="193"/>
      <c r="BB311" s="193"/>
      <c r="BC311" s="193"/>
      <c r="BD311" s="193"/>
      <c r="BE311" s="193"/>
      <c r="BF311" s="193"/>
      <c r="BG311" s="193"/>
      <c r="BH311" s="193"/>
    </row>
    <row r="312" spans="47:60">
      <c r="AU312" s="114"/>
      <c r="AV312" s="114"/>
      <c r="AW312" s="114" t="s">
        <v>1030</v>
      </c>
      <c r="AX312" s="114"/>
      <c r="AY312" s="114"/>
      <c r="AZ312" s="114"/>
      <c r="BA312" s="114"/>
      <c r="BB312" s="114"/>
      <c r="BC312" s="114"/>
      <c r="BD312" s="114"/>
      <c r="BE312" s="114"/>
      <c r="BF312" s="114"/>
      <c r="BG312" s="114"/>
      <c r="BH312" s="114"/>
    </row>
    <row r="313" spans="47:60">
      <c r="AU313" s="114"/>
      <c r="AV313" s="114"/>
      <c r="AW313" s="114"/>
      <c r="AX313" s="114"/>
      <c r="AY313" s="114"/>
      <c r="AZ313" s="114"/>
      <c r="BA313" s="114"/>
      <c r="BB313" s="114"/>
      <c r="BC313" s="114"/>
      <c r="BD313" s="114"/>
      <c r="BE313" s="114"/>
      <c r="BF313" s="114"/>
      <c r="BG313" s="114"/>
      <c r="BH313" s="114"/>
    </row>
    <row r="314" spans="47:60">
      <c r="AU314" s="194" t="s">
        <v>1031</v>
      </c>
      <c r="AV314" s="195"/>
      <c r="AW314" s="195"/>
      <c r="AX314" s="195"/>
      <c r="AY314" s="195"/>
      <c r="AZ314" s="195"/>
      <c r="BA314" s="195"/>
      <c r="BB314" s="195"/>
      <c r="BC314" s="195"/>
      <c r="BD314" s="195"/>
      <c r="BE314" s="195"/>
      <c r="BF314" s="195"/>
      <c r="BG314" s="195"/>
      <c r="BH314" s="195"/>
    </row>
    <row r="315" spans="47:60">
      <c r="AU315" s="196" t="s">
        <v>1032</v>
      </c>
      <c r="AV315" s="195"/>
      <c r="AW315" s="195"/>
      <c r="AX315" s="195"/>
      <c r="AY315" s="195"/>
      <c r="AZ315" s="195"/>
      <c r="BA315" s="195"/>
      <c r="BB315" s="195"/>
      <c r="BC315" s="195"/>
      <c r="BD315" s="195"/>
      <c r="BE315" s="195"/>
      <c r="BF315" s="195"/>
      <c r="BG315" s="195"/>
      <c r="BH315" s="195"/>
    </row>
    <row r="316" spans="47:60">
      <c r="AU316" s="197" t="s">
        <v>1033</v>
      </c>
      <c r="AV316" s="195"/>
      <c r="AW316" s="195"/>
      <c r="AX316" s="195"/>
      <c r="AY316" s="195"/>
      <c r="AZ316" s="195"/>
      <c r="BA316" s="195"/>
      <c r="BB316" s="195"/>
      <c r="BC316" s="195"/>
      <c r="BD316" s="195"/>
      <c r="BE316" s="195"/>
      <c r="BF316" s="195"/>
      <c r="BG316" s="195"/>
      <c r="BH316" s="195"/>
    </row>
    <row r="317" spans="47:60">
      <c r="AU317" s="197"/>
      <c r="AV317" s="195"/>
      <c r="AW317" s="195"/>
      <c r="AX317" s="195"/>
      <c r="AY317" s="195"/>
      <c r="AZ317" s="195"/>
      <c r="BA317" s="195"/>
      <c r="BB317" s="195"/>
      <c r="BC317" s="195"/>
      <c r="BD317" s="195"/>
      <c r="BE317" s="195"/>
      <c r="BF317" s="195"/>
      <c r="BG317" s="195"/>
      <c r="BH317" s="195"/>
    </row>
    <row r="318" spans="47:60">
      <c r="AU318" s="197" t="s">
        <v>1034</v>
      </c>
      <c r="AV318" s="195"/>
      <c r="AW318" s="195"/>
      <c r="AX318" s="195"/>
      <c r="AY318" s="195"/>
      <c r="AZ318" s="195"/>
      <c r="BA318" s="195"/>
      <c r="BB318" s="195"/>
      <c r="BC318" s="195"/>
      <c r="BD318" s="195"/>
      <c r="BE318" s="195"/>
      <c r="BF318" s="195"/>
      <c r="BG318" s="195"/>
      <c r="BH318" s="195"/>
    </row>
    <row r="319" spans="47:60">
      <c r="AU319" s="197" t="s">
        <v>1035</v>
      </c>
      <c r="AV319" s="195"/>
      <c r="AW319" s="195"/>
      <c r="AX319" s="195"/>
      <c r="AY319" s="195"/>
      <c r="AZ319" s="195"/>
      <c r="BA319" s="195"/>
      <c r="BB319" s="195"/>
      <c r="BC319" s="195"/>
      <c r="BD319" s="195"/>
      <c r="BE319" s="195"/>
      <c r="BF319" s="195"/>
      <c r="BG319" s="195"/>
      <c r="BH319" s="195"/>
    </row>
    <row r="320" spans="47:60">
      <c r="AU320" s="197" t="s">
        <v>1036</v>
      </c>
      <c r="AV320" s="195"/>
      <c r="AW320" s="195"/>
      <c r="AX320" s="195"/>
      <c r="AY320" s="195"/>
      <c r="AZ320" s="195"/>
      <c r="BA320" s="195"/>
      <c r="BB320" s="195"/>
      <c r="BC320" s="195"/>
      <c r="BD320" s="195"/>
      <c r="BE320" s="195"/>
      <c r="BF320" s="195"/>
      <c r="BG320" s="195"/>
      <c r="BH320" s="195"/>
    </row>
    <row r="321" spans="47:60">
      <c r="AU321" s="197" t="s">
        <v>1037</v>
      </c>
      <c r="AV321" s="195"/>
      <c r="AW321" s="195"/>
      <c r="AX321" s="195"/>
      <c r="AY321" s="195"/>
      <c r="AZ321" s="195"/>
      <c r="BA321" s="195"/>
      <c r="BB321" s="195"/>
      <c r="BC321" s="195"/>
      <c r="BD321" s="195"/>
      <c r="BE321" s="195"/>
      <c r="BF321" s="195"/>
      <c r="BG321" s="195"/>
      <c r="BH321" s="195"/>
    </row>
    <row r="322" spans="47:60">
      <c r="AU322" s="197" t="s">
        <v>1038</v>
      </c>
      <c r="AV322" s="195"/>
      <c r="AW322" s="195"/>
      <c r="AX322" s="195"/>
      <c r="AY322" s="195"/>
      <c r="AZ322" s="195"/>
      <c r="BA322" s="195"/>
      <c r="BB322" s="195"/>
      <c r="BC322" s="195"/>
      <c r="BD322" s="195"/>
      <c r="BE322" s="195"/>
      <c r="BF322" s="195"/>
      <c r="BG322" s="195"/>
      <c r="BH322" s="195"/>
    </row>
    <row r="323" spans="47:60">
      <c r="AU323" s="197" t="s">
        <v>1039</v>
      </c>
      <c r="AV323" s="195"/>
      <c r="AW323" s="195"/>
      <c r="AX323" s="195"/>
      <c r="AY323" s="195"/>
      <c r="AZ323" s="195"/>
      <c r="BA323" s="195"/>
      <c r="BB323" s="195"/>
      <c r="BC323" s="195"/>
      <c r="BD323" s="195"/>
      <c r="BE323" s="195"/>
      <c r="BF323" s="195"/>
      <c r="BG323" s="195"/>
      <c r="BH323" s="195"/>
    </row>
    <row r="324" spans="47:60">
      <c r="AU324" s="197" t="s">
        <v>1040</v>
      </c>
      <c r="AV324" s="195"/>
      <c r="AW324" s="195"/>
      <c r="AX324" s="195"/>
      <c r="AY324" s="195"/>
      <c r="AZ324" s="195"/>
      <c r="BA324" s="195"/>
      <c r="BB324" s="195"/>
      <c r="BC324" s="195"/>
      <c r="BD324" s="195"/>
      <c r="BE324" s="195"/>
      <c r="BF324" s="195"/>
      <c r="BG324" s="195"/>
      <c r="BH324" s="195"/>
    </row>
    <row r="325" spans="47:60">
      <c r="AU325" s="197" t="s">
        <v>1041</v>
      </c>
      <c r="AV325" s="195"/>
      <c r="AW325" s="195"/>
      <c r="AX325" s="195"/>
      <c r="AY325" s="195"/>
      <c r="AZ325" s="195"/>
      <c r="BA325" s="195"/>
      <c r="BB325" s="195"/>
      <c r="BC325" s="195"/>
      <c r="BD325" s="195"/>
      <c r="BE325" s="195"/>
      <c r="BF325" s="195"/>
      <c r="BG325" s="195"/>
      <c r="BH325" s="195"/>
    </row>
    <row r="326" spans="47:60">
      <c r="AU326" s="197" t="s">
        <v>1042</v>
      </c>
      <c r="AV326" s="195"/>
      <c r="AW326" s="195"/>
      <c r="AX326" s="195"/>
      <c r="AY326" s="195"/>
      <c r="AZ326" s="195"/>
      <c r="BA326" s="195"/>
      <c r="BB326" s="195"/>
      <c r="BC326" s="195"/>
      <c r="BD326" s="195"/>
      <c r="BE326" s="195"/>
      <c r="BF326" s="195"/>
      <c r="BG326" s="195"/>
      <c r="BH326" s="195"/>
    </row>
    <row r="327" spans="47:60">
      <c r="AU327" s="197" t="s">
        <v>1043</v>
      </c>
      <c r="AV327" s="195"/>
      <c r="AW327" s="195"/>
      <c r="AX327" s="195"/>
      <c r="AY327" s="195"/>
      <c r="AZ327" s="195"/>
      <c r="BA327" s="195"/>
      <c r="BB327" s="195"/>
      <c r="BC327" s="195"/>
      <c r="BD327" s="195"/>
      <c r="BE327" s="195"/>
      <c r="BF327" s="195"/>
      <c r="BG327" s="195"/>
      <c r="BH327" s="195"/>
    </row>
    <row r="328" spans="47:60">
      <c r="AU328" s="197" t="s">
        <v>1044</v>
      </c>
      <c r="AV328" s="195"/>
      <c r="AW328" s="195"/>
      <c r="AX328" s="195"/>
      <c r="AY328" s="195"/>
      <c r="AZ328" s="195"/>
      <c r="BA328" s="195"/>
      <c r="BB328" s="195"/>
      <c r="BC328" s="195"/>
      <c r="BD328" s="195"/>
      <c r="BE328" s="195"/>
      <c r="BF328" s="195"/>
      <c r="BG328" s="195"/>
      <c r="BH328" s="195"/>
    </row>
    <row r="329" spans="47:60">
      <c r="AU329" s="195"/>
      <c r="AV329" s="195"/>
      <c r="AW329" s="195"/>
      <c r="AX329" s="195"/>
      <c r="AY329" s="195"/>
      <c r="AZ329" s="195"/>
      <c r="BA329" s="195"/>
      <c r="BB329" s="195"/>
      <c r="BC329" s="195"/>
      <c r="BD329" s="195"/>
      <c r="BE329" s="195"/>
      <c r="BF329" s="195"/>
      <c r="BG329" s="195"/>
      <c r="BH329" s="195"/>
    </row>
    <row r="330" spans="47:60">
      <c r="AU330" s="194" t="s">
        <v>1045</v>
      </c>
      <c r="AV330" s="195"/>
      <c r="AW330" s="195"/>
      <c r="AX330" s="195"/>
      <c r="AY330" s="195"/>
      <c r="AZ330" s="195"/>
      <c r="BA330" s="195"/>
      <c r="BB330" s="195"/>
      <c r="BC330" s="195"/>
      <c r="BD330" s="195"/>
      <c r="BE330" s="195"/>
      <c r="BF330" s="195"/>
      <c r="BG330" s="195"/>
      <c r="BH330" s="195"/>
    </row>
    <row r="331" spans="47:60">
      <c r="AU331" s="198" t="s">
        <v>1046</v>
      </c>
      <c r="AV331" s="198"/>
      <c r="AW331" s="198"/>
      <c r="AX331" s="195"/>
      <c r="AY331" s="195"/>
      <c r="AZ331" s="195"/>
      <c r="BA331" s="195"/>
      <c r="BB331" s="195"/>
      <c r="BC331" s="195"/>
      <c r="BD331" s="195"/>
      <c r="BE331" s="195"/>
      <c r="BF331" s="195"/>
      <c r="BG331" s="195"/>
      <c r="BH331" s="195"/>
    </row>
    <row r="332" spans="47:60">
      <c r="AU332" s="195"/>
      <c r="AV332" s="199"/>
      <c r="AW332" s="199"/>
      <c r="AX332" s="199"/>
      <c r="AY332" s="199"/>
      <c r="AZ332" s="199"/>
      <c r="BA332" s="199"/>
      <c r="BB332" s="199"/>
      <c r="BC332" s="199"/>
      <c r="BD332" s="199"/>
      <c r="BE332" s="199"/>
      <c r="BF332" s="199"/>
      <c r="BG332" s="199"/>
      <c r="BH332" s="199"/>
    </row>
    <row r="333" spans="47:60">
      <c r="AU333" s="200" t="s">
        <v>1047</v>
      </c>
      <c r="AV333" s="201"/>
      <c r="AW333" s="201"/>
      <c r="AX333" s="201"/>
      <c r="AY333" s="201"/>
      <c r="AZ333" s="201"/>
      <c r="BA333" s="201"/>
      <c r="BB333" s="201"/>
      <c r="BC333" s="201"/>
      <c r="BD333" s="201"/>
      <c r="BE333" s="201"/>
      <c r="BF333" s="201"/>
      <c r="BG333" s="195"/>
      <c r="BH333" s="195"/>
    </row>
    <row r="334" spans="47:60">
      <c r="AU334" s="200" t="s">
        <v>1048</v>
      </c>
      <c r="AV334" s="201"/>
      <c r="AW334" s="201"/>
      <c r="AX334" s="201"/>
      <c r="AY334" s="201"/>
      <c r="AZ334" s="201"/>
      <c r="BA334" s="201"/>
      <c r="BB334" s="201"/>
      <c r="BC334" s="201"/>
      <c r="BD334" s="201"/>
      <c r="BE334" s="201"/>
      <c r="BF334" s="201"/>
      <c r="BG334" s="195"/>
      <c r="BH334" s="195"/>
    </row>
    <row r="335" spans="47:60">
      <c r="AU335" s="202" t="s">
        <v>1049</v>
      </c>
      <c r="AV335" s="195"/>
      <c r="AW335" s="195"/>
      <c r="AX335" s="195"/>
      <c r="AY335" s="195"/>
      <c r="AZ335" s="195"/>
      <c r="BA335" s="195"/>
      <c r="BB335" s="195"/>
      <c r="BC335" s="195"/>
      <c r="BD335" s="195"/>
      <c r="BE335" s="195"/>
      <c r="BF335" s="195"/>
      <c r="BG335" s="195"/>
      <c r="BH335" s="195"/>
    </row>
    <row r="336" spans="47:60">
      <c r="AU336" s="202" t="s">
        <v>1050</v>
      </c>
      <c r="AV336" s="195"/>
      <c r="AW336" s="195"/>
      <c r="AX336" s="195"/>
      <c r="AY336" s="195"/>
      <c r="AZ336" s="195"/>
      <c r="BA336" s="195"/>
      <c r="BB336" s="195"/>
      <c r="BC336" s="195"/>
      <c r="BD336" s="195"/>
      <c r="BE336" s="195"/>
      <c r="BF336" s="195"/>
      <c r="BG336" s="195"/>
      <c r="BH336" s="195"/>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1261" priority="177"/>
  </conditionalFormatting>
  <conditionalFormatting sqref="AV6 AV4 BF79:BH80 BF102:BH112 BF194:BH194 BF255:BH255 BF283:BH283 BF76:BH76 BF99:BH99 BF120:BH120 AW124:AW125 AW132:AW136 AW169:AW172 AW200 AW196:AW197 AW203:AW205 AW211:BH211 AW215:AW216 AW258:AW260 AW263:AW265 AW268:AW269 AW274:AW276 AW278 AW285 AW292:AW293 AW62 BF200:BH200 AW208:AW210 AW212:AW213 BB62 BB124:BB128 BB132:BB136 BB169:BB172 BB196:BB197 BB203:BB205 BB208:BB210 BB212:BB213 BB215:BB216 BB229 BB258:BB260 BB263:BB265 BB268:BB269 BB274:BB276 BB278 BB285 BB292:BB293 BF124:BH128 BF132:BH136 BF169:BH172 BF196:BH197 BF203:BH205 BF208:BH210 BF212:BH213 BF215:BH216 BF229:BH229 BF258:BH260 BF263:BH265 BF268:BH269 BF274:BH276 BF278:BH278 BF285:BH285 BF292:BH293 BF24:BH25 BF62:BH62 AW65:AW66 BB65:BB66 BF65:BH66 BF114:BH115 BC55:BC62 BD55:BH61 AW55:BB61 AW98:BE99 AW75:BE76 AW69:BH69 AW183:BH186 AW83:BH96 BF153:BH154 BB153:BB154 AW153 AW127:AW128 AW138:BH142 AW150:BH150 BF180:BH180 BB180 AW180 BF296:BH296 BB296 AW296 AX143:BH143 AW130 BF130:BH130 BB130 AW237:BE237 AW189:BH189 BF222:BH225 AW232:BH236 AW241:BH241 BF271:BH271 BB271 AW271 BF280:BH280 BB280 AW280 BF289:BH289 BB289 AW289 AW302:BH302 AW34:BH54 AW145:BH146 AW71:BH73 BF156:BH163 BB156:BB163 AW156:AW163 AW299:BE299 AW301:BE301 AW166 BB166 BF166:BH166 AW22:BH23 BF27:BH27">
    <cfRule type="cellIs" dxfId="1260" priority="176" stopIfTrue="1" operator="notEqual">
      <formula>""</formula>
    </cfRule>
  </conditionalFormatting>
  <conditionalFormatting sqref="AW309:BH310 BF224:BH226 AW164:BH165">
    <cfRule type="cellIs" dxfId="1259" priority="175" stopIfTrue="1" operator="equal">
      <formula>"　"</formula>
    </cfRule>
  </conditionalFormatting>
  <conditionalFormatting sqref="BF237:BH237">
    <cfRule type="cellIs" dxfId="1258" priority="174" stopIfTrue="1" operator="notEqual">
      <formula>""</formula>
    </cfRule>
  </conditionalFormatting>
  <conditionalFormatting sqref="BF282:BH282">
    <cfRule type="cellIs" dxfId="1257" priority="173" stopIfTrue="1" operator="notEqual">
      <formula>""</formula>
    </cfRule>
  </conditionalFormatting>
  <conditionalFormatting sqref="BF199:BH199">
    <cfRule type="cellIs" dxfId="1256" priority="172" stopIfTrue="1" operator="notEqual">
      <formula>""</formula>
    </cfRule>
  </conditionalFormatting>
  <conditionalFormatting sqref="BF192:BH193">
    <cfRule type="cellIs" dxfId="1255" priority="171" stopIfTrue="1" operator="notEqual">
      <formula>""</formula>
    </cfRule>
  </conditionalFormatting>
  <conditionalFormatting sqref="BF244:BH244 BF250:BH250">
    <cfRule type="cellIs" dxfId="1254" priority="170" stopIfTrue="1" operator="notEqual">
      <formula>""</formula>
    </cfRule>
  </conditionalFormatting>
  <conditionalFormatting sqref="AW13:BC13 BF28:BH28 BF17:BH18 BC17 AW17:AZ18 BF13:BH15 BC14:BC15 AW14:AZ15">
    <cfRule type="cellIs" dxfId="1253" priority="169" stopIfTrue="1" operator="notEqual">
      <formula>""</formula>
    </cfRule>
  </conditionalFormatting>
  <conditionalFormatting sqref="BF245:BH249">
    <cfRule type="cellIs" dxfId="1252" priority="168" stopIfTrue="1" operator="notEqual">
      <formula>""</formula>
    </cfRule>
  </conditionalFormatting>
  <conditionalFormatting sqref="BF251:BH251">
    <cfRule type="cellIs" dxfId="1251" priority="167" stopIfTrue="1" operator="notEqual">
      <formula>""</formula>
    </cfRule>
  </conditionalFormatting>
  <conditionalFormatting sqref="BF299:BH299 BF301:BH301">
    <cfRule type="cellIs" dxfId="1250" priority="166" stopIfTrue="1" operator="notEqual">
      <formula>""</formula>
    </cfRule>
  </conditionalFormatting>
  <conditionalFormatting sqref="BF75:BH75">
    <cfRule type="cellIs" dxfId="1249" priority="165" stopIfTrue="1" operator="notEqual">
      <formula>""</formula>
    </cfRule>
  </conditionalFormatting>
  <conditionalFormatting sqref="BF98:BH98">
    <cfRule type="cellIs" dxfId="1248" priority="164" stopIfTrue="1" operator="notEqual">
      <formula>""</formula>
    </cfRule>
  </conditionalFormatting>
  <conditionalFormatting sqref="BF119:BH119">
    <cfRule type="cellIs" dxfId="1247" priority="163" stopIfTrue="1" operator="notEqual">
      <formula>""</formula>
    </cfRule>
  </conditionalFormatting>
  <conditionalFormatting sqref="BF218:BH218">
    <cfRule type="cellIs" dxfId="1246" priority="162" stopIfTrue="1" operator="notEqual">
      <formula>""</formula>
    </cfRule>
  </conditionalFormatting>
  <conditionalFormatting sqref="AW30:BH30">
    <cfRule type="cellIs" dxfId="1245" priority="161" stopIfTrue="1" operator="notEqual">
      <formula>""</formula>
    </cfRule>
  </conditionalFormatting>
  <conditionalFormatting sqref="BF219:BH219">
    <cfRule type="cellIs" dxfId="1244" priority="160" stopIfTrue="1" operator="notEqual">
      <formula>""</formula>
    </cfRule>
  </conditionalFormatting>
  <conditionalFormatting sqref="AW192:AW194 AW102:AW112 AW79:AW80 AW119:AW120 AW114:AW115">
    <cfRule type="cellIs" dxfId="1243" priority="159" stopIfTrue="1" operator="notEqual">
      <formula>""</formula>
    </cfRule>
  </conditionalFormatting>
  <conditionalFormatting sqref="AW244:AW251 AW218:AW219 AW199 AW229 AW255 AW222:AW225">
    <cfRule type="cellIs" dxfId="1242" priority="158" stopIfTrue="1" operator="notEqual">
      <formula>""</formula>
    </cfRule>
  </conditionalFormatting>
  <conditionalFormatting sqref="AW282:AW283">
    <cfRule type="cellIs" dxfId="1241" priority="157" stopIfTrue="1" operator="notEqual">
      <formula>""</formula>
    </cfRule>
  </conditionalFormatting>
  <conditionalFormatting sqref="AX199:AX200 AX196:AX197 AX192:AX194 AX169:AX172 AX132:AX136 AX124:AX128 AX102:AX112 AX79:AX80 AX62 AX65:AX66 AX119:AX120 AX114:AX115 AX153:AX154 AX180 AX130 AX156:AX163 AX166">
    <cfRule type="cellIs" dxfId="1240" priority="156" stopIfTrue="1" operator="notEqual">
      <formula>""</formula>
    </cfRule>
  </conditionalFormatting>
  <conditionalFormatting sqref="AX292:AX293 AX285 AX282:AX283 AX278 AX274:AX276 AX268:AX269 AX263:AX265 AX258:AX260 AX244:AX251 AX218:AX219 AX215:AX216 AX212:AX213 AX208:AX210 AX203:AX205 AX229 AX255 AX296 AX222:AX225 AX271 AX280 AX289">
    <cfRule type="cellIs" dxfId="1239" priority="155" stopIfTrue="1" operator="notEqual">
      <formula>""</formula>
    </cfRule>
  </conditionalFormatting>
  <conditionalFormatting sqref="AY292:AY293 AY285 AY282:AY283 AY278 AY274:AY276 AY268:AY269 AY263:AY265 AY258:AY260 AY244:AY251 AY229 AY218:AY219 AY215:AY216 AY212:AY213 AY208:AY210 AY203:AY205 AY199:AY200 AY196:AY197 AY192:AY194 AY169:AY172 AY132:AY136 AY124:AY128 AY102:AY112 AY79:AY80 AY62 AY65:AY66 AY119:AY120 AY114:AY115 AY153:AY154 AY180 AY255 AY296 AY130 AY222:AY225 AY271 AY280 AY289 AY156:AY163 AY166">
    <cfRule type="cellIs" dxfId="1238" priority="154" stopIfTrue="1" operator="notEqual">
      <formula>""</formula>
    </cfRule>
  </conditionalFormatting>
  <conditionalFormatting sqref="AZ292:AZ293 AZ285 AZ282:AZ283 AZ278 AZ274:AZ276 AZ268:AZ269 AZ263:AZ265 AZ258:AZ260 AZ244:AZ251 AZ229 AZ218:AZ219 AZ215:AZ216 AZ212:AZ213 AZ208:AZ210 AZ203:AZ205 AZ199:AZ200 AZ196:AZ197 AZ192:AZ194 AZ169:AZ172 AZ132:AZ136 AZ124:AZ128 AZ102:AZ112 AZ79:AZ80 AZ62 AZ65:AZ66 AZ119:AZ120 AZ114:AZ115 AZ153:AZ154 AZ180 AZ255 AZ296 AZ130 AZ222:AZ225 AZ271 AZ280 AZ289 AZ156:AZ163 AZ166">
    <cfRule type="cellIs" dxfId="1237" priority="153" stopIfTrue="1" operator="notEqual">
      <formula>""</formula>
    </cfRule>
  </conditionalFormatting>
  <conditionalFormatting sqref="BA292:BA293 BA285 BA282:BA283 BA278 BA274:BA276 BA268:BA269 BA263:BA265 BA258:BA260 BA244:BA251 BA229 BA218:BA219 BA215:BA216 BA212:BA213 BA208:BA210 BA203:BA205 BA199:BA200 BA196:BA197 BA192:BA194 BA169:BA172 BA132:BA136 BA124:BA128 BA102:BA112 BA79:BA80 BA62 BA65:BA66 BA119:BA120 BA114:BA115 BA153:BA154 BA180 BA255 BA296 BA130 BA222:BA225 BA271 BA280 BA289 BA156:BA163 BA166 BA17 BA14:BA15">
    <cfRule type="cellIs" dxfId="1236" priority="152" stopIfTrue="1" operator="notEqual">
      <formula>""</formula>
    </cfRule>
  </conditionalFormatting>
  <conditionalFormatting sqref="BA18">
    <cfRule type="cellIs" dxfId="1235" priority="151" stopIfTrue="1" operator="notEqual">
      <formula>""</formula>
    </cfRule>
  </conditionalFormatting>
  <conditionalFormatting sqref="BB282:BB283 BB244:BB251 BB218:BB219 BB199:BB200 BB192:BB194 BB102:BB112 BB79:BB80 BB119:BB120 BB114:BB115 BB255 BB222:BB225 BB17 BB14:BB15">
    <cfRule type="cellIs" dxfId="1234" priority="150" stopIfTrue="1" operator="notEqual">
      <formula>""</formula>
    </cfRule>
  </conditionalFormatting>
  <conditionalFormatting sqref="BB18">
    <cfRule type="cellIs" dxfId="1233" priority="149" stopIfTrue="1" operator="notEqual">
      <formula>""</formula>
    </cfRule>
  </conditionalFormatting>
  <conditionalFormatting sqref="BC18">
    <cfRule type="cellIs" dxfId="1232" priority="148" stopIfTrue="1" operator="notEqual">
      <formula>""</formula>
    </cfRule>
  </conditionalFormatting>
  <conditionalFormatting sqref="BC65:BC66">
    <cfRule type="cellIs" dxfId="1231" priority="147" stopIfTrue="1" operator="notEqual">
      <formula>""</formula>
    </cfRule>
  </conditionalFormatting>
  <conditionalFormatting sqref="BC292:BC293 BC285 BC282:BC283 BC278 BC274:BC276 BC268:BC269 BC263:BC265 BC258:BC260 BC244:BC251 BC229 BC218:BC219 BC215:BC216 BC212:BC213 BC208:BC210 BC203:BC205 BC199:BC200 BC196:BC197 BC192:BC194 BC169:BC172 BC132:BC136 BC124:BC128 BC102:BC112 BC79:BC80 BC119:BC120 BC114:BC115 BC153:BC154 BC180 BC255 BC296 BC130 BC222:BC225 BC271 BC280 BC289 BC156:BC163 BC166">
    <cfRule type="cellIs" dxfId="1230" priority="146" stopIfTrue="1" operator="notEqual">
      <formula>""</formula>
    </cfRule>
  </conditionalFormatting>
  <conditionalFormatting sqref="BD17 BD13:BD15">
    <cfRule type="cellIs" dxfId="1229" priority="145" stopIfTrue="1" operator="notEqual">
      <formula>""</formula>
    </cfRule>
  </conditionalFormatting>
  <conditionalFormatting sqref="BD18">
    <cfRule type="cellIs" dxfId="1228" priority="144" stopIfTrue="1" operator="notEqual">
      <formula>""</formula>
    </cfRule>
  </conditionalFormatting>
  <conditionalFormatting sqref="BD292:BD293 BD285 BD282:BD283 BD278 BD274:BD276 BD268:BD269 BD263:BD265 BD258:BD260 BD244:BD251 BD229 BD218:BD219 BD215:BD216 BD212:BD213 BD208:BD210 BD203:BD205 BD199:BD200 BD196:BD197 BD192:BD194 BD169:BD172 BD132:BD136 BD124:BD128 BD102:BD112 BD79:BD80 BD62 BD65:BD66 BD119:BD120 BD114:BD115 BD153:BD154 BD180 BD255 BD296 BD130 BD222:BD225 BD271 BD280 BD289 BD156:BD163 BD166">
    <cfRule type="cellIs" dxfId="1227" priority="143" stopIfTrue="1" operator="notEqual">
      <formula>""</formula>
    </cfRule>
  </conditionalFormatting>
  <conditionalFormatting sqref="BE17 BE13:BE15">
    <cfRule type="cellIs" dxfId="1226" priority="142" stopIfTrue="1" operator="notEqual">
      <formula>""</formula>
    </cfRule>
  </conditionalFormatting>
  <conditionalFormatting sqref="BE18">
    <cfRule type="cellIs" dxfId="1225" priority="141" stopIfTrue="1" operator="notEqual">
      <formula>""</formula>
    </cfRule>
  </conditionalFormatting>
  <conditionalFormatting sqref="BE62 BE65:BE66">
    <cfRule type="cellIs" dxfId="1224" priority="140" stopIfTrue="1" operator="notEqual">
      <formula>""</formula>
    </cfRule>
  </conditionalFormatting>
  <conditionalFormatting sqref="BE292:BE293 BE285 BE282:BE283 BE278 BE274:BE276 BE268:BE269 BE263:BE265 BE258:BE260 BE244:BE251 BE229 BE218:BE219 BE215:BE216 BE212:BE213 BE208:BE210 BE203:BE205 BE199:BE200 BE196:BE197 BE192:BE194 BE169:BE172 BE132:BE136 BE124:BE128 BE102:BE112 BE79:BE80 BE119:BE120 BE114:BE115 BE153:BE154 BE180 BE255 BE296 BE130 BE222:BE225 BE271 BE280 BE289 BE156:BE163 BE166">
    <cfRule type="cellIs" dxfId="1223" priority="139" stopIfTrue="1" operator="notEqual">
      <formula>""</formula>
    </cfRule>
  </conditionalFormatting>
  <conditionalFormatting sqref="AW24:BE25 AW27:BE27">
    <cfRule type="cellIs" dxfId="1222" priority="138" stopIfTrue="1" operator="notEqual">
      <formula>""</formula>
    </cfRule>
  </conditionalFormatting>
  <conditionalFormatting sqref="AW28:BE28">
    <cfRule type="cellIs" dxfId="1221" priority="137" stopIfTrue="1" operator="notEqual">
      <formula>""</formula>
    </cfRule>
  </conditionalFormatting>
  <conditionalFormatting sqref="AW226:BE226">
    <cfRule type="cellIs" dxfId="1220" priority="136" stopIfTrue="1" operator="equal">
      <formula>"　"</formula>
    </cfRule>
  </conditionalFormatting>
  <conditionalFormatting sqref="AW304 BB304 BF304:BH304 BF306:BH306 BB306 AW306">
    <cfRule type="cellIs" dxfId="1219" priority="135" stopIfTrue="1" operator="notEqual">
      <formula>""</formula>
    </cfRule>
  </conditionalFormatting>
  <conditionalFormatting sqref="AX304 AX306">
    <cfRule type="cellIs" dxfId="1218" priority="134" stopIfTrue="1" operator="notEqual">
      <formula>""</formula>
    </cfRule>
  </conditionalFormatting>
  <conditionalFormatting sqref="AY304 AY306">
    <cfRule type="cellIs" dxfId="1217" priority="133" stopIfTrue="1" operator="notEqual">
      <formula>""</formula>
    </cfRule>
  </conditionalFormatting>
  <conditionalFormatting sqref="AZ304 AZ306">
    <cfRule type="cellIs" dxfId="1216" priority="132" stopIfTrue="1" operator="notEqual">
      <formula>""</formula>
    </cfRule>
  </conditionalFormatting>
  <conditionalFormatting sqref="BA304 BA306">
    <cfRule type="cellIs" dxfId="1215" priority="131" stopIfTrue="1" operator="notEqual">
      <formula>""</formula>
    </cfRule>
  </conditionalFormatting>
  <conditionalFormatting sqref="BC304 BC306">
    <cfRule type="cellIs" dxfId="1214" priority="130" stopIfTrue="1" operator="notEqual">
      <formula>""</formula>
    </cfRule>
  </conditionalFormatting>
  <conditionalFormatting sqref="BD304 BD306">
    <cfRule type="cellIs" dxfId="1213" priority="129" stopIfTrue="1" operator="notEqual">
      <formula>""</formula>
    </cfRule>
  </conditionalFormatting>
  <conditionalFormatting sqref="BE304 BE306">
    <cfRule type="cellIs" dxfId="1212" priority="128" stopIfTrue="1" operator="notEqual">
      <formula>""</formula>
    </cfRule>
  </conditionalFormatting>
  <conditionalFormatting sqref="AW63 BB63 BF63:BH63">
    <cfRule type="cellIs" dxfId="1211" priority="127" stopIfTrue="1" operator="notEqual">
      <formula>""</formula>
    </cfRule>
  </conditionalFormatting>
  <conditionalFormatting sqref="AX63">
    <cfRule type="cellIs" dxfId="1210" priority="126" stopIfTrue="1" operator="notEqual">
      <formula>""</formula>
    </cfRule>
  </conditionalFormatting>
  <conditionalFormatting sqref="AY63">
    <cfRule type="cellIs" dxfId="1209" priority="125" stopIfTrue="1" operator="notEqual">
      <formula>""</formula>
    </cfRule>
  </conditionalFormatting>
  <conditionalFormatting sqref="AZ63">
    <cfRule type="cellIs" dxfId="1208" priority="124" stopIfTrue="1" operator="notEqual">
      <formula>""</formula>
    </cfRule>
  </conditionalFormatting>
  <conditionalFormatting sqref="BA63">
    <cfRule type="cellIs" dxfId="1207" priority="123" stopIfTrue="1" operator="notEqual">
      <formula>""</formula>
    </cfRule>
  </conditionalFormatting>
  <conditionalFormatting sqref="BC63">
    <cfRule type="cellIs" dxfId="1206" priority="122" stopIfTrue="1" operator="notEqual">
      <formula>""</formula>
    </cfRule>
  </conditionalFormatting>
  <conditionalFormatting sqref="BD63">
    <cfRule type="cellIs" dxfId="1205" priority="121" stopIfTrue="1" operator="notEqual">
      <formula>""</formula>
    </cfRule>
  </conditionalFormatting>
  <conditionalFormatting sqref="BE63">
    <cfRule type="cellIs" dxfId="1204" priority="120" stopIfTrue="1" operator="notEqual">
      <formula>""</formula>
    </cfRule>
  </conditionalFormatting>
  <conditionalFormatting sqref="BE81:BE82">
    <cfRule type="cellIs" dxfId="1203" priority="112" stopIfTrue="1" operator="notEqual">
      <formula>""</formula>
    </cfRule>
  </conditionalFormatting>
  <conditionalFormatting sqref="BF81:BH82 BB81:BB82 AW81:AW82">
    <cfRule type="cellIs" dxfId="1202" priority="119" stopIfTrue="1" operator="notEqual">
      <formula>""</formula>
    </cfRule>
  </conditionalFormatting>
  <conditionalFormatting sqref="AX81:AX82">
    <cfRule type="cellIs" dxfId="1201" priority="118" stopIfTrue="1" operator="notEqual">
      <formula>""</formula>
    </cfRule>
  </conditionalFormatting>
  <conditionalFormatting sqref="AY81:AY82">
    <cfRule type="cellIs" dxfId="1200" priority="117" stopIfTrue="1" operator="notEqual">
      <formula>""</formula>
    </cfRule>
  </conditionalFormatting>
  <conditionalFormatting sqref="AZ81:AZ82">
    <cfRule type="cellIs" dxfId="1199" priority="116" stopIfTrue="1" operator="notEqual">
      <formula>""</formula>
    </cfRule>
  </conditionalFormatting>
  <conditionalFormatting sqref="BA81:BA82">
    <cfRule type="cellIs" dxfId="1198" priority="115" stopIfTrue="1" operator="notEqual">
      <formula>""</formula>
    </cfRule>
  </conditionalFormatting>
  <conditionalFormatting sqref="BC81:BC82">
    <cfRule type="cellIs" dxfId="1197" priority="114" stopIfTrue="1" operator="notEqual">
      <formula>""</formula>
    </cfRule>
  </conditionalFormatting>
  <conditionalFormatting sqref="BD81:BD82">
    <cfRule type="cellIs" dxfId="1196" priority="113" stopIfTrue="1" operator="notEqual">
      <formula>""</formula>
    </cfRule>
  </conditionalFormatting>
  <conditionalFormatting sqref="BF97:BH97">
    <cfRule type="cellIs" dxfId="1195" priority="111" stopIfTrue="1" operator="notEqual">
      <formula>""</formula>
    </cfRule>
  </conditionalFormatting>
  <conditionalFormatting sqref="AW97">
    <cfRule type="cellIs" dxfId="1194" priority="110" stopIfTrue="1" operator="notEqual">
      <formula>""</formula>
    </cfRule>
  </conditionalFormatting>
  <conditionalFormatting sqref="AX97">
    <cfRule type="cellIs" dxfId="1193" priority="109" stopIfTrue="1" operator="notEqual">
      <formula>""</formula>
    </cfRule>
  </conditionalFormatting>
  <conditionalFormatting sqref="AY97">
    <cfRule type="cellIs" dxfId="1192" priority="108" stopIfTrue="1" operator="notEqual">
      <formula>""</formula>
    </cfRule>
  </conditionalFormatting>
  <conditionalFormatting sqref="AZ97">
    <cfRule type="cellIs" dxfId="1191" priority="107" stopIfTrue="1" operator="notEqual">
      <formula>""</formula>
    </cfRule>
  </conditionalFormatting>
  <conditionalFormatting sqref="BA97">
    <cfRule type="cellIs" dxfId="1190" priority="106" stopIfTrue="1" operator="notEqual">
      <formula>""</formula>
    </cfRule>
  </conditionalFormatting>
  <conditionalFormatting sqref="BB97">
    <cfRule type="cellIs" dxfId="1189" priority="105" stopIfTrue="1" operator="notEqual">
      <formula>""</formula>
    </cfRule>
  </conditionalFormatting>
  <conditionalFormatting sqref="BC97">
    <cfRule type="cellIs" dxfId="1188" priority="104" stopIfTrue="1" operator="notEqual">
      <formula>""</formula>
    </cfRule>
  </conditionalFormatting>
  <conditionalFormatting sqref="BD97">
    <cfRule type="cellIs" dxfId="1187" priority="103" stopIfTrue="1" operator="notEqual">
      <formula>""</formula>
    </cfRule>
  </conditionalFormatting>
  <conditionalFormatting sqref="BE97">
    <cfRule type="cellIs" dxfId="1186" priority="102" stopIfTrue="1" operator="notEqual">
      <formula>""</formula>
    </cfRule>
  </conditionalFormatting>
  <conditionalFormatting sqref="BF116:BH116">
    <cfRule type="cellIs" dxfId="1185" priority="101" stopIfTrue="1" operator="notEqual">
      <formula>""</formula>
    </cfRule>
  </conditionalFormatting>
  <conditionalFormatting sqref="AW116">
    <cfRule type="cellIs" dxfId="1184" priority="100" stopIfTrue="1" operator="notEqual">
      <formula>""</formula>
    </cfRule>
  </conditionalFormatting>
  <conditionalFormatting sqref="AX116">
    <cfRule type="cellIs" dxfId="1183" priority="99" stopIfTrue="1" operator="notEqual">
      <formula>""</formula>
    </cfRule>
  </conditionalFormatting>
  <conditionalFormatting sqref="AY116">
    <cfRule type="cellIs" dxfId="1182" priority="98" stopIfTrue="1" operator="notEqual">
      <formula>""</formula>
    </cfRule>
  </conditionalFormatting>
  <conditionalFormatting sqref="AZ116">
    <cfRule type="cellIs" dxfId="1181" priority="97" stopIfTrue="1" operator="notEqual">
      <formula>""</formula>
    </cfRule>
  </conditionalFormatting>
  <conditionalFormatting sqref="BA116">
    <cfRule type="cellIs" dxfId="1180" priority="96" stopIfTrue="1" operator="notEqual">
      <formula>""</formula>
    </cfRule>
  </conditionalFormatting>
  <conditionalFormatting sqref="BB116">
    <cfRule type="cellIs" dxfId="1179" priority="95" stopIfTrue="1" operator="notEqual">
      <formula>""</formula>
    </cfRule>
  </conditionalFormatting>
  <conditionalFormatting sqref="BC116">
    <cfRule type="cellIs" dxfId="1178" priority="94" stopIfTrue="1" operator="notEqual">
      <formula>""</formula>
    </cfRule>
  </conditionalFormatting>
  <conditionalFormatting sqref="BD116">
    <cfRule type="cellIs" dxfId="1177" priority="93" stopIfTrue="1" operator="notEqual">
      <formula>""</formula>
    </cfRule>
  </conditionalFormatting>
  <conditionalFormatting sqref="BE116">
    <cfRule type="cellIs" dxfId="1176" priority="92" stopIfTrue="1" operator="notEqual">
      <formula>""</formula>
    </cfRule>
  </conditionalFormatting>
  <conditionalFormatting sqref="BF113:BH113">
    <cfRule type="cellIs" dxfId="1175" priority="91" stopIfTrue="1" operator="notEqual">
      <formula>""</formula>
    </cfRule>
  </conditionalFormatting>
  <conditionalFormatting sqref="AW113">
    <cfRule type="cellIs" dxfId="1174" priority="90" stopIfTrue="1" operator="notEqual">
      <formula>""</formula>
    </cfRule>
  </conditionalFormatting>
  <conditionalFormatting sqref="AX113">
    <cfRule type="cellIs" dxfId="1173" priority="89" stopIfTrue="1" operator="notEqual">
      <formula>""</formula>
    </cfRule>
  </conditionalFormatting>
  <conditionalFormatting sqref="AY113">
    <cfRule type="cellIs" dxfId="1172" priority="88" stopIfTrue="1" operator="notEqual">
      <formula>""</formula>
    </cfRule>
  </conditionalFormatting>
  <conditionalFormatting sqref="AZ113">
    <cfRule type="cellIs" dxfId="1171" priority="87" stopIfTrue="1" operator="notEqual">
      <formula>""</formula>
    </cfRule>
  </conditionalFormatting>
  <conditionalFormatting sqref="BA113">
    <cfRule type="cellIs" dxfId="1170" priority="86" stopIfTrue="1" operator="notEqual">
      <formula>""</formula>
    </cfRule>
  </conditionalFormatting>
  <conditionalFormatting sqref="BB113">
    <cfRule type="cellIs" dxfId="1169" priority="85" stopIfTrue="1" operator="notEqual">
      <formula>""</formula>
    </cfRule>
  </conditionalFormatting>
  <conditionalFormatting sqref="BC113">
    <cfRule type="cellIs" dxfId="1168" priority="84" stopIfTrue="1" operator="notEqual">
      <formula>""</formula>
    </cfRule>
  </conditionalFormatting>
  <conditionalFormatting sqref="BD113">
    <cfRule type="cellIs" dxfId="1167" priority="83" stopIfTrue="1" operator="notEqual">
      <formula>""</formula>
    </cfRule>
  </conditionalFormatting>
  <conditionalFormatting sqref="BE113">
    <cfRule type="cellIs" dxfId="1166" priority="82" stopIfTrue="1" operator="notEqual">
      <formula>""</formula>
    </cfRule>
  </conditionalFormatting>
  <conditionalFormatting sqref="BF256:BH256 BB256 AW256">
    <cfRule type="cellIs" dxfId="1165" priority="81" stopIfTrue="1" operator="notEqual">
      <formula>""</formula>
    </cfRule>
  </conditionalFormatting>
  <conditionalFormatting sqref="AX256">
    <cfRule type="cellIs" dxfId="1164" priority="80" stopIfTrue="1" operator="notEqual">
      <formula>""</formula>
    </cfRule>
  </conditionalFormatting>
  <conditionalFormatting sqref="AY256">
    <cfRule type="cellIs" dxfId="1163" priority="79" stopIfTrue="1" operator="notEqual">
      <formula>""</formula>
    </cfRule>
  </conditionalFormatting>
  <conditionalFormatting sqref="AZ256">
    <cfRule type="cellIs" dxfId="1162" priority="78" stopIfTrue="1" operator="notEqual">
      <formula>""</formula>
    </cfRule>
  </conditionalFormatting>
  <conditionalFormatting sqref="BA256">
    <cfRule type="cellIs" dxfId="1161" priority="77" stopIfTrue="1" operator="notEqual">
      <formula>""</formula>
    </cfRule>
  </conditionalFormatting>
  <conditionalFormatting sqref="BC256">
    <cfRule type="cellIs" dxfId="1160" priority="76" stopIfTrue="1" operator="notEqual">
      <formula>""</formula>
    </cfRule>
  </conditionalFormatting>
  <conditionalFormatting sqref="BD256">
    <cfRule type="cellIs" dxfId="1159" priority="75" stopIfTrue="1" operator="notEqual">
      <formula>""</formula>
    </cfRule>
  </conditionalFormatting>
  <conditionalFormatting sqref="BE256">
    <cfRule type="cellIs" dxfId="1158" priority="74" stopIfTrue="1" operator="notEqual">
      <formula>""</formula>
    </cfRule>
  </conditionalFormatting>
  <conditionalFormatting sqref="BF297:BH297 BB297">
    <cfRule type="cellIs" dxfId="1157" priority="73" stopIfTrue="1" operator="notEqual">
      <formula>""</formula>
    </cfRule>
  </conditionalFormatting>
  <conditionalFormatting sqref="AX297">
    <cfRule type="cellIs" dxfId="1156" priority="72" stopIfTrue="1" operator="notEqual">
      <formula>""</formula>
    </cfRule>
  </conditionalFormatting>
  <conditionalFormatting sqref="AY297">
    <cfRule type="cellIs" dxfId="1155" priority="71" stopIfTrue="1" operator="notEqual">
      <formula>""</formula>
    </cfRule>
  </conditionalFormatting>
  <conditionalFormatting sqref="AZ297">
    <cfRule type="cellIs" dxfId="1154" priority="70" stopIfTrue="1" operator="notEqual">
      <formula>""</formula>
    </cfRule>
  </conditionalFormatting>
  <conditionalFormatting sqref="BA297">
    <cfRule type="cellIs" dxfId="1153" priority="69" stopIfTrue="1" operator="notEqual">
      <formula>""</formula>
    </cfRule>
  </conditionalFormatting>
  <conditionalFormatting sqref="BC297">
    <cfRule type="cellIs" dxfId="1152" priority="68" stopIfTrue="1" operator="notEqual">
      <formula>""</formula>
    </cfRule>
  </conditionalFormatting>
  <conditionalFormatting sqref="BD297">
    <cfRule type="cellIs" dxfId="1151" priority="67" stopIfTrue="1" operator="notEqual">
      <formula>""</formula>
    </cfRule>
  </conditionalFormatting>
  <conditionalFormatting sqref="BE297">
    <cfRule type="cellIs" dxfId="1150" priority="66" stopIfTrue="1" operator="notEqual">
      <formula>""</formula>
    </cfRule>
  </conditionalFormatting>
  <conditionalFormatting sqref="BF181:BH181 BB181">
    <cfRule type="cellIs" dxfId="1149" priority="65" stopIfTrue="1" operator="notEqual">
      <formula>""</formula>
    </cfRule>
  </conditionalFormatting>
  <conditionalFormatting sqref="AX181">
    <cfRule type="cellIs" dxfId="1148" priority="64" stopIfTrue="1" operator="notEqual">
      <formula>""</formula>
    </cfRule>
  </conditionalFormatting>
  <conditionalFormatting sqref="AY181">
    <cfRule type="cellIs" dxfId="1147" priority="63" stopIfTrue="1" operator="notEqual">
      <formula>""</formula>
    </cfRule>
  </conditionalFormatting>
  <conditionalFormatting sqref="AZ181">
    <cfRule type="cellIs" dxfId="1146" priority="62" stopIfTrue="1" operator="notEqual">
      <formula>""</formula>
    </cfRule>
  </conditionalFormatting>
  <conditionalFormatting sqref="BA181">
    <cfRule type="cellIs" dxfId="1145" priority="61" stopIfTrue="1" operator="notEqual">
      <formula>""</formula>
    </cfRule>
  </conditionalFormatting>
  <conditionalFormatting sqref="BC181">
    <cfRule type="cellIs" dxfId="1144" priority="60" stopIfTrue="1" operator="notEqual">
      <formula>""</formula>
    </cfRule>
  </conditionalFormatting>
  <conditionalFormatting sqref="BD181">
    <cfRule type="cellIs" dxfId="1143" priority="59" stopIfTrue="1" operator="notEqual">
      <formula>""</formula>
    </cfRule>
  </conditionalFormatting>
  <conditionalFormatting sqref="BE181">
    <cfRule type="cellIs" dxfId="1142" priority="58" stopIfTrue="1" operator="notEqual">
      <formula>""</formula>
    </cfRule>
  </conditionalFormatting>
  <conditionalFormatting sqref="BF167:BH167 BB167">
    <cfRule type="cellIs" dxfId="1141" priority="57" stopIfTrue="1" operator="notEqual">
      <formula>""</formula>
    </cfRule>
  </conditionalFormatting>
  <conditionalFormatting sqref="AX167">
    <cfRule type="cellIs" dxfId="1140" priority="56" stopIfTrue="1" operator="notEqual">
      <formula>""</formula>
    </cfRule>
  </conditionalFormatting>
  <conditionalFormatting sqref="AY167">
    <cfRule type="cellIs" dxfId="1139" priority="55" stopIfTrue="1" operator="notEqual">
      <formula>""</formula>
    </cfRule>
  </conditionalFormatting>
  <conditionalFormatting sqref="AZ167">
    <cfRule type="cellIs" dxfId="1138" priority="54" stopIfTrue="1" operator="notEqual">
      <formula>""</formula>
    </cfRule>
  </conditionalFormatting>
  <conditionalFormatting sqref="BA167">
    <cfRule type="cellIs" dxfId="1137" priority="53" stopIfTrue="1" operator="notEqual">
      <formula>""</formula>
    </cfRule>
  </conditionalFormatting>
  <conditionalFormatting sqref="BC167">
    <cfRule type="cellIs" dxfId="1136" priority="52" stopIfTrue="1" operator="notEqual">
      <formula>""</formula>
    </cfRule>
  </conditionalFormatting>
  <conditionalFormatting sqref="BD167">
    <cfRule type="cellIs" dxfId="1135" priority="51" stopIfTrue="1" operator="notEqual">
      <formula>""</formula>
    </cfRule>
  </conditionalFormatting>
  <conditionalFormatting sqref="BE167">
    <cfRule type="cellIs" dxfId="1134" priority="50" stopIfTrue="1" operator="notEqual">
      <formula>""</formula>
    </cfRule>
  </conditionalFormatting>
  <conditionalFormatting sqref="AW126:BH128">
    <cfRule type="cellIs" dxfId="1133" priority="49" stopIfTrue="1" operator="equal">
      <formula>"　"</formula>
    </cfRule>
  </conditionalFormatting>
  <conditionalFormatting sqref="AW147:BH149">
    <cfRule type="cellIs" dxfId="1132" priority="48" stopIfTrue="1" operator="equal">
      <formula>"　"</formula>
    </cfRule>
  </conditionalFormatting>
  <conditionalFormatting sqref="AW151:BH151">
    <cfRule type="cellIs" dxfId="1131" priority="47" stopIfTrue="1" operator="equal">
      <formula>"　"</formula>
    </cfRule>
  </conditionalFormatting>
  <conditionalFormatting sqref="AW297">
    <cfRule type="cellIs" dxfId="1130" priority="46" stopIfTrue="1" operator="notEqual">
      <formula>""</formula>
    </cfRule>
  </conditionalFormatting>
  <conditionalFormatting sqref="AW181">
    <cfRule type="cellIs" dxfId="1129" priority="45" stopIfTrue="1" operator="notEqual">
      <formula>""</formula>
    </cfRule>
  </conditionalFormatting>
  <conditionalFormatting sqref="AW167">
    <cfRule type="cellIs" dxfId="1128" priority="44" stopIfTrue="1" operator="notEqual">
      <formula>""</formula>
    </cfRule>
  </conditionalFormatting>
  <conditionalFormatting sqref="AW154">
    <cfRule type="cellIs" dxfId="1127" priority="43" stopIfTrue="1" operator="notEqual">
      <formula>""</formula>
    </cfRule>
  </conditionalFormatting>
  <conditionalFormatting sqref="AW143">
    <cfRule type="cellIs" dxfId="1126" priority="42" stopIfTrue="1" operator="notEqual">
      <formula>""</formula>
    </cfRule>
  </conditionalFormatting>
  <conditionalFormatting sqref="AW190">
    <cfRule type="cellIs" dxfId="1125" priority="41" stopIfTrue="1" operator="notEqual">
      <formula>""</formula>
    </cfRule>
  </conditionalFormatting>
  <conditionalFormatting sqref="AW129:BH129">
    <cfRule type="cellIs" dxfId="1124" priority="40" stopIfTrue="1" operator="equal">
      <formula>"　"</formula>
    </cfRule>
  </conditionalFormatting>
  <conditionalFormatting sqref="AW227:BH227">
    <cfRule type="cellIs" dxfId="1123" priority="39" stopIfTrue="1" operator="equal">
      <formula>"　"</formula>
    </cfRule>
  </conditionalFormatting>
  <conditionalFormatting sqref="AW117:BH118">
    <cfRule type="cellIs" dxfId="1122" priority="38" stopIfTrue="1" operator="equal">
      <formula>"　"</formula>
    </cfRule>
  </conditionalFormatting>
  <conditionalFormatting sqref="AW74:BH74">
    <cfRule type="cellIs" dxfId="1121" priority="37" stopIfTrue="1" operator="equal">
      <formula>"　"</formula>
    </cfRule>
  </conditionalFormatting>
  <conditionalFormatting sqref="AW178:BH179">
    <cfRule type="cellIs" dxfId="1120" priority="36" stopIfTrue="1" operator="equal">
      <formula>"　"</formula>
    </cfRule>
  </conditionalFormatting>
  <conditionalFormatting sqref="AW187:BH188">
    <cfRule type="cellIs" dxfId="1119" priority="35" stopIfTrue="1" operator="equal">
      <formula>"　"</formula>
    </cfRule>
  </conditionalFormatting>
  <conditionalFormatting sqref="AW228:BH228">
    <cfRule type="cellIs" dxfId="1118" priority="34" stopIfTrue="1" operator="equal">
      <formula>"　"</formula>
    </cfRule>
  </conditionalFormatting>
  <conditionalFormatting sqref="AW239:BH240">
    <cfRule type="cellIs" dxfId="1117" priority="33" stopIfTrue="1" operator="equal">
      <formula>"　"</formula>
    </cfRule>
  </conditionalFormatting>
  <conditionalFormatting sqref="AW238:BH238">
    <cfRule type="cellIs" dxfId="1116" priority="32" stopIfTrue="1" operator="equal">
      <formula>"　"</formula>
    </cfRule>
  </conditionalFormatting>
  <conditionalFormatting sqref="AW252:BH254">
    <cfRule type="cellIs" dxfId="1115" priority="31" stopIfTrue="1" operator="equal">
      <formula>"　"</formula>
    </cfRule>
  </conditionalFormatting>
  <conditionalFormatting sqref="AW270:BH270">
    <cfRule type="cellIs" dxfId="1114" priority="30" stopIfTrue="1" operator="equal">
      <formula>"　"</formula>
    </cfRule>
  </conditionalFormatting>
  <conditionalFormatting sqref="AW279:BH279">
    <cfRule type="cellIs" dxfId="1113" priority="29" stopIfTrue="1" operator="equal">
      <formula>"　"</formula>
    </cfRule>
  </conditionalFormatting>
  <conditionalFormatting sqref="AW286:BH288">
    <cfRule type="cellIs" dxfId="1112" priority="28" stopIfTrue="1" operator="equal">
      <formula>"　"</formula>
    </cfRule>
  </conditionalFormatting>
  <conditionalFormatting sqref="AW294:BH295">
    <cfRule type="cellIs" dxfId="1111" priority="27" stopIfTrue="1" operator="equal">
      <formula>"　"</formula>
    </cfRule>
  </conditionalFormatting>
  <conditionalFormatting sqref="AW300:BH300">
    <cfRule type="cellIs" dxfId="1110" priority="26" stopIfTrue="1" operator="equal">
      <formula>"　"</formula>
    </cfRule>
  </conditionalFormatting>
  <conditionalFormatting sqref="AW305:BH305">
    <cfRule type="cellIs" dxfId="1109" priority="25" stopIfTrue="1" operator="equal">
      <formula>"　"</formula>
    </cfRule>
  </conditionalFormatting>
  <conditionalFormatting sqref="AW121">
    <cfRule type="cellIs" dxfId="1108" priority="24" stopIfTrue="1" operator="notEqual">
      <formula>""</formula>
    </cfRule>
  </conditionalFormatting>
  <conditionalFormatting sqref="AW77">
    <cfRule type="cellIs" dxfId="1107" priority="23" stopIfTrue="1" operator="notEqual">
      <formula>""</formula>
    </cfRule>
  </conditionalFormatting>
  <conditionalFormatting sqref="AW272">
    <cfRule type="cellIs" dxfId="1106" priority="22" stopIfTrue="1" operator="notEqual">
      <formula>""</formula>
    </cfRule>
  </conditionalFormatting>
  <conditionalFormatting sqref="AW281">
    <cfRule type="cellIs" dxfId="1105" priority="21" stopIfTrue="1" operator="notEqual">
      <formula>""</formula>
    </cfRule>
  </conditionalFormatting>
  <conditionalFormatting sqref="AW290">
    <cfRule type="cellIs" dxfId="1104" priority="20" stopIfTrue="1" operator="notEqual">
      <formula>""</formula>
    </cfRule>
  </conditionalFormatting>
  <conditionalFormatting sqref="AW303">
    <cfRule type="cellIs" dxfId="1103" priority="19" stopIfTrue="1" operator="notEqual">
      <formula>""</formula>
    </cfRule>
  </conditionalFormatting>
  <conditionalFormatting sqref="AW307">
    <cfRule type="cellIs" dxfId="1102" priority="18" stopIfTrue="1" operator="notEqual">
      <formula>""</formula>
    </cfRule>
  </conditionalFormatting>
  <conditionalFormatting sqref="AW242">
    <cfRule type="cellIs" dxfId="1101" priority="17" stopIfTrue="1" operator="notEqual">
      <formula>""</formula>
    </cfRule>
  </conditionalFormatting>
  <conditionalFormatting sqref="AW64:BH64">
    <cfRule type="cellIs" dxfId="1100" priority="16" stopIfTrue="1" operator="equal">
      <formula>"　"</formula>
    </cfRule>
  </conditionalFormatting>
  <conditionalFormatting sqref="AW152:BH152">
    <cfRule type="cellIs" dxfId="1099" priority="15" stopIfTrue="1" operator="equal">
      <formula>"　"</formula>
    </cfRule>
  </conditionalFormatting>
  <conditionalFormatting sqref="AW70:BH70">
    <cfRule type="cellIs" dxfId="1098" priority="14" stopIfTrue="1" operator="equal">
      <formula>"　"</formula>
    </cfRule>
  </conditionalFormatting>
  <conditionalFormatting sqref="AW176:BH176">
    <cfRule type="cellIs" dxfId="1097" priority="13" stopIfTrue="1" operator="equal">
      <formula>"　"</formula>
    </cfRule>
  </conditionalFormatting>
  <conditionalFormatting sqref="AW177:BH177">
    <cfRule type="cellIs" dxfId="1096" priority="12" stopIfTrue="1" operator="equal">
      <formula>"　"</formula>
    </cfRule>
  </conditionalFormatting>
  <conditionalFormatting sqref="AW173:BH175">
    <cfRule type="cellIs" dxfId="1095" priority="11" stopIfTrue="1" operator="notEqual">
      <formula>""</formula>
    </cfRule>
  </conditionalFormatting>
  <conditionalFormatting sqref="BF16:BH16 BC16 AW16:AZ16">
    <cfRule type="cellIs" dxfId="1094" priority="10" stopIfTrue="1" operator="notEqual">
      <formula>""</formula>
    </cfRule>
  </conditionalFormatting>
  <conditionalFormatting sqref="BA16">
    <cfRule type="cellIs" dxfId="1093" priority="9" stopIfTrue="1" operator="notEqual">
      <formula>""</formula>
    </cfRule>
  </conditionalFormatting>
  <conditionalFormatting sqref="BB16">
    <cfRule type="cellIs" dxfId="1092" priority="8" stopIfTrue="1" operator="notEqual">
      <formula>""</formula>
    </cfRule>
  </conditionalFormatting>
  <conditionalFormatting sqref="BD16">
    <cfRule type="cellIs" dxfId="1091" priority="7" stopIfTrue="1" operator="notEqual">
      <formula>""</formula>
    </cfRule>
  </conditionalFormatting>
  <conditionalFormatting sqref="BE16">
    <cfRule type="cellIs" dxfId="1090" priority="6" stopIfTrue="1" operator="notEqual">
      <formula>""</formula>
    </cfRule>
  </conditionalFormatting>
  <conditionalFormatting sqref="BF26:BH26 BC26 AW26:AZ26">
    <cfRule type="cellIs" dxfId="1089" priority="5" stopIfTrue="1" operator="notEqual">
      <formula>""</formula>
    </cfRule>
  </conditionalFormatting>
  <conditionalFormatting sqref="BA26">
    <cfRule type="cellIs" dxfId="1088" priority="4" stopIfTrue="1" operator="notEqual">
      <formula>""</formula>
    </cfRule>
  </conditionalFormatting>
  <conditionalFormatting sqref="BB26">
    <cfRule type="cellIs" dxfId="1087" priority="3" stopIfTrue="1" operator="notEqual">
      <formula>""</formula>
    </cfRule>
  </conditionalFormatting>
  <conditionalFormatting sqref="BD26">
    <cfRule type="cellIs" dxfId="1086" priority="2" stopIfTrue="1" operator="notEqual">
      <formula>""</formula>
    </cfRule>
  </conditionalFormatting>
  <conditionalFormatting sqref="BE26">
    <cfRule type="cellIs" dxfId="1085" priority="1" stopIfTrue="1" operator="notEqual">
      <formula>""</formula>
    </cfRule>
  </conditionalFormatting>
  <dataValidations count="2">
    <dataValidation type="list" showInputMessage="1" showErrorMessage="1" sqref="AW309:BH310 AW65845:BH65846 AW131381:BH131382 AW196917:BH196918 AW262453:BH262454 AW327989:BH327990 AW393525:BH393526 AW459061:BH459062 AW524597:BH524598 AW590133:BH590134 AW655669:BH655670 AW721205:BH721206 AW786741:BH786742 AW852277:BH852278 AW917813:BH917814 AW983349:BH983350 AW74:BH74 AW65610:BH65610 AW131146:BH131146 AW196682:BH196682 AW262218:BH262218 AW327754:BH327754 AW393290:BH393290 AW458826:BH458826 AW524362:BH524362 AW589898:BH589898 AW655434:BH655434 AW720970:BH720970 AW786506:BH786506 AW852042:BH852042 AW917578:BH917578 AW983114:BH983114 AW176:BH179 AW65712:BH65715 AW131248:BH131251 AW196784:BH196787 AW262320:BH262323 AW327856:BH327859 AW393392:BH393395 AW458928:BH458931 AW524464:BH524467 AW590000:BH590003 AW655536:BH655539 AW721072:BH721075 AW786608:BH786611 AW852144:BH852147 AW917680:BH917683 AW983216:BH983219 AW286:BH288 AW65822:BH65824 AW131358:BH131360 AW196894:BH196896 AW262430:BH262432 AW327966:BH327968 AW393502:BH393504 AW459038:BH459040 AW524574:BH524576 AW590110:BH590112 AW655646:BH655648 AW721182:BH721184 AW786718:BH786720 AW852254:BH852256 AW917790:BH917792 AW983326:BH983328 AW126:BH129 AW65662:BH65665 AW131198:BH131201 AW196734:BH196737 AW262270:BH262273 AW327806:BH327809 AW393342:BH393345 AW458878:BH458881 AW524414:BH524417 AW589950:BH589953 AW655486:BH655489 AW721022:BH721025 AW786558:BH786561 AW852094:BH852097 AW917630:BH917633 AW983166:BH983169 AW117:BH118 AW65653:BH65654 AW131189:BH131190 AW196725:BH196726 AW262261:BH262262 AW327797:BH327798 AW393333:BH393334 AW458869:BH458870 AW524405:BH524406 AW589941:BH589942 AW655477:BH655478 AW721013:BH721014 AW786549:BH786550 AW852085:BH852086 AW917621:BH917622 AW983157:BH983158 AW305:BH305 AW65841:BH65841 AW131377:BH131377 AW196913:BH196913 AW262449:BH262449 AW327985:BH327985 AW393521:BH393521 AW459057:BH459057 AW524593:BH524593 AW590129:BH590129 AW655665:BH655665 AW721201:BH721201 AW786737:BH786737 AW852273:BH852273 AW917809:BH917809 AW983345:BH983345 AW187:BH188 AW65723:BH65724 AW131259:BH131260 AW196795:BH196796 AW262331:BH262332 AW327867:BH327868 AW393403:BH393404 AW458939:BH458940 AW524475:BH524476 AW590011:BH590012 AW655547:BH655548 AW721083:BH721084 AW786619:BH786620 AW852155:BH852156 AW917691:BH917692 AW983227:BH983228 AW238:BH240 AW65774:BH65776 AW131310:BH131312 AW196846:BH196848 AW262382:BH262384 AW327918:BH327920 AW393454:BH393456 AW458990:BH458992 AW524526:BH524528 AW590062:BH590064 AW655598:BH655600 AW721134:BH721136 AW786670:BH786672 AW852206:BH852208 AW917742:BH917744 AW983278:BH983280 AW252:BH254 AW65788:BH65790 AW131324:BH131326 AW196860:BH196862 AW262396:BH262398 AW327932:BH327934 AW393468:BH393470 AW459004:BH459006 AW524540:BH524542 AW590076:BH590078 AW655612:BH655614 AW721148:BH721150 AW786684:BH786686 AW852220:BH852222 AW917756:BH917758 AW983292:BH983294 AW270:BH270 AW65806:BH65806 AW131342:BH131342 AW196878:BH196878 AW262414:BH262414 AW327950:BH327950 AW393486:BH393486 AW459022:BH459022 AW524558:BH524558 AW590094:BH590094 AW655630:BH655630 AW721166:BH721166 AW786702:BH786702 AW852238:BH852238 AW917774:BH917774 AW983310:BH983310 AW279:BH279 AW65815:BH65815 AW131351:BH131351 AW196887:BH196887 AW262423:BH262423 AW327959:BH327959 AW393495:BH393495 AW459031:BH459031 AW524567:BH524567 AW590103:BH590103 AW655639:BH655639 AW721175:BH721175 AW786711:BH786711 AW852247:BH852247 AW917783:BH917783 AW983319:BH983319 AW294:BH295 AW65830:BH65831 AW131366:BH131367 AW196902:BH196903 AW262438:BH262439 AW327974:BH327975 AW393510:BH393511 AW459046:BH459047 AW524582:BH524583 AW590118:BH590119 AW655654:BH655655 AW721190:BH721191 AW786726:BH786727 AW852262:BH852263 AW917798:BH917799 AW983334:BH983335 AW300:BH300 AW65836:BH65836 AW131372:BH131372 AW196908:BH196908 AW262444:BH262444 AW327980:BH327980 AW393516:BH393516 AW459052:BH459052 AW524588:BH524588 AW590124:BH590124 AW655660:BH655660 AW721196:BH721196 AW786732:BH786732 AW852268:BH852268 AW917804:BH917804 AW983340:BH983340 AW64:BH64 AW65600:BH65600 AW131136:BH131136 AW196672:BH196672 AW262208:BH262208 AW327744:BH327744 AW393280:BH393280 AW458816:BH458816 AW524352:BH524352 AW589888:BH589888 AW655424:BH655424 AW720960:BH720960 AW786496:BH786496 AW852032:BH852032 AW917568:BH917568 AW983104:BH983104 AW147:BH149 AW65683:BH65685 AW131219:BH131221 AW196755:BH196757 AW262291:BH262293 AW327827:BH327829 AW393363:BH393365 AW458899:BH458901 AW524435:BH524437 AW589971:BH589973 AW655507:BH655509 AW721043:BH721045 AW786579:BH786581 AW852115:BH852117 AW917651:BH917653 AW983187:BH983189 AW70:BH70 AW65606:BH65606 AW131142:BH131142 AW196678:BH196678 AW262214:BH262214 AW327750:BH327750 AW393286:BH393286 AW458822:BH458822 AW524358:BH524358 AW589894:BH589894 AW655430:BH655430 AW720966:BH720966 AW786502:BH786502 AW852038:BH852038 AW917574:BH917574 AW983110:BH983110 AW164:BH165 AW65700:BH65701 AW131236:BH131237 AW196772:BH196773 AW262308:BH262309 AW327844:BH327845 AW393380:BH393381 AW458916:BH458917 AW524452:BH524453 AW589988:BH589989 AW655524:BH655525 AW721060:BH721061 AW786596:BH786597 AW852132:BH852133 AW917668:BH917669 AW983204:BH983205 AW151:BH152 AW65687:BH65688 AW131223:BH131224 AW196759:BH196760 AW262295:BH262296 AW327831:BH327832 AW393367:BH393368 AW458903:BH458904 AW524439:BH524440 AW589975:BH589976 AW655511:BH655512 AW721047:BH721048 AW786583:BH786584 AW852119:BH852120 AW917655:BH917656 AW983191:BH983192 AW226:BH228 AW65762:BH65764 AW131298:BH131300 AW196834:BH196836 AW262370:BH262372 AW327906:BH327908 AW393442:BH393444 AW458978:BH458980 AW524514:BH524516 AW590050:BH590052 AW655586:BH655588 AW721122:BH721124 AW786658:BH786660 AW852194:BH852196 AW917730:BH917732 AW983266:BH983268">
      <formula1>"　,×,○"</formula1>
    </dataValidation>
    <dataValidation type="textLength" imeMode="off" operator="equal" allowBlank="1" showInputMessage="1" showErrorMessage="1" errorTitle="施設コードエラー" error="半角9文字を入力してください" sqref="AV4 AV65542 AV131078 AV196614 AV262150 AV327686 AV393222 AV458758 AV524294 AV589830 AV655366 AV720902 AV786438 AV851974 AV917510 AV983046">
      <formula1>9</formula1>
    </dataValidation>
  </dataValidations>
  <hyperlinks>
    <hyperlink ref="A1" location="エンティティ一覧!A1" display="エンティティ一覧"/>
    <hyperlink ref="AR34" r:id="rId1" display="https://www.mhlw.go.jp/content/000536299.pdf"/>
  </hyperlinks>
  <pageMargins left="0.43307086614173229" right="0.27559055118110237" top="1.1023622047244095" bottom="0.6692913385826772" header="0.31496062992125984" footer="0.27559055118110237"/>
  <pageSetup paperSize="9" scale="20" fitToHeight="0" orientation="portrait" horizontalDpi="300" verticalDpi="300" r:id="rId2"/>
  <headerFooter alignWithMargins="0">
    <oddFooter>&amp;C&amp;P/&amp;N</oddFooter>
  </headerFooter>
  <drawing r:id="rId3"/>
  <legacyDrawingHF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204</v>
      </c>
      <c r="K1" s="635"/>
      <c r="L1" s="627"/>
      <c r="M1" s="233" t="s">
        <v>140</v>
      </c>
    </row>
    <row r="2" spans="1:31" ht="19.5" thickBot="1">
      <c r="B2" s="633"/>
      <c r="C2" s="634"/>
      <c r="D2" s="26" t="s">
        <v>141</v>
      </c>
      <c r="E2" s="637"/>
      <c r="F2" s="637"/>
      <c r="G2" s="637"/>
      <c r="H2" s="637"/>
      <c r="I2" s="637"/>
      <c r="J2" s="638"/>
      <c r="K2" s="639"/>
      <c r="L2" s="640"/>
      <c r="M2" s="27"/>
      <c r="P2" s="25" t="str">
        <f>"ALTER TABLE ONLY milscm4."&amp;D$8</f>
        <v>ALTER TABLE ONLY milscm4.mt_iryouken2</v>
      </c>
    </row>
    <row r="3" spans="1:31" ht="19.5" thickBot="1">
      <c r="B3" s="28"/>
      <c r="C3" s="28"/>
      <c r="D3" s="28"/>
      <c r="E3" s="28"/>
      <c r="F3" s="28"/>
      <c r="G3" s="28"/>
      <c r="H3" s="28"/>
      <c r="I3" s="28"/>
      <c r="J3" s="28"/>
      <c r="K3" s="28"/>
      <c r="L3" s="28"/>
      <c r="M3" s="29"/>
      <c r="N3" s="28"/>
      <c r="Q3" s="25" t="str">
        <f>"ADD CONSTRAINT "&amp;D$8&amp;"_pkey"</f>
        <v>ADD CONSTRAINT mt_iryouken2_pkey</v>
      </c>
    </row>
    <row r="4" spans="1:31">
      <c r="B4" s="626" t="s">
        <v>142</v>
      </c>
      <c r="C4" s="627"/>
      <c r="D4" s="628" t="str">
        <f>VLOOKUP(D7,エンティティ一覧!A1:'エンティティ一覧'!AQ10131,13,FALSE)</f>
        <v>ENT_A3_03</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25" t="s">
        <v>1493</v>
      </c>
    </row>
    <row r="7" spans="1:31">
      <c r="B7" s="641" t="s">
        <v>145</v>
      </c>
      <c r="C7" s="642"/>
      <c r="D7" s="643" t="s">
        <v>1402</v>
      </c>
      <c r="E7" s="646"/>
      <c r="F7" s="646"/>
      <c r="G7" s="646"/>
      <c r="H7" s="646"/>
      <c r="I7" s="646"/>
      <c r="J7" s="646"/>
      <c r="K7" s="646"/>
      <c r="L7" s="646"/>
      <c r="M7" s="647"/>
      <c r="T7" s="25" t="s">
        <v>1456</v>
      </c>
    </row>
    <row r="8" spans="1:31">
      <c r="B8" s="641" t="s">
        <v>642</v>
      </c>
      <c r="C8" s="642"/>
      <c r="D8" s="643" t="s">
        <v>1460</v>
      </c>
      <c r="E8" s="646"/>
      <c r="F8" s="646"/>
      <c r="G8" s="646"/>
      <c r="H8" s="646"/>
      <c r="I8" s="646"/>
      <c r="J8" s="646"/>
      <c r="K8" s="646"/>
      <c r="L8" s="646"/>
      <c r="M8" s="647"/>
      <c r="S8" s="25" t="s">
        <v>1327</v>
      </c>
    </row>
    <row r="9" spans="1:31" ht="19.5" thickBot="1">
      <c r="B9" s="652" t="s">
        <v>149</v>
      </c>
      <c r="C9" s="653"/>
      <c r="D9" s="654" t="str">
        <f xml:space="preserve"> D7 &amp; "を定義する。"</f>
        <v>二次医療圏マスタ取込用を定義する。</v>
      </c>
      <c r="E9" s="655"/>
      <c r="F9" s="655"/>
      <c r="G9" s="655"/>
      <c r="H9" s="655"/>
      <c r="I9" s="655"/>
      <c r="J9" s="655"/>
      <c r="K9" s="655"/>
      <c r="L9" s="655"/>
      <c r="M9" s="656"/>
      <c r="P9" s="25" t="str">
        <f>"ALTER TABLE milscm4."&amp;D$8&amp;" OWNER TO pgmisgrp1;"</f>
        <v>ALTER TABLE milscm4.mt_iryouken2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milscm4.mt_iryouken2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milscm4.mt_iryouken2</v>
      </c>
    </row>
    <row r="13" spans="1:31" ht="16.5" customHeight="1">
      <c r="B13" s="670"/>
      <c r="C13" s="672"/>
      <c r="D13" s="672"/>
      <c r="E13" s="666"/>
      <c r="F13" s="232" t="s">
        <v>162</v>
      </c>
      <c r="G13" s="232" t="s">
        <v>163</v>
      </c>
      <c r="H13" s="232" t="s">
        <v>162</v>
      </c>
      <c r="I13" s="232" t="s">
        <v>164</v>
      </c>
      <c r="J13" s="666"/>
      <c r="K13" s="666"/>
      <c r="L13" s="666"/>
      <c r="M13" s="668"/>
      <c r="Q13" s="25" t="s">
        <v>1326</v>
      </c>
    </row>
    <row r="14" spans="1:31" ht="37.5">
      <c r="B14" s="33">
        <f t="shared" ref="B14:B23" si="0">ROW()-13</f>
        <v>1</v>
      </c>
      <c r="C14" s="34" t="s">
        <v>1403</v>
      </c>
      <c r="D14" s="34" t="s">
        <v>1457</v>
      </c>
      <c r="E14" s="36"/>
      <c r="F14" s="36" t="s">
        <v>167</v>
      </c>
      <c r="G14" s="36">
        <v>4</v>
      </c>
      <c r="H14" s="36" t="str">
        <f t="shared" ref="H14:H23" si="1">IF(F14="フラグ","boolean",IF(F14="文字列","text",IF(F14="整数","integer",IF(F14="実数","numeric",""))))</f>
        <v>text</v>
      </c>
      <c r="I14" s="36">
        <f t="shared" ref="I14:I23" si="2">IF(H14="boolean",1,IF(H14="text",IF(G14&lt;=126,1+(G14*3),4+(G14*3)),IF(H14="integer",4,IF(H14="numeric",3+CEILING(G14/4*2,2),0))))</f>
        <v>13</v>
      </c>
      <c r="J14" s="37"/>
      <c r="K14" s="204"/>
      <c r="L14" s="36" t="s">
        <v>192</v>
      </c>
      <c r="M14" s="39" t="s">
        <v>1486</v>
      </c>
      <c r="S14" s="25" t="str">
        <f>IF(B14&lt;&gt;1,","&amp;D14,D14)</f>
        <v>iryouken2_cd</v>
      </c>
      <c r="T14" s="25" t="str">
        <f>UPPER(H14)</f>
        <v>TEXT</v>
      </c>
      <c r="U14" s="25" t="str">
        <f>IF(K14&lt;&gt;"","default "&amp;IF(H14="text","'"&amp;K14&amp;"'",K14),"")</f>
        <v/>
      </c>
      <c r="V14" s="25" t="str">
        <f>IF(L14="○","NOT NULL","")</f>
        <v>NOT NULL</v>
      </c>
      <c r="W14" s="25" t="str">
        <f t="shared" ref="W14:W23" si="3">"-- "&amp;C14</f>
        <v>-- 二次医療圏コード</v>
      </c>
      <c r="Y14" s="41"/>
      <c r="Z14" s="41"/>
      <c r="AA14" s="41"/>
      <c r="AB14" s="41"/>
      <c r="AD14" s="25" t="str">
        <f t="shared" ref="AD14:AD23" si="4">IF(H14="text",""""&amp;D14&amp;""": ""object"", ","")</f>
        <v xml:space="preserve">"iryouken2_cd": "object", </v>
      </c>
      <c r="AE14" s="25" t="str">
        <f t="shared" ref="AE14:AE23" si="5">""""&amp;D14&amp;""", "</f>
        <v xml:space="preserve">"iryouken2_cd", </v>
      </c>
    </row>
    <row r="15" spans="1:31" ht="37.5">
      <c r="B15" s="33">
        <f t="shared" si="0"/>
        <v>2</v>
      </c>
      <c r="C15" s="34" t="s">
        <v>1404</v>
      </c>
      <c r="D15" s="34" t="s">
        <v>1358</v>
      </c>
      <c r="E15" s="36"/>
      <c r="F15" s="36" t="s">
        <v>167</v>
      </c>
      <c r="G15" s="36">
        <v>40</v>
      </c>
      <c r="H15" s="36" t="str">
        <f t="shared" si="1"/>
        <v>text</v>
      </c>
      <c r="I15" s="36">
        <f t="shared" si="2"/>
        <v>121</v>
      </c>
      <c r="J15" s="37"/>
      <c r="K15" s="204"/>
      <c r="L15" s="36"/>
      <c r="M15" s="39" t="s">
        <v>1485</v>
      </c>
      <c r="S15" s="25" t="str">
        <f t="shared" ref="S15:S23" si="6">IF(B15&lt;&gt;1,","&amp;D15,D15)</f>
        <v>,iryouken2</v>
      </c>
      <c r="T15" s="25" t="str">
        <f t="shared" ref="T15:T23" si="7">UPPER(H15)</f>
        <v>TEXT</v>
      </c>
      <c r="U15" s="25" t="str">
        <f t="shared" ref="U15:U23" si="8">IF(K15&lt;&gt;"","default "&amp;IF(H15="text","'"&amp;K15&amp;"'",K15),"")</f>
        <v/>
      </c>
      <c r="V15" s="25" t="str">
        <f>IF(L15="○","NOT NULL","")</f>
        <v/>
      </c>
      <c r="W15" s="25" t="str">
        <f t="shared" si="3"/>
        <v>-- 二次医療圏</v>
      </c>
      <c r="Y15" s="41"/>
      <c r="Z15" s="41"/>
      <c r="AA15" s="41"/>
      <c r="AB15" s="41"/>
      <c r="AD15" s="25" t="str">
        <f t="shared" si="4"/>
        <v xml:space="preserve">"iryouken2": "object", </v>
      </c>
      <c r="AE15" s="25" t="str">
        <f t="shared" si="5"/>
        <v xml:space="preserve">"iryouken2", </v>
      </c>
    </row>
    <row r="16" spans="1:31" ht="37.5">
      <c r="B16" s="33">
        <f t="shared" si="0"/>
        <v>3</v>
      </c>
      <c r="C16" s="34" t="s">
        <v>758</v>
      </c>
      <c r="D16" s="34" t="s">
        <v>1359</v>
      </c>
      <c r="E16" s="36"/>
      <c r="F16" s="36" t="s">
        <v>167</v>
      </c>
      <c r="G16" s="36">
        <v>2</v>
      </c>
      <c r="H16" s="36" t="str">
        <f t="shared" si="1"/>
        <v>text</v>
      </c>
      <c r="I16" s="36">
        <f t="shared" si="2"/>
        <v>7</v>
      </c>
      <c r="J16" s="37"/>
      <c r="K16" s="37"/>
      <c r="L16" s="36" t="s">
        <v>192</v>
      </c>
      <c r="M16" s="39" t="s">
        <v>1487</v>
      </c>
      <c r="S16" s="25" t="str">
        <f t="shared" si="6"/>
        <v>,prefecture_cd</v>
      </c>
      <c r="T16" s="25" t="str">
        <f t="shared" si="7"/>
        <v>TEXT</v>
      </c>
      <c r="U16" s="25" t="str">
        <f t="shared" si="8"/>
        <v/>
      </c>
      <c r="V16" s="25" t="str">
        <f>IF(L16="○","NOT NULL","")</f>
        <v>NOT NULL</v>
      </c>
      <c r="W16" s="25" t="str">
        <f t="shared" si="3"/>
        <v>-- 都道府県コード</v>
      </c>
      <c r="Y16" s="41"/>
      <c r="Z16" s="41"/>
      <c r="AA16" s="41"/>
      <c r="AB16" s="41"/>
      <c r="AD16" s="25" t="str">
        <f t="shared" si="4"/>
        <v xml:space="preserve">"prefecture_cd": "object", </v>
      </c>
      <c r="AE16" s="25" t="str">
        <f t="shared" si="5"/>
        <v xml:space="preserve">"prefecture_cd", </v>
      </c>
    </row>
    <row r="17" spans="1:31" ht="37.5">
      <c r="B17" s="33">
        <f t="shared" si="0"/>
        <v>4</v>
      </c>
      <c r="C17" s="34" t="s">
        <v>1405</v>
      </c>
      <c r="D17" s="34" t="s">
        <v>1408</v>
      </c>
      <c r="E17" s="36"/>
      <c r="F17" s="36" t="s">
        <v>167</v>
      </c>
      <c r="G17" s="36">
        <v>4</v>
      </c>
      <c r="H17" s="36" t="str">
        <f t="shared" si="1"/>
        <v>text</v>
      </c>
      <c r="I17" s="36">
        <f t="shared" si="2"/>
        <v>13</v>
      </c>
      <c r="J17" s="37"/>
      <c r="K17" s="37"/>
      <c r="L17" s="36" t="s">
        <v>192</v>
      </c>
      <c r="M17" s="39" t="s">
        <v>1487</v>
      </c>
      <c r="S17" s="25" t="str">
        <f t="shared" si="6"/>
        <v>,prefecture</v>
      </c>
      <c r="T17" s="25" t="str">
        <f t="shared" si="7"/>
        <v>TEXT</v>
      </c>
      <c r="U17" s="25" t="str">
        <f t="shared" si="8"/>
        <v/>
      </c>
      <c r="V17" s="25" t="str">
        <f>IF(L17="○","NOT NULL","")</f>
        <v>NOT NULL</v>
      </c>
      <c r="W17" s="25" t="str">
        <f t="shared" si="3"/>
        <v>-- 都道府県名</v>
      </c>
      <c r="Y17" s="41"/>
      <c r="Z17" s="41"/>
      <c r="AA17" s="41"/>
      <c r="AB17" s="41"/>
      <c r="AD17" s="25" t="str">
        <f t="shared" si="4"/>
        <v xml:space="preserve">"prefecture": "object", </v>
      </c>
      <c r="AE17" s="25" t="str">
        <f t="shared" si="5"/>
        <v xml:space="preserve">"prefecture", </v>
      </c>
    </row>
    <row r="18" spans="1:31" ht="37.5">
      <c r="B18" s="33">
        <f t="shared" si="0"/>
        <v>5</v>
      </c>
      <c r="C18" s="34" t="s">
        <v>764</v>
      </c>
      <c r="D18" s="34" t="s">
        <v>1492</v>
      </c>
      <c r="E18" s="36" t="s">
        <v>192</v>
      </c>
      <c r="F18" s="36" t="s">
        <v>167</v>
      </c>
      <c r="G18" s="36">
        <v>2</v>
      </c>
      <c r="H18" s="36" t="str">
        <f t="shared" si="1"/>
        <v>text</v>
      </c>
      <c r="I18" s="36">
        <f t="shared" si="2"/>
        <v>7</v>
      </c>
      <c r="J18" s="37"/>
      <c r="K18" s="37"/>
      <c r="L18" s="36" t="s">
        <v>192</v>
      </c>
      <c r="M18" s="39" t="s">
        <v>1487</v>
      </c>
      <c r="S18" s="25" t="str">
        <f t="shared" si="6"/>
        <v>,city_code</v>
      </c>
      <c r="T18" s="25" t="str">
        <f t="shared" si="7"/>
        <v>TEXT</v>
      </c>
      <c r="U18" s="25" t="str">
        <f t="shared" si="8"/>
        <v/>
      </c>
      <c r="V18" s="25" t="str">
        <f>IF(L18="○","NOT NULL","")</f>
        <v>NOT NULL</v>
      </c>
      <c r="W18" s="25" t="str">
        <f t="shared" si="3"/>
        <v>-- 市区町村コード</v>
      </c>
      <c r="AB18" s="41"/>
      <c r="AD18" s="25" t="str">
        <f t="shared" si="4"/>
        <v xml:space="preserve">"city_code": "object", </v>
      </c>
      <c r="AE18" s="25" t="str">
        <f t="shared" si="5"/>
        <v xml:space="preserve">"city_code", </v>
      </c>
    </row>
    <row r="19" spans="1:31" ht="37.5">
      <c r="B19" s="33">
        <f t="shared" si="0"/>
        <v>6</v>
      </c>
      <c r="C19" s="34" t="s">
        <v>768</v>
      </c>
      <c r="D19" s="34" t="s">
        <v>1409</v>
      </c>
      <c r="E19" s="36"/>
      <c r="F19" s="36" t="s">
        <v>167</v>
      </c>
      <c r="G19" s="36">
        <v>4</v>
      </c>
      <c r="H19" s="36" t="s">
        <v>57</v>
      </c>
      <c r="I19" s="36">
        <v>13</v>
      </c>
      <c r="J19" s="37"/>
      <c r="K19" s="37"/>
      <c r="L19" s="36" t="s">
        <v>192</v>
      </c>
      <c r="M19" s="39" t="s">
        <v>1487</v>
      </c>
      <c r="P19" s="41"/>
      <c r="S19" s="25" t="str">
        <f t="shared" si="6"/>
        <v>,city</v>
      </c>
      <c r="T19" s="25" t="str">
        <f t="shared" si="7"/>
        <v>TEXT</v>
      </c>
      <c r="U19" s="25" t="str">
        <f t="shared" si="8"/>
        <v/>
      </c>
      <c r="V19" s="25" t="str">
        <f t="shared" ref="V19:V23" si="9">IF(L19="○","NOT NULL","")</f>
        <v>NOT NULL</v>
      </c>
      <c r="W19" s="25" t="str">
        <f t="shared" si="3"/>
        <v>-- 市区町村</v>
      </c>
      <c r="Y19" s="41"/>
      <c r="Z19" s="41"/>
      <c r="AA19" s="41"/>
      <c r="AB19" s="41"/>
      <c r="AD19" s="25" t="str">
        <f t="shared" si="4"/>
        <v xml:space="preserve">"city": "object", </v>
      </c>
      <c r="AE19" s="25" t="str">
        <f t="shared" si="5"/>
        <v xml:space="preserve">"city", </v>
      </c>
    </row>
    <row r="20" spans="1:31" ht="37.5">
      <c r="A20" s="41"/>
      <c r="B20" s="33">
        <f t="shared" si="0"/>
        <v>7</v>
      </c>
      <c r="C20" s="34" t="s">
        <v>1406</v>
      </c>
      <c r="D20" s="34" t="s">
        <v>819</v>
      </c>
      <c r="E20" s="36"/>
      <c r="F20" s="36" t="s">
        <v>167</v>
      </c>
      <c r="G20" s="36">
        <v>1</v>
      </c>
      <c r="H20" s="36" t="str">
        <f t="shared" si="1"/>
        <v>text</v>
      </c>
      <c r="I20" s="36">
        <f t="shared" si="2"/>
        <v>4</v>
      </c>
      <c r="J20" s="37"/>
      <c r="K20" s="37">
        <v>0</v>
      </c>
      <c r="L20" s="36" t="s">
        <v>192</v>
      </c>
      <c r="M20" s="39" t="s">
        <v>1489</v>
      </c>
      <c r="P20" s="41"/>
      <c r="S20" s="25" t="str">
        <f t="shared" si="6"/>
        <v>,del_f</v>
      </c>
      <c r="T20" s="25" t="str">
        <f t="shared" si="7"/>
        <v>TEXT</v>
      </c>
      <c r="U20" s="25" t="str">
        <f t="shared" si="8"/>
        <v>default '0'</v>
      </c>
      <c r="V20" s="25" t="str">
        <f t="shared" si="9"/>
        <v>NOT NULL</v>
      </c>
      <c r="W20" s="25" t="str">
        <f t="shared" si="3"/>
        <v>-- 削除フラグ</v>
      </c>
      <c r="Y20" s="41"/>
      <c r="Z20" s="41"/>
      <c r="AA20" s="41"/>
      <c r="AB20" s="41"/>
      <c r="AD20" s="25" t="str">
        <f t="shared" si="4"/>
        <v xml:space="preserve">"del_f": "object", </v>
      </c>
      <c r="AE20" s="25" t="str">
        <f t="shared" si="5"/>
        <v xml:space="preserve">"del_f", </v>
      </c>
    </row>
    <row r="21" spans="1:31" ht="56.25">
      <c r="A21" s="41"/>
      <c r="B21" s="33">
        <f t="shared" si="0"/>
        <v>8</v>
      </c>
      <c r="C21" s="34" t="s">
        <v>1400</v>
      </c>
      <c r="D21" s="34" t="s">
        <v>1455</v>
      </c>
      <c r="E21" s="36" t="s">
        <v>192</v>
      </c>
      <c r="F21" s="36" t="s">
        <v>167</v>
      </c>
      <c r="G21" s="36">
        <v>8</v>
      </c>
      <c r="H21" s="36" t="str">
        <f t="shared" si="1"/>
        <v>text</v>
      </c>
      <c r="I21" s="36">
        <f t="shared" si="2"/>
        <v>25</v>
      </c>
      <c r="J21" s="37"/>
      <c r="K21" s="204">
        <v>99999999</v>
      </c>
      <c r="L21" s="36" t="s">
        <v>192</v>
      </c>
      <c r="M21" s="39" t="s">
        <v>1488</v>
      </c>
      <c r="P21" s="41"/>
      <c r="S21" s="25" t="str">
        <f t="shared" si="6"/>
        <v>,update_ymd</v>
      </c>
      <c r="T21" s="25" t="str">
        <f t="shared" si="7"/>
        <v>TEXT</v>
      </c>
      <c r="U21" s="25" t="str">
        <f t="shared" si="8"/>
        <v>default '99999999'</v>
      </c>
      <c r="V21" s="25" t="str">
        <f t="shared" si="9"/>
        <v>NOT NULL</v>
      </c>
      <c r="W21" s="25" t="str">
        <f t="shared" si="3"/>
        <v>-- データ登録年月日</v>
      </c>
      <c r="Y21" s="41"/>
      <c r="Z21" s="41"/>
      <c r="AA21" s="41"/>
      <c r="AB21" s="41"/>
      <c r="AD21" s="25" t="str">
        <f t="shared" si="4"/>
        <v xml:space="preserve">"update_ymd": "object", </v>
      </c>
      <c r="AE21" s="25" t="str">
        <f t="shared" si="5"/>
        <v xml:space="preserve">"update_ymd", </v>
      </c>
    </row>
    <row r="22" spans="1:31" ht="56.25">
      <c r="A22" s="41"/>
      <c r="B22" s="33">
        <f t="shared" si="0"/>
        <v>9</v>
      </c>
      <c r="C22" s="34" t="s">
        <v>1407</v>
      </c>
      <c r="D22" s="34" t="s">
        <v>825</v>
      </c>
      <c r="E22" s="36"/>
      <c r="F22" s="36" t="s">
        <v>167</v>
      </c>
      <c r="G22" s="36">
        <v>8</v>
      </c>
      <c r="H22" s="36" t="str">
        <f t="shared" ref="H22" si="10">IF(F22="フラグ","boolean",IF(F22="文字列","text",IF(F22="整数","integer",IF(F22="実数","numeric",""))))</f>
        <v>text</v>
      </c>
      <c r="I22" s="36">
        <f t="shared" ref="I22" si="11">IF(H22="boolean",1,IF(H22="text",IF(G22&lt;=126,1+(G22*3),4+(G22*3)),IF(H22="integer",4,IF(H22="numeric",3+CEILING(G22/4*2,2),0))))</f>
        <v>25</v>
      </c>
      <c r="J22" s="37"/>
      <c r="K22" s="204">
        <v>99999999</v>
      </c>
      <c r="L22" s="36" t="s">
        <v>192</v>
      </c>
      <c r="M22" s="39" t="s">
        <v>1488</v>
      </c>
      <c r="P22" s="41"/>
      <c r="S22" s="25" t="str">
        <f t="shared" ref="S22" si="12">IF(B22&lt;&gt;1,","&amp;D22,D22)</f>
        <v>,henkou_ymd</v>
      </c>
      <c r="T22" s="25" t="str">
        <f t="shared" ref="T22" si="13">UPPER(H22)</f>
        <v>TEXT</v>
      </c>
      <c r="U22" s="25" t="str">
        <f t="shared" ref="U22" si="14">IF(K22&lt;&gt;"","default "&amp;IF(H22="text","'"&amp;K22&amp;"'",K22),"")</f>
        <v>default '99999999'</v>
      </c>
      <c r="V22" s="25" t="str">
        <f t="shared" ref="V22" si="15">IF(L22="○","NOT NULL","")</f>
        <v>NOT NULL</v>
      </c>
      <c r="W22" s="25" t="str">
        <f t="shared" si="3"/>
        <v>-- 変更年月日</v>
      </c>
      <c r="Y22" s="41"/>
      <c r="Z22" s="41"/>
      <c r="AA22" s="41"/>
      <c r="AB22" s="41"/>
      <c r="AD22" s="25" t="str">
        <f t="shared" si="4"/>
        <v xml:space="preserve">"henkou_ymd": "object", </v>
      </c>
      <c r="AE22" s="25" t="str">
        <f t="shared" si="5"/>
        <v xml:space="preserve">"henkou_ymd", </v>
      </c>
    </row>
    <row r="23" spans="1:31" ht="57" thickBot="1">
      <c r="A23" s="41"/>
      <c r="B23" s="42">
        <f t="shared" si="0"/>
        <v>10</v>
      </c>
      <c r="C23" s="43" t="s">
        <v>826</v>
      </c>
      <c r="D23" s="43" t="s">
        <v>827</v>
      </c>
      <c r="E23" s="44"/>
      <c r="F23" s="44" t="s">
        <v>167</v>
      </c>
      <c r="G23" s="44">
        <v>8</v>
      </c>
      <c r="H23" s="44" t="str">
        <f t="shared" si="1"/>
        <v>text</v>
      </c>
      <c r="I23" s="44">
        <f t="shared" si="2"/>
        <v>25</v>
      </c>
      <c r="J23" s="46"/>
      <c r="K23" s="206">
        <v>99999999</v>
      </c>
      <c r="L23" s="44" t="s">
        <v>192</v>
      </c>
      <c r="M23" s="49" t="s">
        <v>1488</v>
      </c>
      <c r="P23" s="41"/>
      <c r="S23" s="25" t="str">
        <f t="shared" si="6"/>
        <v>,del_ymd</v>
      </c>
      <c r="T23" s="25" t="str">
        <f t="shared" si="7"/>
        <v>TEXT</v>
      </c>
      <c r="U23" s="25" t="str">
        <f t="shared" si="8"/>
        <v>default '99999999'</v>
      </c>
      <c r="V23" s="25" t="str">
        <f t="shared" si="9"/>
        <v>NOT NULL</v>
      </c>
      <c r="W23" s="25" t="str">
        <f t="shared" si="3"/>
        <v>-- 廃止年月日</v>
      </c>
      <c r="Y23" s="41"/>
      <c r="Z23" s="41"/>
      <c r="AA23" s="41"/>
      <c r="AB23" s="41"/>
      <c r="AD23" s="25" t="str">
        <f t="shared" si="4"/>
        <v xml:space="preserve">"del_ymd": "object", </v>
      </c>
      <c r="AE23" s="25" t="str">
        <f t="shared" si="5"/>
        <v xml:space="preserve">"del_ymd", </v>
      </c>
    </row>
    <row r="24" spans="1:31">
      <c r="A24" s="41"/>
      <c r="P24" s="41"/>
      <c r="R24" s="25" t="s">
        <v>1327</v>
      </c>
      <c r="Y24" s="41"/>
      <c r="Z24" s="41"/>
      <c r="AA24" s="41"/>
      <c r="AB24" s="41"/>
    </row>
    <row r="25" spans="1:31">
      <c r="A25" s="4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084" priority="2"/>
  </conditionalFormatting>
  <conditionalFormatting sqref="D16">
    <cfRule type="duplicateValues" dxfId="108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40" fitToHeight="0" orientation="portrait" horizontalDpi="300" verticalDpi="300" r:id="rId1"/>
  <headerFooter alignWithMargins="0">
    <oddFooter>&amp;C&amp;P/&amp;N</oddFooter>
  </headerFooter>
  <legacyDrawingHF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41" customWidth="1"/>
    <col min="3" max="3" width="28.875" style="41" customWidth="1"/>
    <col min="4" max="4" width="25.375" style="41" customWidth="1"/>
    <col min="5" max="5" width="6.375" style="41" customWidth="1"/>
    <col min="6" max="6" width="8.25" style="41" bestFit="1" customWidth="1"/>
    <col min="7" max="7" width="6.25" style="41" customWidth="1"/>
    <col min="8" max="8" width="11.875" style="41" customWidth="1"/>
    <col min="9" max="9" width="8.25" style="41" bestFit="1" customWidth="1"/>
    <col min="10" max="10" width="17.625" style="41" customWidth="1"/>
    <col min="11" max="12" width="9.125" style="41" customWidth="1"/>
    <col min="13" max="13" width="40.625" style="50" customWidth="1"/>
    <col min="14" max="15" width="2.625" style="41"/>
    <col min="16" max="16" width="2.5" style="25" customWidth="1"/>
    <col min="17" max="31" width="2.625" style="25"/>
    <col min="32" max="16384" width="2.625" style="41"/>
  </cols>
  <sheetData>
    <row r="1" spans="1:31" ht="16.5" customHeight="1">
      <c r="A1" s="79" t="s">
        <v>730</v>
      </c>
      <c r="B1" s="631" t="s">
        <v>137</v>
      </c>
      <c r="C1" s="632"/>
      <c r="D1" s="23" t="s">
        <v>138</v>
      </c>
      <c r="E1" s="635"/>
      <c r="F1" s="635"/>
      <c r="G1" s="635"/>
      <c r="H1" s="635"/>
      <c r="I1" s="635"/>
      <c r="J1" s="636" t="s">
        <v>204</v>
      </c>
      <c r="K1" s="635"/>
      <c r="L1" s="627"/>
      <c r="M1" s="99" t="s">
        <v>1109</v>
      </c>
    </row>
    <row r="2" spans="1:31" ht="19.5" thickBot="1">
      <c r="B2" s="633"/>
      <c r="C2" s="634"/>
      <c r="D2" s="26" t="s">
        <v>141</v>
      </c>
      <c r="E2" s="637"/>
      <c r="F2" s="637"/>
      <c r="G2" s="637"/>
      <c r="H2" s="637"/>
      <c r="I2" s="637"/>
      <c r="J2" s="638"/>
      <c r="K2" s="639"/>
      <c r="L2" s="640"/>
      <c r="M2" s="27"/>
      <c r="P2" s="25" t="str">
        <f>"ALTER TABLE ONLY milscm4."&amp;D$8</f>
        <v>ALTER TABLE ONLY milscm4.mt_old_new_iyakuhin</v>
      </c>
    </row>
    <row r="3" spans="1:31" ht="19.5" thickBot="1">
      <c r="B3" s="28"/>
      <c r="C3" s="28"/>
      <c r="D3" s="207"/>
      <c r="E3" s="207"/>
      <c r="F3" s="207"/>
      <c r="G3" s="207"/>
      <c r="H3" s="207"/>
      <c r="I3" s="207"/>
      <c r="J3" s="207"/>
      <c r="K3" s="207"/>
      <c r="L3" s="207"/>
      <c r="M3" s="29"/>
      <c r="N3" s="207"/>
      <c r="Q3" s="25" t="str">
        <f>"ADD CONSTRAINT "&amp;D$8&amp;"_pkey"</f>
        <v>ADD CONSTRAINT mt_old_new_iyakuhin_pkey</v>
      </c>
    </row>
    <row r="4" spans="1:31">
      <c r="B4" s="626" t="s">
        <v>142</v>
      </c>
      <c r="C4" s="627"/>
      <c r="D4" s="628" t="str">
        <f>VLOOKUP(D7,エンティティ一覧!A1:'エンティティ一覧'!AQ10131,13,FALSE)</f>
        <v>ENT_A3_04</v>
      </c>
      <c r="E4" s="677"/>
      <c r="F4" s="677"/>
      <c r="G4" s="677"/>
      <c r="H4" s="677"/>
      <c r="I4" s="677"/>
      <c r="J4" s="677"/>
      <c r="K4" s="677"/>
      <c r="L4" s="677"/>
      <c r="M4" s="678"/>
      <c r="R4" s="25" t="s">
        <v>1328</v>
      </c>
    </row>
    <row r="5" spans="1:31">
      <c r="B5" s="641" t="s">
        <v>275</v>
      </c>
      <c r="C5" s="642"/>
      <c r="D5" s="643" t="str">
        <f>VLOOKUP(D7,エンティティ一覧!A1:'エンティティ一覧'!AQ10131,2,FALSE)</f>
        <v>SA_A3</v>
      </c>
      <c r="E5" s="679"/>
      <c r="F5" s="679"/>
      <c r="G5" s="679"/>
      <c r="H5" s="679"/>
      <c r="I5" s="679"/>
      <c r="J5" s="679"/>
      <c r="K5" s="679"/>
      <c r="L5" s="679"/>
      <c r="M5" s="680"/>
      <c r="S5" s="25" t="s">
        <v>1326</v>
      </c>
    </row>
    <row r="6" spans="1:31">
      <c r="B6" s="641" t="s">
        <v>144</v>
      </c>
      <c r="C6" s="642"/>
      <c r="D6" s="643" t="str">
        <f>VLOOKUP(D7,エンティティ一覧!A1:'エンティティ一覧'!AQ10131,6,FALSE)</f>
        <v>２次マスタ（取込用）</v>
      </c>
      <c r="E6" s="679"/>
      <c r="F6" s="679"/>
      <c r="G6" s="679"/>
      <c r="H6" s="679"/>
      <c r="I6" s="679"/>
      <c r="J6" s="679"/>
      <c r="K6" s="679"/>
      <c r="L6" s="679"/>
      <c r="M6" s="680"/>
      <c r="T6" s="41" t="s">
        <v>1179</v>
      </c>
    </row>
    <row r="7" spans="1:31">
      <c r="B7" s="641" t="s">
        <v>145</v>
      </c>
      <c r="C7" s="642"/>
      <c r="D7" s="643" t="s">
        <v>1422</v>
      </c>
      <c r="E7" s="679"/>
      <c r="F7" s="679"/>
      <c r="G7" s="679"/>
      <c r="H7" s="679"/>
      <c r="I7" s="679"/>
      <c r="J7" s="679"/>
      <c r="K7" s="679"/>
      <c r="L7" s="679"/>
      <c r="M7" s="680"/>
      <c r="T7" s="25" t="s">
        <v>1458</v>
      </c>
    </row>
    <row r="8" spans="1:31">
      <c r="B8" s="641" t="s">
        <v>1111</v>
      </c>
      <c r="C8" s="642"/>
      <c r="D8" s="643" t="s">
        <v>1423</v>
      </c>
      <c r="E8" s="679"/>
      <c r="F8" s="679"/>
      <c r="G8" s="679"/>
      <c r="H8" s="679"/>
      <c r="I8" s="679"/>
      <c r="J8" s="679"/>
      <c r="K8" s="679"/>
      <c r="L8" s="679"/>
      <c r="M8" s="680"/>
      <c r="S8" s="25" t="s">
        <v>1327</v>
      </c>
    </row>
    <row r="9" spans="1:31" ht="19.5" thickBot="1">
      <c r="B9" s="681" t="s">
        <v>149</v>
      </c>
      <c r="C9" s="682"/>
      <c r="D9" s="683" t="s">
        <v>1172</v>
      </c>
      <c r="E9" s="684"/>
      <c r="F9" s="684"/>
      <c r="G9" s="684"/>
      <c r="H9" s="684"/>
      <c r="I9" s="684"/>
      <c r="J9" s="684"/>
      <c r="K9" s="684"/>
      <c r="L9" s="684"/>
      <c r="M9" s="685"/>
      <c r="P9" s="25" t="str">
        <f>"ALTER TABLE milscm4."&amp;D$8&amp;" OWNER TO pgmisgrp1;"</f>
        <v>ALTER TABLE milscm4.mt_old_new_iyakuhin OWNER TO pgmisgrp1;</v>
      </c>
    </row>
    <row r="10" spans="1:31">
      <c r="B10" s="208"/>
      <c r="C10" s="208"/>
      <c r="D10" s="207"/>
      <c r="E10" s="207"/>
      <c r="F10" s="207"/>
      <c r="G10" s="207"/>
      <c r="H10" s="207"/>
      <c r="I10" s="207"/>
      <c r="J10" s="207"/>
      <c r="K10" s="207"/>
      <c r="L10" s="207"/>
      <c r="M10" s="29"/>
      <c r="N10" s="207"/>
      <c r="P10" s="25" t="str">
        <f>"GRANT ALL ON TABLE milscm4."&amp;D$8&amp;" TO pgappl11;"</f>
        <v>GRANT ALL ON TABLE milscm4.mt_old_new_iyakuhin TO pgappl11;</v>
      </c>
    </row>
    <row r="11" spans="1:31" ht="19.5" thickBot="1">
      <c r="B11" s="209" t="s">
        <v>151</v>
      </c>
      <c r="C11" s="208"/>
      <c r="D11" s="207"/>
      <c r="E11" s="207"/>
      <c r="F11" s="207"/>
      <c r="G11" s="207"/>
      <c r="H11" s="207"/>
      <c r="I11" s="207"/>
      <c r="J11" s="207"/>
      <c r="K11" s="207"/>
      <c r="L11" s="207"/>
      <c r="M11" s="29"/>
      <c r="N11" s="207"/>
    </row>
    <row r="12" spans="1:31" ht="18.75" customHeight="1">
      <c r="B12" s="669" t="s">
        <v>152</v>
      </c>
      <c r="C12" s="671" t="s">
        <v>1112</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milscm4.mt_old_new_iyakuhin</v>
      </c>
    </row>
    <row r="13" spans="1:31" ht="16.5" customHeight="1">
      <c r="B13" s="670"/>
      <c r="C13" s="672"/>
      <c r="D13" s="672"/>
      <c r="E13" s="666"/>
      <c r="F13" s="98" t="s">
        <v>162</v>
      </c>
      <c r="G13" s="98" t="s">
        <v>163</v>
      </c>
      <c r="H13" s="98" t="s">
        <v>162</v>
      </c>
      <c r="I13" s="98" t="s">
        <v>164</v>
      </c>
      <c r="J13" s="666"/>
      <c r="K13" s="666"/>
      <c r="L13" s="666"/>
      <c r="M13" s="668"/>
      <c r="Q13" s="25" t="s">
        <v>1326</v>
      </c>
    </row>
    <row r="14" spans="1:31" ht="37.5">
      <c r="B14" s="33">
        <f t="shared" ref="B14:B17" si="0">ROW()-13</f>
        <v>1</v>
      </c>
      <c r="C14" s="34" t="s">
        <v>1153</v>
      </c>
      <c r="D14" s="34" t="s">
        <v>1179</v>
      </c>
      <c r="E14" s="36" t="s">
        <v>192</v>
      </c>
      <c r="F14" s="36" t="s">
        <v>167</v>
      </c>
      <c r="G14" s="36">
        <v>8</v>
      </c>
      <c r="H14" s="36" t="str">
        <f>IF(F15="フラグ","boolean",IF(F15="文字列","text",IF(F15="整数","integer",IF(F15="実数","numeric",""))))</f>
        <v>text</v>
      </c>
      <c r="I14" s="36">
        <f>IF(H14="boolean",1,IF(H14="text",IF(G15&lt;=126,1+(G15*3),4+(G15*3)),IF(H14="integer",4,IF(H14="numeric",3+CEILING(G15/4*2,2),0))))</f>
        <v>28</v>
      </c>
      <c r="J14" s="37"/>
      <c r="K14" s="204" t="s">
        <v>1180</v>
      </c>
      <c r="L14" s="36" t="s">
        <v>192</v>
      </c>
      <c r="M14" s="39" t="s">
        <v>1181</v>
      </c>
      <c r="S14" s="25" t="str">
        <f>IF(B14&lt;&gt;1,","&amp;D14,D14)</f>
        <v>siko_ymd</v>
      </c>
      <c r="T14" s="25" t="str">
        <f>UPPER(H14)</f>
        <v>TEXT</v>
      </c>
      <c r="U14" s="25" t="str">
        <f>IF(K14&lt;&gt;"","default "&amp;IF(H14="text","'"&amp;K14&amp;"'",K14),"")</f>
        <v>default '99999999'</v>
      </c>
      <c r="V14" s="25" t="str">
        <f>IF(L14="○","NOT NULL","")</f>
        <v>NOT NULL</v>
      </c>
      <c r="W14" s="25" t="str">
        <f t="shared" ref="W14:W17" si="1">"-- "&amp;C14</f>
        <v>-- 施行年月日</v>
      </c>
      <c r="Y14" s="41"/>
      <c r="Z14" s="41"/>
      <c r="AA14" s="41"/>
      <c r="AB14" s="41"/>
      <c r="AD14" s="25" t="str">
        <f>IF(H14="text",""""&amp;D14&amp;""": ""object"", ","")</f>
        <v xml:space="preserve">"siko_ymd": "object", </v>
      </c>
      <c r="AE14" s="25" t="str">
        <f>""""&amp;D14&amp;""", "</f>
        <v xml:space="preserve">"siko_ymd", </v>
      </c>
    </row>
    <row r="15" spans="1:31" ht="37.5">
      <c r="B15" s="33">
        <f t="shared" si="0"/>
        <v>2</v>
      </c>
      <c r="C15" s="210" t="s">
        <v>1173</v>
      </c>
      <c r="D15" s="210" t="s">
        <v>1174</v>
      </c>
      <c r="E15" s="36" t="s">
        <v>192</v>
      </c>
      <c r="F15" s="36" t="s">
        <v>167</v>
      </c>
      <c r="G15" s="36">
        <v>9</v>
      </c>
      <c r="H15" s="36" t="str">
        <f t="shared" ref="H15" si="2">IF(F16="フラグ","boolean",IF(F16="文字列","text",IF(F16="整数","integer",IF(F16="実数","numeric",""))))</f>
        <v>text</v>
      </c>
      <c r="I15" s="36">
        <f>IF(H15="boolean",1,IF(H15="text",IF(G16&lt;=126,1+(G16*3),4+(G16*3)),IF(H15="integer",4,IF(H15="numeric",3+CEILING(G16/4*2,2),0))))</f>
        <v>28</v>
      </c>
      <c r="J15" s="37"/>
      <c r="K15" s="204"/>
      <c r="L15" s="36" t="s">
        <v>192</v>
      </c>
      <c r="M15" s="39" t="s">
        <v>1175</v>
      </c>
      <c r="S15" s="25" t="str">
        <f t="shared" ref="S15:S17" si="3">IF(B15&lt;&gt;1,","&amp;D15,D15)</f>
        <v>,old_iyakuhin_cd</v>
      </c>
      <c r="T15" s="25" t="str">
        <f t="shared" ref="T15:T17" si="4">UPPER(H15)</f>
        <v>TEXT</v>
      </c>
      <c r="U15" s="25" t="str">
        <f t="shared" ref="U15:U17" si="5">IF(K15&lt;&gt;"","default "&amp;IF(H15="text","'"&amp;K15&amp;"'",K15),"")</f>
        <v/>
      </c>
      <c r="V15" s="25" t="str">
        <f>IF(L15="○","NOT NULL","")</f>
        <v>NOT NULL</v>
      </c>
      <c r="W15" s="25" t="str">
        <f t="shared" si="1"/>
        <v>-- 旧医薬品コード</v>
      </c>
      <c r="Y15" s="41"/>
      <c r="Z15" s="41"/>
      <c r="AA15" s="41"/>
      <c r="AB15" s="41"/>
      <c r="AD15" s="25" t="str">
        <f>IF(H15="text",""""&amp;D15&amp;""": ""object"", ","")</f>
        <v xml:space="preserve">"old_iyakuhin_cd": "object", </v>
      </c>
      <c r="AE15" s="25" t="str">
        <f>""""&amp;D15&amp;""", "</f>
        <v xml:space="preserve">"old_iyakuhin_cd", </v>
      </c>
    </row>
    <row r="16" spans="1:31" ht="37.5">
      <c r="B16" s="33">
        <f t="shared" si="0"/>
        <v>3</v>
      </c>
      <c r="C16" s="211" t="s">
        <v>1176</v>
      </c>
      <c r="D16" s="212" t="s">
        <v>1177</v>
      </c>
      <c r="E16" s="36" t="s">
        <v>192</v>
      </c>
      <c r="F16" s="36" t="s">
        <v>167</v>
      </c>
      <c r="G16" s="36">
        <v>9</v>
      </c>
      <c r="H16" s="36" t="str">
        <f>IF(F14="フラグ","boolean",IF(F14="文字列","text",IF(F14="整数","integer",IF(F14="実数","numeric",""))))</f>
        <v>text</v>
      </c>
      <c r="I16" s="36">
        <f>IF(H16="boolean",1,IF(H16="text",IF(G14&lt;=126,1+(G14*3),4+(G14*3)),IF(H16="integer",4,IF(H16="numeric",3+CEILING(G14/4*2,2),0))))</f>
        <v>25</v>
      </c>
      <c r="J16" s="37"/>
      <c r="K16" s="204"/>
      <c r="L16" s="36" t="s">
        <v>192</v>
      </c>
      <c r="M16" s="39" t="s">
        <v>1178</v>
      </c>
      <c r="S16" s="25" t="str">
        <f t="shared" si="3"/>
        <v>,new_iyakuhin_cd</v>
      </c>
      <c r="T16" s="25" t="str">
        <f t="shared" si="4"/>
        <v>TEXT</v>
      </c>
      <c r="U16" s="25" t="str">
        <f t="shared" si="5"/>
        <v/>
      </c>
      <c r="V16" s="25" t="str">
        <f>IF(L16="○","NOT NULL","")</f>
        <v>NOT NULL</v>
      </c>
      <c r="W16" s="25" t="str">
        <f t="shared" si="1"/>
        <v>-- 新医薬品コード</v>
      </c>
      <c r="Y16" s="41"/>
      <c r="Z16" s="41"/>
      <c r="AA16" s="41"/>
      <c r="AB16" s="41"/>
      <c r="AD16" s="25" t="str">
        <f>IF(H16="text",""""&amp;D16&amp;""": ""object"", ","")</f>
        <v xml:space="preserve">"new_iyakuhin_cd": "object", </v>
      </c>
      <c r="AE16" s="25" t="str">
        <f>""""&amp;D16&amp;""", "</f>
        <v xml:space="preserve">"new_iyakuhin_cd", </v>
      </c>
    </row>
    <row r="17" spans="2:31" ht="38.25" thickBot="1">
      <c r="B17" s="42">
        <f t="shared" si="0"/>
        <v>4</v>
      </c>
      <c r="C17" s="43" t="s">
        <v>1183</v>
      </c>
      <c r="D17" s="43" t="s">
        <v>822</v>
      </c>
      <c r="E17" s="44"/>
      <c r="F17" s="44" t="s">
        <v>167</v>
      </c>
      <c r="G17" s="44">
        <v>8</v>
      </c>
      <c r="H17" s="44" t="str">
        <f>IF(F17="フラグ","boolean",IF(F17="文字列","text",IF(F17="整数","integer",IF(F17="実数","numeric",""))))</f>
        <v>text</v>
      </c>
      <c r="I17" s="44">
        <f>IF(H17="boolean",1,IF(H17="text",IF(G17&lt;=126,1+(G17*3),4+(G17*3)),IF(H17="integer",4,IF(H17="numeric",3+CEILING(G17/4*2,2),0))))</f>
        <v>25</v>
      </c>
      <c r="J17" s="46"/>
      <c r="K17" s="206">
        <v>99999999</v>
      </c>
      <c r="L17" s="44" t="s">
        <v>192</v>
      </c>
      <c r="M17" s="49" t="s">
        <v>1182</v>
      </c>
      <c r="S17" s="25" t="str">
        <f t="shared" si="3"/>
        <v>,update_ymd</v>
      </c>
      <c r="T17" s="25" t="str">
        <f t="shared" si="4"/>
        <v>TEXT</v>
      </c>
      <c r="U17" s="25" t="str">
        <f t="shared" si="5"/>
        <v>default '99999999'</v>
      </c>
      <c r="V17" s="25" t="str">
        <f>IF(L17="○","NOT NULL","")</f>
        <v>NOT NULL</v>
      </c>
      <c r="W17" s="25" t="str">
        <f t="shared" si="1"/>
        <v>-- データ登録年月日</v>
      </c>
      <c r="Y17" s="41"/>
      <c r="Z17" s="41"/>
      <c r="AA17" s="41"/>
      <c r="AB17" s="41"/>
      <c r="AD17" s="25" t="str">
        <f>IF(H17="text",""""&amp;D17&amp;""": ""object"", ","")</f>
        <v xml:space="preserve">"update_ymd": "object", </v>
      </c>
      <c r="AE17" s="25" t="str">
        <f>""""&amp;D17&amp;""", "</f>
        <v xml:space="preserve">"update_ymd", </v>
      </c>
    </row>
    <row r="18" spans="2:31">
      <c r="P18" s="41"/>
      <c r="R18" s="25" t="s">
        <v>1327</v>
      </c>
      <c r="Y18" s="41"/>
      <c r="Z18" s="41"/>
      <c r="AA18" s="41"/>
      <c r="AB18" s="41"/>
    </row>
    <row r="19" spans="2:31">
      <c r="P19" s="41"/>
      <c r="Y19" s="41"/>
      <c r="Z19" s="41"/>
      <c r="AA19" s="41"/>
      <c r="AB19" s="41"/>
    </row>
    <row r="20" spans="2:31">
      <c r="P20" s="41"/>
      <c r="Y20" s="41"/>
      <c r="Z20" s="41"/>
      <c r="AA20" s="41"/>
      <c r="AB20" s="41"/>
    </row>
    <row r="21" spans="2:31">
      <c r="P21" s="41"/>
      <c r="Y21" s="41"/>
      <c r="Z21" s="41"/>
      <c r="AA21" s="41"/>
    </row>
    <row r="22" spans="2:31">
      <c r="P22" s="41"/>
      <c r="Y22" s="41"/>
      <c r="Z22" s="41"/>
      <c r="AA22" s="41"/>
    </row>
    <row r="23" spans="2:31">
      <c r="P23" s="41"/>
      <c r="Y23" s="41"/>
      <c r="Z23" s="41"/>
      <c r="AA23" s="41"/>
    </row>
    <row r="24" spans="2:31">
      <c r="P24" s="41"/>
      <c r="Y24" s="41"/>
      <c r="Z24" s="41"/>
      <c r="AA24" s="41"/>
    </row>
    <row r="25" spans="2:31">
      <c r="P25" s="41"/>
      <c r="Y25" s="41"/>
      <c r="Z25" s="41"/>
      <c r="AA2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AE2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37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35" t="s">
        <v>140</v>
      </c>
    </row>
    <row r="2" spans="1:31" ht="19.5" thickBot="1">
      <c r="B2" s="633"/>
      <c r="C2" s="634"/>
      <c r="D2" s="213" t="s">
        <v>1218</v>
      </c>
      <c r="E2" s="637"/>
      <c r="F2" s="637"/>
      <c r="G2" s="637"/>
      <c r="H2" s="637"/>
      <c r="I2" s="637"/>
      <c r="J2" s="638"/>
      <c r="K2" s="639"/>
      <c r="L2" s="640"/>
      <c r="M2" s="27"/>
      <c r="P2" s="25" t="str">
        <f>"ALTER TABLE ONLY milscm4."&amp;D$8</f>
        <v>ALTER TABLE ONLY milscm4.mt_dpc6_icd</v>
      </c>
    </row>
    <row r="3" spans="1:31" ht="19.5" thickBot="1">
      <c r="B3" s="28"/>
      <c r="C3" s="28"/>
      <c r="D3" s="28"/>
      <c r="E3" s="28"/>
      <c r="F3" s="28"/>
      <c r="G3" s="28"/>
      <c r="H3" s="28"/>
      <c r="I3" s="28"/>
      <c r="J3" s="28"/>
      <c r="K3" s="28"/>
      <c r="L3" s="28"/>
      <c r="M3" s="29"/>
      <c r="N3" s="28"/>
      <c r="Q3" s="25" t="str">
        <f>"ADD CONSTRAINT "&amp;D$8&amp;"_pkey"</f>
        <v>ADD CONSTRAINT mt_dpc6_icd_pkey</v>
      </c>
    </row>
    <row r="4" spans="1:31">
      <c r="B4" s="626" t="s">
        <v>142</v>
      </c>
      <c r="C4" s="627"/>
      <c r="D4" s="628" t="str">
        <f>VLOOKUP(D7,エンティティ一覧!A1:'エンティティ一覧'!AQ10131,13,FALSE)</f>
        <v>ENT_A3_05</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25" t="s">
        <v>3504</v>
      </c>
    </row>
    <row r="7" spans="1:31">
      <c r="B7" s="641" t="s">
        <v>145</v>
      </c>
      <c r="C7" s="642"/>
      <c r="D7" s="643" t="s">
        <v>1439</v>
      </c>
      <c r="E7" s="646"/>
      <c r="F7" s="646"/>
      <c r="G7" s="646"/>
      <c r="H7" s="646"/>
      <c r="I7" s="646"/>
      <c r="J7" s="646"/>
      <c r="K7" s="646"/>
      <c r="L7" s="646"/>
      <c r="M7" s="647"/>
      <c r="T7" s="25" t="s">
        <v>1445</v>
      </c>
    </row>
    <row r="8" spans="1:31">
      <c r="B8" s="641" t="s">
        <v>642</v>
      </c>
      <c r="C8" s="642"/>
      <c r="D8" s="643" t="s">
        <v>3216</v>
      </c>
      <c r="E8" s="646"/>
      <c r="F8" s="646"/>
      <c r="G8" s="646"/>
      <c r="H8" s="646"/>
      <c r="I8" s="646"/>
      <c r="J8" s="646"/>
      <c r="K8" s="646"/>
      <c r="L8" s="646"/>
      <c r="M8" s="647"/>
      <c r="S8" s="25" t="s">
        <v>1327</v>
      </c>
    </row>
    <row r="9" spans="1:31" ht="19.5" customHeight="1" thickBot="1">
      <c r="B9" s="652" t="s">
        <v>149</v>
      </c>
      <c r="C9" s="653"/>
      <c r="D9" s="654" t="str">
        <f xml:space="preserve"> D7 &amp; "を定義する。"</f>
        <v>DPC6ICD10対応表マスタ取込用を定義する。</v>
      </c>
      <c r="E9" s="663"/>
      <c r="F9" s="663"/>
      <c r="G9" s="663"/>
      <c r="H9" s="663"/>
      <c r="I9" s="663"/>
      <c r="J9" s="663"/>
      <c r="K9" s="663"/>
      <c r="L9" s="663"/>
      <c r="M9" s="664"/>
      <c r="P9" s="25" t="str">
        <f>"ALTER TABLE milscm4."&amp;D$8&amp;" OWNER TO pgmisgrp1;"</f>
        <v>ALTER TABLE milscm4.mt_dpc6_icd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milscm4.mt_dpc6_icd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milscm4.mt_dpc6_icd</v>
      </c>
    </row>
    <row r="13" spans="1:31" ht="16.5" customHeight="1">
      <c r="B13" s="670"/>
      <c r="C13" s="672"/>
      <c r="D13" s="672"/>
      <c r="E13" s="666"/>
      <c r="F13" s="234" t="s">
        <v>162</v>
      </c>
      <c r="G13" s="234" t="s">
        <v>163</v>
      </c>
      <c r="H13" s="234" t="s">
        <v>162</v>
      </c>
      <c r="I13" s="234" t="s">
        <v>164</v>
      </c>
      <c r="J13" s="666"/>
      <c r="K13" s="666"/>
      <c r="L13" s="666"/>
      <c r="M13" s="668"/>
      <c r="Q13" s="25" t="s">
        <v>1326</v>
      </c>
    </row>
    <row r="14" spans="1:31" ht="56.25">
      <c r="B14" s="33">
        <f t="shared" ref="B14:B22" si="0">ROW()-13</f>
        <v>1</v>
      </c>
      <c r="C14" s="34" t="s">
        <v>1153</v>
      </c>
      <c r="D14" s="34" t="s">
        <v>1179</v>
      </c>
      <c r="E14" s="36" t="s">
        <v>1614</v>
      </c>
      <c r="F14" s="36" t="s">
        <v>167</v>
      </c>
      <c r="G14" s="36">
        <v>8</v>
      </c>
      <c r="H14" s="36" t="str">
        <f>IF(F14="フラグ","boolean",IF(F14="文字列","text",IF(F14="整数","integer",IF(F14="実数","numeric",""))))</f>
        <v>text</v>
      </c>
      <c r="I14" s="36">
        <f>IF(H14="boolean",1,IF(H14="text",IF(G14&lt;=126,1+(G14*3),4+(G14*3)),IF(H14="integer",4,IF(H14="numeric",3+CEILING(G14/4*2,2),0))))</f>
        <v>25</v>
      </c>
      <c r="J14" s="37"/>
      <c r="K14" s="204">
        <v>99999999</v>
      </c>
      <c r="L14" s="36" t="s">
        <v>192</v>
      </c>
      <c r="M14" s="39" t="s">
        <v>1222</v>
      </c>
      <c r="S14" s="25" t="str">
        <f>IF(B14&lt;&gt;1,","&amp;D14,D14)</f>
        <v>siko_ymd</v>
      </c>
      <c r="T14" s="25" t="str">
        <f>UPPER(H14)</f>
        <v>TEXT</v>
      </c>
      <c r="U14" s="25" t="str">
        <f>IF(K14&lt;&gt;"","default "&amp;IF(H14="text","'"&amp;K14&amp;"'",K14),"")</f>
        <v>default '99999999'</v>
      </c>
      <c r="V14" s="25" t="str">
        <f t="shared" ref="V14:V19" si="1">IF(L14="○","NOT NULL","")</f>
        <v>NOT NULL</v>
      </c>
      <c r="W14" s="25" t="str">
        <f t="shared" ref="W14:W22" si="2">"-- "&amp;C14</f>
        <v>-- 施行年月日</v>
      </c>
      <c r="AD14" s="25" t="str">
        <f t="shared" ref="AD14:AD22" si="3">IF(H14="text",""""&amp;D14&amp;""": ""object"", ","")</f>
        <v xml:space="preserve">"siko_ymd": "object", </v>
      </c>
      <c r="AE14" s="25" t="str">
        <f t="shared" ref="AE14:AE22" si="4">""""&amp;D14&amp;""", "</f>
        <v xml:space="preserve">"siko_ymd", </v>
      </c>
    </row>
    <row r="15" spans="1:31" s="41" customFormat="1" ht="150">
      <c r="B15" s="33">
        <f t="shared" si="0"/>
        <v>2</v>
      </c>
      <c r="C15" s="34" t="s">
        <v>1441</v>
      </c>
      <c r="D15" s="34" t="s">
        <v>1442</v>
      </c>
      <c r="E15" s="36" t="s">
        <v>192</v>
      </c>
      <c r="F15" s="36" t="s">
        <v>197</v>
      </c>
      <c r="G15" s="36">
        <v>1</v>
      </c>
      <c r="H15" s="36" t="str">
        <f>IF(F15="フラグ","boolean",IF(F15="文字列","text",IF(F15="整数","integer",IF(F15="実数","numeric",""))))</f>
        <v>text</v>
      </c>
      <c r="I15" s="36">
        <f>IF(H15="boolean",1,IF(H15="text",IF(G15&lt;=126,1+(G15*3),4+(G15*3)),IF(H15="integer",4,IF(H15="numeric",3+CEILING(G15/4*2,2),0))))</f>
        <v>4</v>
      </c>
      <c r="J15" s="37"/>
      <c r="K15" s="204"/>
      <c r="L15" s="36" t="s">
        <v>192</v>
      </c>
      <c r="M15" s="39" t="s">
        <v>1615</v>
      </c>
      <c r="Q15" s="25"/>
      <c r="R15" s="25"/>
      <c r="S15" s="25" t="str">
        <f>IF(B15&lt;&gt;1,","&amp;D15,D15)</f>
        <v>,henkou_kubun</v>
      </c>
      <c r="T15" s="25" t="str">
        <f>UPPER(H15)</f>
        <v>TEXT</v>
      </c>
      <c r="U15" s="25" t="str">
        <f>IF(K15&lt;&gt;"","default "&amp;IF(H15="text","'"&amp;K15&amp;"'",K15),"")</f>
        <v/>
      </c>
      <c r="V15" s="25" t="str">
        <f t="shared" si="1"/>
        <v>NOT NULL</v>
      </c>
      <c r="W15" s="25" t="str">
        <f t="shared" si="2"/>
        <v>-- 変更区分</v>
      </c>
      <c r="X15" s="25"/>
      <c r="AD15" s="25" t="str">
        <f t="shared" si="3"/>
        <v xml:space="preserve">"henkou_kubun": "object", </v>
      </c>
      <c r="AE15" s="25" t="str">
        <f t="shared" si="4"/>
        <v xml:space="preserve">"henkou_kubun", </v>
      </c>
    </row>
    <row r="16" spans="1:31" s="41" customFormat="1" ht="37.5">
      <c r="A16" s="25"/>
      <c r="B16" s="33">
        <f t="shared" si="0"/>
        <v>3</v>
      </c>
      <c r="C16" s="34" t="s">
        <v>443</v>
      </c>
      <c r="D16" s="34" t="s">
        <v>444</v>
      </c>
      <c r="E16" s="36"/>
      <c r="F16" s="36" t="s">
        <v>167</v>
      </c>
      <c r="G16" s="36">
        <v>2</v>
      </c>
      <c r="H16" s="36" t="str">
        <f t="shared" ref="H16:H22" si="5">IF(F16="フラグ","boolean",IF(F16="文字列","text",IF(F16="整数","integer",IF(F16="実数","numeric",""))))</f>
        <v>text</v>
      </c>
      <c r="I16" s="36">
        <f t="shared" ref="I16:I22" si="6">IF(H16="boolean",1,IF(H16="text",IF(G16&lt;=126,1+(G16*3),4+(G16*3)),IF(H16="integer",4,IF(H16="numeric",3+CEILING(G16/4*2,2),0))))</f>
        <v>7</v>
      </c>
      <c r="J16" s="37"/>
      <c r="K16" s="204"/>
      <c r="L16" s="36" t="s">
        <v>192</v>
      </c>
      <c r="M16" s="39" t="s">
        <v>1219</v>
      </c>
      <c r="P16" s="25"/>
      <c r="Q16" s="25"/>
      <c r="R16" s="25"/>
      <c r="S16" s="25" t="str">
        <f>IF(B16&lt;&gt;1,","&amp;D16,D16)</f>
        <v>,dpc2_cd</v>
      </c>
      <c r="T16" s="25" t="str">
        <f>UPPER(H16)</f>
        <v>TEXT</v>
      </c>
      <c r="U16" s="25" t="str">
        <f>IF(K16&lt;&gt;"","default "&amp;IF(H16="text","'"&amp;K16&amp;"'",K16),"")</f>
        <v/>
      </c>
      <c r="V16" s="25" t="str">
        <f t="shared" si="1"/>
        <v>NOT NULL</v>
      </c>
      <c r="W16" s="25" t="str">
        <f t="shared" si="2"/>
        <v>-- DPCコード2桁</v>
      </c>
      <c r="X16" s="25"/>
      <c r="AD16" s="25" t="str">
        <f t="shared" si="3"/>
        <v xml:space="preserve">"dpc2_cd": "object", </v>
      </c>
      <c r="AE16" s="25" t="str">
        <f t="shared" si="4"/>
        <v xml:space="preserve">"dpc2_cd", </v>
      </c>
    </row>
    <row r="17" spans="1:31" s="41" customFormat="1" ht="37.5">
      <c r="A17" s="25"/>
      <c r="B17" s="33">
        <f t="shared" si="0"/>
        <v>4</v>
      </c>
      <c r="C17" s="34" t="s">
        <v>448</v>
      </c>
      <c r="D17" s="34" t="s">
        <v>449</v>
      </c>
      <c r="E17" s="36"/>
      <c r="F17" s="36" t="s">
        <v>167</v>
      </c>
      <c r="G17" s="36">
        <v>6</v>
      </c>
      <c r="H17" s="36" t="str">
        <f t="shared" si="5"/>
        <v>text</v>
      </c>
      <c r="I17" s="36">
        <f t="shared" si="6"/>
        <v>19</v>
      </c>
      <c r="J17" s="37"/>
      <c r="K17" s="204"/>
      <c r="L17" s="36" t="s">
        <v>192</v>
      </c>
      <c r="M17" s="39" t="s">
        <v>1220</v>
      </c>
      <c r="P17" s="25"/>
      <c r="Q17" s="25"/>
      <c r="R17" s="25"/>
      <c r="S17" s="25" t="str">
        <f t="shared" ref="S17:S22" si="7">IF(B17&lt;&gt;1,","&amp;D17,D17)</f>
        <v>,dpc6_cd</v>
      </c>
      <c r="T17" s="25" t="str">
        <f t="shared" ref="T17:T22" si="8">UPPER(H17)</f>
        <v>TEXT</v>
      </c>
      <c r="U17" s="25" t="str">
        <f t="shared" ref="U17:U22" si="9">IF(K17&lt;&gt;"","default "&amp;IF(H17="text","'"&amp;K17&amp;"'",K17),"")</f>
        <v/>
      </c>
      <c r="V17" s="25" t="str">
        <f t="shared" si="1"/>
        <v>NOT NULL</v>
      </c>
      <c r="W17" s="25" t="str">
        <f t="shared" si="2"/>
        <v>-- DPCコード6桁</v>
      </c>
      <c r="X17" s="25"/>
      <c r="AD17" s="25" t="str">
        <f t="shared" si="3"/>
        <v xml:space="preserve">"dpc6_cd": "object", </v>
      </c>
      <c r="AE17" s="25" t="str">
        <f t="shared" si="4"/>
        <v xml:space="preserve">"dpc6_cd", </v>
      </c>
    </row>
    <row r="18" spans="1:31" s="41" customFormat="1" ht="37.5">
      <c r="A18" s="25"/>
      <c r="B18" s="33">
        <f t="shared" si="0"/>
        <v>5</v>
      </c>
      <c r="C18" s="34" t="s">
        <v>3505</v>
      </c>
      <c r="D18" s="34" t="s">
        <v>3504</v>
      </c>
      <c r="E18" s="36" t="s">
        <v>208</v>
      </c>
      <c r="F18" s="36" t="s">
        <v>167</v>
      </c>
      <c r="G18" s="36">
        <v>7</v>
      </c>
      <c r="H18" s="36" t="str">
        <f>IF(F18="フラグ","boolean",IF(F18="文字列","text",IF(F18="整数","integer",IF(F18="実数","numeric",""))))</f>
        <v>text</v>
      </c>
      <c r="I18" s="36">
        <f>IF(H18="boolean",1,IF(H18="text",IF(G18&lt;=126,1+(G18*3),4+(G18*3)),IF(H18="integer",4,IF(H18="numeric",3+CEILING(G18/4*2,2),0))))</f>
        <v>22</v>
      </c>
      <c r="J18" s="37"/>
      <c r="K18" s="204"/>
      <c r="L18" s="36" t="s">
        <v>192</v>
      </c>
      <c r="M18" s="39" t="s">
        <v>1220</v>
      </c>
      <c r="P18" s="25"/>
      <c r="Q18" s="25"/>
      <c r="R18" s="25"/>
      <c r="S18" s="25" t="str">
        <f>IF(B18&lt;&gt;1,","&amp;D18,D18)</f>
        <v>,icd10_cd</v>
      </c>
      <c r="T18" s="25" t="str">
        <f>UPPER(H18)</f>
        <v>TEXT</v>
      </c>
      <c r="U18" s="25" t="str">
        <f>IF(K18&lt;&gt;"","default "&amp;IF(H18="text","'"&amp;K18&amp;"'",K18),"")</f>
        <v/>
      </c>
      <c r="V18" s="25" t="str">
        <f t="shared" si="1"/>
        <v>NOT NULL</v>
      </c>
      <c r="W18" s="25" t="str">
        <f t="shared" si="2"/>
        <v>-- ICD10コード</v>
      </c>
      <c r="X18" s="25"/>
      <c r="AD18" s="25" t="str">
        <f t="shared" si="3"/>
        <v xml:space="preserve">"icd10_cd": "object", </v>
      </c>
      <c r="AE18" s="25" t="str">
        <f t="shared" si="4"/>
        <v xml:space="preserve">"icd10_cd", </v>
      </c>
    </row>
    <row r="19" spans="1:31" s="41" customFormat="1" ht="37.5">
      <c r="A19" s="25"/>
      <c r="B19" s="33">
        <f t="shared" si="0"/>
        <v>6</v>
      </c>
      <c r="C19" s="34" t="s">
        <v>1443</v>
      </c>
      <c r="D19" s="34" t="s">
        <v>3503</v>
      </c>
      <c r="E19" s="36"/>
      <c r="F19" s="36" t="s">
        <v>167</v>
      </c>
      <c r="G19" s="36">
        <v>40</v>
      </c>
      <c r="H19" s="36" t="str">
        <f t="shared" si="5"/>
        <v>text</v>
      </c>
      <c r="I19" s="36">
        <f t="shared" si="6"/>
        <v>121</v>
      </c>
      <c r="J19" s="37"/>
      <c r="K19" s="204"/>
      <c r="L19" s="36" t="s">
        <v>192</v>
      </c>
      <c r="M19" s="39" t="s">
        <v>1220</v>
      </c>
      <c r="P19" s="25"/>
      <c r="Q19" s="25"/>
      <c r="R19" s="25"/>
      <c r="S19" s="25" t="str">
        <f t="shared" si="7"/>
        <v>,icd10_name</v>
      </c>
      <c r="T19" s="25" t="str">
        <f t="shared" si="8"/>
        <v>TEXT</v>
      </c>
      <c r="U19" s="25" t="str">
        <f t="shared" si="9"/>
        <v/>
      </c>
      <c r="V19" s="25" t="str">
        <f t="shared" si="1"/>
        <v>NOT NULL</v>
      </c>
      <c r="W19" s="25" t="str">
        <f t="shared" si="2"/>
        <v>-- ICD名</v>
      </c>
      <c r="X19" s="25"/>
      <c r="AD19" s="25" t="str">
        <f t="shared" si="3"/>
        <v xml:space="preserve">"icd10_name": "object", </v>
      </c>
      <c r="AE19" s="25" t="str">
        <f t="shared" si="4"/>
        <v xml:space="preserve">"icd10_name", </v>
      </c>
    </row>
    <row r="20" spans="1:31" s="41" customFormat="1" ht="56.25">
      <c r="B20" s="33">
        <f t="shared" si="0"/>
        <v>7</v>
      </c>
      <c r="C20" s="63" t="s">
        <v>1223</v>
      </c>
      <c r="D20" s="34" t="s">
        <v>1444</v>
      </c>
      <c r="E20" s="36"/>
      <c r="F20" s="36" t="s">
        <v>167</v>
      </c>
      <c r="G20" s="36">
        <v>8</v>
      </c>
      <c r="H20" s="36" t="str">
        <f t="shared" si="5"/>
        <v>text</v>
      </c>
      <c r="I20" s="36">
        <f t="shared" si="6"/>
        <v>25</v>
      </c>
      <c r="J20" s="37"/>
      <c r="K20" s="204" t="s">
        <v>1170</v>
      </c>
      <c r="L20" s="36" t="s">
        <v>192</v>
      </c>
      <c r="M20" s="39" t="s">
        <v>1222</v>
      </c>
      <c r="Q20" s="25"/>
      <c r="R20" s="25"/>
      <c r="S20" s="25" t="str">
        <f t="shared" si="7"/>
        <v>,start_ymd</v>
      </c>
      <c r="T20" s="25" t="str">
        <f t="shared" si="8"/>
        <v>TEXT</v>
      </c>
      <c r="U20" s="25" t="str">
        <f t="shared" si="9"/>
        <v>default '00000000'</v>
      </c>
      <c r="V20" s="25" t="str">
        <f t="shared" ref="V20:V22" si="10">IF(L20="○","NOT NULL","")</f>
        <v>NOT NULL</v>
      </c>
      <c r="W20" s="25" t="str">
        <f t="shared" si="2"/>
        <v>-- 有効期間_開始年月日</v>
      </c>
      <c r="X20" s="25"/>
      <c r="AD20" s="25" t="str">
        <f t="shared" si="3"/>
        <v xml:space="preserve">"start_ymd": "object", </v>
      </c>
      <c r="AE20" s="25" t="str">
        <f t="shared" si="4"/>
        <v xml:space="preserve">"start_ymd", </v>
      </c>
    </row>
    <row r="21" spans="1:31" s="41" customFormat="1" ht="56.25">
      <c r="B21" s="33">
        <f t="shared" si="0"/>
        <v>8</v>
      </c>
      <c r="C21" s="63" t="s">
        <v>1224</v>
      </c>
      <c r="D21" s="34" t="s">
        <v>1171</v>
      </c>
      <c r="E21" s="36"/>
      <c r="F21" s="36" t="s">
        <v>167</v>
      </c>
      <c r="G21" s="36">
        <v>8</v>
      </c>
      <c r="H21" s="36" t="str">
        <f t="shared" si="5"/>
        <v>text</v>
      </c>
      <c r="I21" s="36">
        <f t="shared" si="6"/>
        <v>25</v>
      </c>
      <c r="J21" s="37"/>
      <c r="K21" s="204">
        <v>99999999</v>
      </c>
      <c r="L21" s="36" t="s">
        <v>192</v>
      </c>
      <c r="M21" s="39" t="s">
        <v>1222</v>
      </c>
      <c r="Q21" s="25"/>
      <c r="R21" s="25"/>
      <c r="S21" s="25" t="str">
        <f t="shared" si="7"/>
        <v>,end_ymd</v>
      </c>
      <c r="T21" s="25" t="str">
        <f t="shared" si="8"/>
        <v>TEXT</v>
      </c>
      <c r="U21" s="25" t="str">
        <f t="shared" si="9"/>
        <v>default '99999999'</v>
      </c>
      <c r="V21" s="25" t="str">
        <f t="shared" si="10"/>
        <v>NOT NULL</v>
      </c>
      <c r="W21" s="25" t="str">
        <f t="shared" si="2"/>
        <v>-- 有効期間_終了年月日</v>
      </c>
      <c r="X21" s="25"/>
      <c r="AD21" s="25" t="str">
        <f t="shared" si="3"/>
        <v xml:space="preserve">"end_ymd": "object", </v>
      </c>
      <c r="AE21" s="25" t="str">
        <f t="shared" si="4"/>
        <v xml:space="preserve">"end_ymd", </v>
      </c>
    </row>
    <row r="22" spans="1:31" s="41" customFormat="1" ht="57" thickBot="1">
      <c r="B22" s="42">
        <f t="shared" si="0"/>
        <v>9</v>
      </c>
      <c r="C22" s="43" t="s">
        <v>1183</v>
      </c>
      <c r="D22" s="43" t="s">
        <v>822</v>
      </c>
      <c r="E22" s="44"/>
      <c r="F22" s="44" t="s">
        <v>167</v>
      </c>
      <c r="G22" s="44">
        <v>8</v>
      </c>
      <c r="H22" s="44" t="str">
        <f t="shared" si="5"/>
        <v>text</v>
      </c>
      <c r="I22" s="44">
        <f t="shared" si="6"/>
        <v>25</v>
      </c>
      <c r="J22" s="46"/>
      <c r="K22" s="206">
        <v>99999999</v>
      </c>
      <c r="L22" s="44" t="s">
        <v>192</v>
      </c>
      <c r="M22" s="49" t="s">
        <v>1222</v>
      </c>
      <c r="Q22" s="25"/>
      <c r="R22" s="25"/>
      <c r="S22" s="25" t="str">
        <f t="shared" si="7"/>
        <v>,update_ymd</v>
      </c>
      <c r="T22" s="25" t="str">
        <f t="shared" si="8"/>
        <v>TEXT</v>
      </c>
      <c r="U22" s="25" t="str">
        <f t="shared" si="9"/>
        <v>default '99999999'</v>
      </c>
      <c r="V22" s="25" t="str">
        <f t="shared" si="10"/>
        <v>NOT NULL</v>
      </c>
      <c r="W22" s="25" t="str">
        <f t="shared" si="2"/>
        <v>-- データ登録年月日</v>
      </c>
      <c r="X22" s="25"/>
      <c r="AD22" s="25" t="str">
        <f t="shared" si="3"/>
        <v xml:space="preserve">"update_ymd": "object", </v>
      </c>
      <c r="AE22" s="25" t="str">
        <f t="shared" si="4"/>
        <v xml:space="preserve">"update_ymd", </v>
      </c>
    </row>
    <row r="23" spans="1:31">
      <c r="R23"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6">
    <cfRule type="duplicateValues" dxfId="1082" priority="3"/>
  </conditionalFormatting>
  <conditionalFormatting sqref="D18">
    <cfRule type="duplicateValues" dxfId="1081" priority="2"/>
  </conditionalFormatting>
  <conditionalFormatting sqref="D15">
    <cfRule type="duplicateValues" dxfId="108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40" fitToHeight="0" orientation="portrait" horizontalDpi="300" verticalDpi="300" r:id="rId1"/>
  <headerFooter alignWithMargins="0">
    <oddFooter>&amp;C&amp;P/&amp;N</oddFooter>
  </headerFooter>
  <legacyDrawingHF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1:AE4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204</v>
      </c>
      <c r="K1" s="635"/>
      <c r="L1" s="627"/>
      <c r="M1" s="231" t="s">
        <v>140</v>
      </c>
    </row>
    <row r="2" spans="1:31" ht="19.5" thickBot="1">
      <c r="B2" s="633"/>
      <c r="C2" s="634"/>
      <c r="D2" s="26" t="s">
        <v>141</v>
      </c>
      <c r="E2" s="637"/>
      <c r="F2" s="637"/>
      <c r="G2" s="637"/>
      <c r="H2" s="637"/>
      <c r="I2" s="637"/>
      <c r="J2" s="638"/>
      <c r="K2" s="639"/>
      <c r="L2" s="640"/>
      <c r="M2" s="27"/>
      <c r="P2" s="25" t="str">
        <f>"ALTER TABLE ONLY milscm4."&amp;D$8</f>
        <v>ALTER TABLE ONLY milscm4.mt_syusyokugo</v>
      </c>
    </row>
    <row r="3" spans="1:31" ht="19.5" thickBot="1">
      <c r="B3" s="28"/>
      <c r="C3" s="28"/>
      <c r="D3" s="28"/>
      <c r="E3" s="28"/>
      <c r="F3" s="28"/>
      <c r="G3" s="28"/>
      <c r="H3" s="28"/>
      <c r="I3" s="28"/>
      <c r="J3" s="28"/>
      <c r="K3" s="28"/>
      <c r="L3" s="28"/>
      <c r="M3" s="29"/>
      <c r="N3" s="28"/>
      <c r="Q3" s="25" t="str">
        <f>"ADD CONSTRAINT "&amp;D$8&amp;"_pkey"</f>
        <v>ADD CONSTRAINT mt_syusyokugo_pkey</v>
      </c>
    </row>
    <row r="4" spans="1:31">
      <c r="B4" s="626" t="s">
        <v>142</v>
      </c>
      <c r="C4" s="627"/>
      <c r="D4" s="628" t="str">
        <f>VLOOKUP(D7,エンティティ一覧!A1:'エンティティ一覧'!AQ10131,13,FALSE)</f>
        <v>ENT_A3_06</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1532</v>
      </c>
    </row>
    <row r="7" spans="1:31">
      <c r="B7" s="641" t="s">
        <v>145</v>
      </c>
      <c r="C7" s="642"/>
      <c r="D7" s="643" t="s">
        <v>1385</v>
      </c>
      <c r="E7" s="646"/>
      <c r="F7" s="646"/>
      <c r="G7" s="646"/>
      <c r="H7" s="646"/>
      <c r="I7" s="646"/>
      <c r="J7" s="646"/>
      <c r="K7" s="646"/>
      <c r="L7" s="646"/>
      <c r="M7" s="647"/>
      <c r="T7" s="25" t="s">
        <v>3816</v>
      </c>
    </row>
    <row r="8" spans="1:31">
      <c r="B8" s="641" t="s">
        <v>642</v>
      </c>
      <c r="C8" s="642"/>
      <c r="D8" s="643" t="s">
        <v>1386</v>
      </c>
      <c r="E8" s="646"/>
      <c r="F8" s="646"/>
      <c r="G8" s="646"/>
      <c r="H8" s="646"/>
      <c r="I8" s="646"/>
      <c r="J8" s="646"/>
      <c r="K8" s="646"/>
      <c r="L8" s="646"/>
      <c r="M8" s="647"/>
      <c r="S8" s="25" t="s">
        <v>1327</v>
      </c>
    </row>
    <row r="9" spans="1:31" ht="19.5" thickBot="1">
      <c r="B9" s="652" t="s">
        <v>149</v>
      </c>
      <c r="C9" s="653"/>
      <c r="D9" s="654" t="str">
        <f xml:space="preserve"> D7 &amp; "を定義する。"</f>
        <v>修飾語マスタ取込用を定義する。</v>
      </c>
      <c r="E9" s="655"/>
      <c r="F9" s="655"/>
      <c r="G9" s="655"/>
      <c r="H9" s="655"/>
      <c r="I9" s="655"/>
      <c r="J9" s="655"/>
      <c r="K9" s="655"/>
      <c r="L9" s="655"/>
      <c r="M9" s="656"/>
      <c r="P9" s="25" t="str">
        <f>"ALTER TABLE milscm4."&amp;D$8&amp;" OWNER TO pgmisgrp1;"</f>
        <v>ALTER TABLE milscm4.mt_syusyokugo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milscm4.mt_syusyokugo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milscm4.mt_syusyokugo</v>
      </c>
    </row>
    <row r="13" spans="1:31" ht="16.5" customHeight="1">
      <c r="B13" s="670"/>
      <c r="C13" s="672"/>
      <c r="D13" s="672"/>
      <c r="E13" s="666"/>
      <c r="F13" s="230" t="s">
        <v>162</v>
      </c>
      <c r="G13" s="230" t="s">
        <v>163</v>
      </c>
      <c r="H13" s="230" t="s">
        <v>162</v>
      </c>
      <c r="I13" s="230" t="s">
        <v>164</v>
      </c>
      <c r="J13" s="666"/>
      <c r="K13" s="666"/>
      <c r="L13" s="666"/>
      <c r="M13" s="668"/>
      <c r="Q13" s="25" t="s">
        <v>1326</v>
      </c>
    </row>
    <row r="14" spans="1:31" ht="75">
      <c r="B14" s="33">
        <f t="shared" ref="B14:B33" si="0">ROW()-13</f>
        <v>1</v>
      </c>
      <c r="C14" s="236" t="s">
        <v>1441</v>
      </c>
      <c r="D14" s="236" t="s">
        <v>1532</v>
      </c>
      <c r="E14" s="229" t="s">
        <v>1503</v>
      </c>
      <c r="F14" s="229" t="s">
        <v>197</v>
      </c>
      <c r="G14" s="229">
        <v>1</v>
      </c>
      <c r="H14" s="229" t="str">
        <f t="shared" ref="H14" si="1">IF(F14="フラグ","boolean",IF(F14="文字列","text",IF(F14="整数","integer",IF(F14="実数","numeric",""))))</f>
        <v>text</v>
      </c>
      <c r="I14" s="229">
        <f>IF(H14="boolean",1,IF(H14="text",IF(G14&lt;=126,1+(G14*3),4+(G14*3)),IF(H14="integer",4,IF(H14="numeric",3+CEILING(G14/4*2,2),0))))</f>
        <v>4</v>
      </c>
      <c r="J14" s="237"/>
      <c r="K14" s="238"/>
      <c r="L14" s="239" t="s">
        <v>192</v>
      </c>
      <c r="M14" s="240" t="s">
        <v>3814</v>
      </c>
      <c r="S14" s="25" t="str">
        <f t="shared" ref="S14:S33" si="2">IF(B14&lt;&gt;1,","&amp;D14,D14)</f>
        <v>henkou_kubun</v>
      </c>
      <c r="T14" s="25" t="str">
        <f t="shared" ref="T14:T33" si="3">UPPER(H14)</f>
        <v>TEXT</v>
      </c>
      <c r="U14" s="25" t="str">
        <f t="shared" ref="U14:U33" si="4">IF(K14&lt;&gt;"","default "&amp;IF(H14="text","'"&amp;K14&amp;"'",K14),"")</f>
        <v/>
      </c>
      <c r="V14" s="25" t="str">
        <f>IF(L14="○","NOT NULL","")</f>
        <v>NOT NULL</v>
      </c>
      <c r="W14" s="25" t="str">
        <f t="shared" ref="W14:W33" si="5">"-- "&amp;C14</f>
        <v>-- 変更区分</v>
      </c>
      <c r="Y14" s="41"/>
      <c r="Z14" s="41"/>
      <c r="AA14" s="41"/>
      <c r="AB14" s="41"/>
      <c r="AD14" s="25" t="str">
        <f t="shared" ref="AD14:AD33" si="6">IF(H14="text",""""&amp;D14&amp;""": ""object"", ","")</f>
        <v xml:space="preserve">"henkou_kubun": "object", </v>
      </c>
      <c r="AE14" s="25" t="str">
        <f t="shared" ref="AE14:AE33" si="7">""""&amp;D14&amp;""", "</f>
        <v xml:space="preserve">"henkou_kubun", </v>
      </c>
    </row>
    <row r="15" spans="1:31">
      <c r="B15" s="33">
        <f t="shared" si="0"/>
        <v>2</v>
      </c>
      <c r="C15" s="34" t="s">
        <v>1496</v>
      </c>
      <c r="D15" s="34" t="s">
        <v>1504</v>
      </c>
      <c r="E15" s="36"/>
      <c r="F15" s="36" t="s">
        <v>167</v>
      </c>
      <c r="G15" s="36">
        <v>1</v>
      </c>
      <c r="H15" s="36" t="str">
        <f t="shared" ref="H15:H19" si="8">IF(F15="フラグ","boolean",IF(F15="文字列","text",IF(F15="整数","integer",IF(F15="実数","numeric",""))))</f>
        <v>text</v>
      </c>
      <c r="I15" s="36">
        <f t="shared" ref="I15:I19" si="9">IF(H15="boolean",1,IF(H15="text",IF(G15&lt;=126,1+(G15*3),4+(G15*3)),IF(H15="integer",4,IF(H15="numeric",3+CEILING(G15/4*2,2),0))))</f>
        <v>4</v>
      </c>
      <c r="J15" s="37"/>
      <c r="K15" s="204"/>
      <c r="L15" s="36"/>
      <c r="M15" s="39" t="s">
        <v>1535</v>
      </c>
      <c r="S15" s="25" t="str">
        <f t="shared" si="2"/>
        <v>,master_type</v>
      </c>
      <c r="T15" s="25" t="str">
        <f t="shared" si="3"/>
        <v>TEXT</v>
      </c>
      <c r="U15" s="25" t="str">
        <f t="shared" si="4"/>
        <v/>
      </c>
      <c r="V15" s="25" t="str">
        <f>IF(L15="○","NOT NULL","")</f>
        <v/>
      </c>
      <c r="W15" s="25" t="str">
        <f t="shared" si="5"/>
        <v>-- マスター種別</v>
      </c>
      <c r="Y15" s="41"/>
      <c r="Z15" s="41"/>
      <c r="AA15" s="41"/>
      <c r="AB15" s="41"/>
      <c r="AD15" s="25" t="str">
        <f t="shared" si="6"/>
        <v xml:space="preserve">"master_type": "object", </v>
      </c>
      <c r="AE15" s="25" t="str">
        <f t="shared" si="7"/>
        <v xml:space="preserve">"master_type", </v>
      </c>
    </row>
    <row r="16" spans="1:31">
      <c r="B16" s="33">
        <f t="shared" si="0"/>
        <v>3</v>
      </c>
      <c r="C16" s="34" t="s">
        <v>1249</v>
      </c>
      <c r="D16" s="34" t="s">
        <v>1521</v>
      </c>
      <c r="E16" s="229" t="s">
        <v>1503</v>
      </c>
      <c r="F16" s="36" t="s">
        <v>167</v>
      </c>
      <c r="G16" s="36">
        <v>4</v>
      </c>
      <c r="H16" s="36" t="str">
        <f t="shared" si="8"/>
        <v>text</v>
      </c>
      <c r="I16" s="36">
        <f t="shared" si="9"/>
        <v>13</v>
      </c>
      <c r="J16" s="37"/>
      <c r="K16" s="204"/>
      <c r="L16" s="36" t="s">
        <v>192</v>
      </c>
      <c r="M16" s="39"/>
      <c r="S16" s="25" t="str">
        <f t="shared" si="2"/>
        <v>,syusyokugo_cd</v>
      </c>
      <c r="T16" s="25" t="str">
        <f t="shared" si="3"/>
        <v>TEXT</v>
      </c>
      <c r="U16" s="25" t="str">
        <f t="shared" si="4"/>
        <v/>
      </c>
      <c r="V16" s="25" t="str">
        <f>IF(L16="○","NOT NULL","")</f>
        <v>NOT NULL</v>
      </c>
      <c r="W16" s="25" t="str">
        <f t="shared" si="5"/>
        <v>-- 修飾語コード</v>
      </c>
      <c r="Y16" s="41"/>
      <c r="Z16" s="41"/>
      <c r="AA16" s="41"/>
      <c r="AB16" s="41"/>
      <c r="AD16" s="25" t="str">
        <f t="shared" si="6"/>
        <v xml:space="preserve">"syusyokugo_cd": "object", </v>
      </c>
      <c r="AE16" s="25" t="str">
        <f t="shared" si="7"/>
        <v xml:space="preserve">"syusyokugo_cd", </v>
      </c>
    </row>
    <row r="17" spans="1:31">
      <c r="B17" s="33">
        <f t="shared" si="0"/>
        <v>4</v>
      </c>
      <c r="C17" s="34" t="s">
        <v>1513</v>
      </c>
      <c r="D17" s="34" t="s">
        <v>1508</v>
      </c>
      <c r="E17" s="36"/>
      <c r="F17" s="36" t="s">
        <v>167</v>
      </c>
      <c r="G17" s="36">
        <v>1</v>
      </c>
      <c r="H17" s="36" t="str">
        <f t="shared" si="8"/>
        <v>text</v>
      </c>
      <c r="I17" s="36">
        <f t="shared" si="9"/>
        <v>4</v>
      </c>
      <c r="J17" s="37"/>
      <c r="K17" s="204"/>
      <c r="L17" s="36"/>
      <c r="M17" s="39" t="s">
        <v>1507</v>
      </c>
      <c r="S17" s="25" t="str">
        <f t="shared" si="2"/>
        <v>,reserve1</v>
      </c>
      <c r="T17" s="25" t="str">
        <f t="shared" si="3"/>
        <v>TEXT</v>
      </c>
      <c r="U17" s="25" t="str">
        <f t="shared" si="4"/>
        <v/>
      </c>
      <c r="V17" s="25" t="str">
        <f>IF(L17="○","NOT NULL","")</f>
        <v/>
      </c>
      <c r="W17" s="25" t="str">
        <f t="shared" si="5"/>
        <v>-- 予備1</v>
      </c>
      <c r="AB17" s="41"/>
      <c r="AD17" s="25" t="str">
        <f t="shared" si="6"/>
        <v xml:space="preserve">"reserve1": "object", </v>
      </c>
      <c r="AE17" s="25" t="str">
        <f t="shared" si="7"/>
        <v xml:space="preserve">"reserve1", </v>
      </c>
    </row>
    <row r="18" spans="1:31">
      <c r="B18" s="33">
        <f t="shared" si="0"/>
        <v>5</v>
      </c>
      <c r="C18" s="34" t="s">
        <v>1515</v>
      </c>
      <c r="D18" s="34" t="s">
        <v>1509</v>
      </c>
      <c r="E18" s="36"/>
      <c r="F18" s="36" t="s">
        <v>167</v>
      </c>
      <c r="G18" s="36">
        <v>3</v>
      </c>
      <c r="H18" s="36" t="str">
        <f t="shared" si="8"/>
        <v>text</v>
      </c>
      <c r="I18" s="36">
        <f t="shared" si="9"/>
        <v>10</v>
      </c>
      <c r="J18" s="37"/>
      <c r="K18" s="204"/>
      <c r="L18" s="36"/>
      <c r="M18" s="39" t="s">
        <v>1507</v>
      </c>
      <c r="P18" s="41"/>
      <c r="S18" s="25" t="str">
        <f t="shared" si="2"/>
        <v>,reserve2</v>
      </c>
      <c r="T18" s="25" t="str">
        <f t="shared" si="3"/>
        <v>TEXT</v>
      </c>
      <c r="U18" s="25" t="str">
        <f t="shared" si="4"/>
        <v/>
      </c>
      <c r="V18" s="25" t="str">
        <f t="shared" ref="V18:V33" si="10">IF(L18="○","NOT NULL","")</f>
        <v/>
      </c>
      <c r="W18" s="25" t="str">
        <f t="shared" si="5"/>
        <v>-- 予備2</v>
      </c>
      <c r="Y18" s="41"/>
      <c r="Z18" s="41"/>
      <c r="AA18" s="41"/>
      <c r="AB18" s="41"/>
      <c r="AD18" s="25" t="str">
        <f t="shared" si="6"/>
        <v xml:space="preserve">"reserve2": "object", </v>
      </c>
      <c r="AE18" s="25" t="str">
        <f t="shared" si="7"/>
        <v xml:space="preserve">"reserve2", </v>
      </c>
    </row>
    <row r="19" spans="1:31">
      <c r="A19" s="41"/>
      <c r="B19" s="33">
        <f t="shared" si="0"/>
        <v>6</v>
      </c>
      <c r="C19" s="34" t="s">
        <v>1522</v>
      </c>
      <c r="D19" s="34" t="s">
        <v>1555</v>
      </c>
      <c r="E19" s="36"/>
      <c r="F19" s="36" t="s">
        <v>3841</v>
      </c>
      <c r="G19" s="36">
        <v>2</v>
      </c>
      <c r="H19" s="36" t="str">
        <f t="shared" si="8"/>
        <v>integer</v>
      </c>
      <c r="I19" s="36">
        <f t="shared" si="9"/>
        <v>4</v>
      </c>
      <c r="J19" s="37"/>
      <c r="K19" s="204"/>
      <c r="L19" s="36"/>
      <c r="M19" s="39"/>
      <c r="N19" s="370" t="s">
        <v>3815</v>
      </c>
      <c r="P19" s="41"/>
      <c r="S19" s="25" t="str">
        <f t="shared" si="2"/>
        <v>,syusyokugo_name_ketasu</v>
      </c>
      <c r="T19" s="25" t="str">
        <f t="shared" si="3"/>
        <v>INTEGER</v>
      </c>
      <c r="U19" s="25" t="str">
        <f t="shared" si="4"/>
        <v/>
      </c>
      <c r="V19" s="25" t="str">
        <f t="shared" si="10"/>
        <v/>
      </c>
      <c r="W19" s="25" t="str">
        <f t="shared" si="5"/>
        <v>-- 修飾語名称桁数</v>
      </c>
      <c r="Y19" s="41"/>
      <c r="Z19" s="41"/>
      <c r="AA19" s="41"/>
      <c r="AB19" s="41"/>
      <c r="AD19" s="25" t="str">
        <f t="shared" si="6"/>
        <v/>
      </c>
      <c r="AE19" s="25" t="str">
        <f t="shared" si="7"/>
        <v xml:space="preserve">"syusyokugo_name_ketasu", </v>
      </c>
    </row>
    <row r="20" spans="1:31">
      <c r="A20" s="41"/>
      <c r="B20" s="33">
        <f t="shared" si="0"/>
        <v>7</v>
      </c>
      <c r="C20" s="34" t="s">
        <v>1250</v>
      </c>
      <c r="D20" s="34" t="s">
        <v>1556</v>
      </c>
      <c r="E20" s="36"/>
      <c r="F20" s="36" t="s">
        <v>167</v>
      </c>
      <c r="G20" s="36">
        <v>20</v>
      </c>
      <c r="H20" s="36" t="str">
        <f t="shared" ref="H20:H24" si="11">IF(F20="フラグ","boolean",IF(F20="文字列","text",IF(F20="整数","integer",IF(F20="実数","numeric",""))))</f>
        <v>text</v>
      </c>
      <c r="I20" s="36">
        <f t="shared" ref="I20:I24" si="12">IF(H20="boolean",1,IF(H20="text",IF(G20&lt;=126,1+(G20*3),4+(G20*3)),IF(H20="integer",4,IF(H20="numeric",3+CEILING(G20/4*2,2),0))))</f>
        <v>61</v>
      </c>
      <c r="J20" s="37"/>
      <c r="K20" s="204"/>
      <c r="L20" s="36"/>
      <c r="M20" s="39"/>
      <c r="P20" s="41"/>
      <c r="S20" s="25" t="str">
        <f t="shared" ref="S20:S24" si="13">IF(B20&lt;&gt;1,","&amp;D20,D20)</f>
        <v>,syusyokugo_name</v>
      </c>
      <c r="T20" s="25" t="str">
        <f t="shared" ref="T20:T24" si="14">UPPER(H20)</f>
        <v>TEXT</v>
      </c>
      <c r="U20" s="25" t="str">
        <f t="shared" ref="U20:U24" si="15">IF(K20&lt;&gt;"","default "&amp;IF(H20="text","'"&amp;K20&amp;"'",K20),"")</f>
        <v/>
      </c>
      <c r="V20" s="25" t="str">
        <f t="shared" ref="V20" si="16">IF(L20="○","NOT NULL","")</f>
        <v/>
      </c>
      <c r="W20" s="25" t="str">
        <f t="shared" si="5"/>
        <v>-- 修飾語名称</v>
      </c>
      <c r="Y20" s="41"/>
      <c r="Z20" s="41"/>
      <c r="AA20" s="41"/>
      <c r="AB20" s="41"/>
      <c r="AD20" s="25" t="str">
        <f t="shared" si="6"/>
        <v xml:space="preserve">"syusyokugo_name": "object", </v>
      </c>
      <c r="AE20" s="25" t="str">
        <f t="shared" si="7"/>
        <v xml:space="preserve">"syusyokugo_name", </v>
      </c>
    </row>
    <row r="21" spans="1:31">
      <c r="B21" s="33">
        <f t="shared" si="0"/>
        <v>8</v>
      </c>
      <c r="C21" s="34" t="s">
        <v>1516</v>
      </c>
      <c r="D21" s="34" t="s">
        <v>1510</v>
      </c>
      <c r="E21" s="36"/>
      <c r="F21" s="36" t="s">
        <v>167</v>
      </c>
      <c r="G21" s="36">
        <v>24</v>
      </c>
      <c r="H21" s="36" t="str">
        <f t="shared" si="11"/>
        <v>text</v>
      </c>
      <c r="I21" s="36">
        <f t="shared" si="12"/>
        <v>73</v>
      </c>
      <c r="J21" s="37"/>
      <c r="K21" s="204"/>
      <c r="L21" s="36"/>
      <c r="M21" s="39" t="s">
        <v>1507</v>
      </c>
      <c r="S21" s="25" t="str">
        <f t="shared" si="13"/>
        <v>,reserve3</v>
      </c>
      <c r="T21" s="25" t="str">
        <f t="shared" si="14"/>
        <v>TEXT</v>
      </c>
      <c r="U21" s="25" t="str">
        <f t="shared" si="15"/>
        <v/>
      </c>
      <c r="V21" s="25" t="str">
        <f>IF(L21="○","NOT NULL","")</f>
        <v/>
      </c>
      <c r="W21" s="25" t="str">
        <f t="shared" si="5"/>
        <v>-- 予備3</v>
      </c>
      <c r="Y21" s="41"/>
      <c r="Z21" s="41"/>
      <c r="AA21" s="41"/>
      <c r="AB21" s="41"/>
      <c r="AD21" s="25" t="str">
        <f t="shared" si="6"/>
        <v xml:space="preserve">"reserve3": "object", </v>
      </c>
      <c r="AE21" s="25" t="str">
        <f t="shared" si="7"/>
        <v xml:space="preserve">"reserve3", </v>
      </c>
    </row>
    <row r="22" spans="1:31" ht="31.5">
      <c r="B22" s="33">
        <f t="shared" si="0"/>
        <v>9</v>
      </c>
      <c r="C22" s="34" t="s">
        <v>1497</v>
      </c>
      <c r="D22" s="34" t="s">
        <v>1557</v>
      </c>
      <c r="E22" s="36"/>
      <c r="F22" s="36" t="s">
        <v>3841</v>
      </c>
      <c r="G22" s="36">
        <v>2</v>
      </c>
      <c r="H22" s="36" t="str">
        <f t="shared" si="11"/>
        <v>integer</v>
      </c>
      <c r="I22" s="36">
        <f t="shared" si="12"/>
        <v>4</v>
      </c>
      <c r="J22" s="37"/>
      <c r="K22" s="204"/>
      <c r="L22" s="36"/>
      <c r="M22" s="39"/>
      <c r="N22" s="370" t="s">
        <v>3815</v>
      </c>
      <c r="S22" s="25" t="str">
        <f t="shared" si="13"/>
        <v>,syusyokugo_kana_name_ketasu</v>
      </c>
      <c r="T22" s="25" t="str">
        <f t="shared" si="14"/>
        <v>INTEGER</v>
      </c>
      <c r="U22" s="25" t="str">
        <f t="shared" si="15"/>
        <v/>
      </c>
      <c r="V22" s="25" t="str">
        <f>IF(L22="○","NOT NULL","")</f>
        <v/>
      </c>
      <c r="W22" s="25" t="str">
        <f t="shared" si="5"/>
        <v>-- 修飾語カナ名称桁数</v>
      </c>
      <c r="AB22" s="41"/>
      <c r="AD22" s="25" t="str">
        <f t="shared" si="6"/>
        <v/>
      </c>
      <c r="AE22" s="25" t="str">
        <f t="shared" si="7"/>
        <v xml:space="preserve">"syusyokugo_kana_name_ketasu", </v>
      </c>
    </row>
    <row r="23" spans="1:31">
      <c r="B23" s="33">
        <f t="shared" si="0"/>
        <v>10</v>
      </c>
      <c r="C23" s="34" t="s">
        <v>1498</v>
      </c>
      <c r="D23" s="34" t="s">
        <v>1558</v>
      </c>
      <c r="E23" s="36"/>
      <c r="F23" s="36" t="s">
        <v>167</v>
      </c>
      <c r="G23" s="36">
        <v>30</v>
      </c>
      <c r="H23" s="36" t="str">
        <f t="shared" si="11"/>
        <v>text</v>
      </c>
      <c r="I23" s="36">
        <f t="shared" si="12"/>
        <v>91</v>
      </c>
      <c r="J23" s="37"/>
      <c r="K23" s="204"/>
      <c r="L23" s="36"/>
      <c r="M23" s="39"/>
      <c r="N23" s="370" t="s">
        <v>3817</v>
      </c>
      <c r="P23" s="41"/>
      <c r="S23" s="25" t="str">
        <f t="shared" si="13"/>
        <v>,syusyokugo_kana_name</v>
      </c>
      <c r="T23" s="25" t="str">
        <f t="shared" si="14"/>
        <v>TEXT</v>
      </c>
      <c r="U23" s="25" t="str">
        <f t="shared" si="15"/>
        <v/>
      </c>
      <c r="V23" s="25" t="str">
        <f t="shared" ref="V23:V25" si="17">IF(L23="○","NOT NULL","")</f>
        <v/>
      </c>
      <c r="W23" s="25" t="str">
        <f t="shared" si="5"/>
        <v>-- 修飾語カナ名称</v>
      </c>
      <c r="Y23" s="41"/>
      <c r="Z23" s="41"/>
      <c r="AA23" s="41"/>
      <c r="AB23" s="41"/>
      <c r="AD23" s="25" t="str">
        <f t="shared" si="6"/>
        <v xml:space="preserve">"syusyokugo_kana_name": "object", </v>
      </c>
      <c r="AE23" s="25" t="str">
        <f t="shared" si="7"/>
        <v xml:space="preserve">"syusyokugo_kana_name", </v>
      </c>
    </row>
    <row r="24" spans="1:31">
      <c r="A24" s="41"/>
      <c r="B24" s="33">
        <f t="shared" si="0"/>
        <v>11</v>
      </c>
      <c r="C24" s="34" t="s">
        <v>1518</v>
      </c>
      <c r="D24" s="34" t="s">
        <v>1511</v>
      </c>
      <c r="E24" s="36"/>
      <c r="F24" s="36" t="s">
        <v>167</v>
      </c>
      <c r="G24" s="36">
        <v>1</v>
      </c>
      <c r="H24" s="36" t="str">
        <f t="shared" si="11"/>
        <v>text</v>
      </c>
      <c r="I24" s="36">
        <f t="shared" si="12"/>
        <v>4</v>
      </c>
      <c r="J24" s="37"/>
      <c r="K24" s="204"/>
      <c r="L24" s="36"/>
      <c r="M24" s="39" t="s">
        <v>1507</v>
      </c>
      <c r="P24" s="41"/>
      <c r="S24" s="25" t="str">
        <f t="shared" si="13"/>
        <v>,reserve4</v>
      </c>
      <c r="T24" s="25" t="str">
        <f t="shared" si="14"/>
        <v>TEXT</v>
      </c>
      <c r="U24" s="25" t="str">
        <f t="shared" si="15"/>
        <v/>
      </c>
      <c r="V24" s="25" t="str">
        <f t="shared" si="17"/>
        <v/>
      </c>
      <c r="W24" s="25" t="str">
        <f t="shared" si="5"/>
        <v>-- 予備4</v>
      </c>
      <c r="Y24" s="41"/>
      <c r="Z24" s="41"/>
      <c r="AA24" s="41"/>
      <c r="AB24" s="41"/>
      <c r="AD24" s="25" t="str">
        <f t="shared" si="6"/>
        <v xml:space="preserve">"reserve4": "object", </v>
      </c>
      <c r="AE24" s="25" t="str">
        <f t="shared" si="7"/>
        <v xml:space="preserve">"reserve4", </v>
      </c>
    </row>
    <row r="25" spans="1:31">
      <c r="A25" s="41"/>
      <c r="B25" s="33">
        <f t="shared" si="0"/>
        <v>12</v>
      </c>
      <c r="C25" s="34" t="s">
        <v>1499</v>
      </c>
      <c r="D25" s="34" t="s">
        <v>1524</v>
      </c>
      <c r="E25" s="36"/>
      <c r="F25" s="36" t="s">
        <v>167</v>
      </c>
      <c r="G25" s="36">
        <v>1</v>
      </c>
      <c r="H25" s="36" t="str">
        <f t="shared" ref="H25:H32" si="18">IF(F25="フラグ","boolean",IF(F25="文字列","text",IF(F25="整数","integer",IF(F25="実数","numeric",""))))</f>
        <v>text</v>
      </c>
      <c r="I25" s="36">
        <f t="shared" ref="I25:I32" si="19">IF(H25="boolean",1,IF(H25="text",IF(G25&lt;=126,1+(G25*3),4+(G25*3)),IF(H25="integer",4,IF(H25="numeric",3+CEILING(G25/4*2,2),0))))</f>
        <v>4</v>
      </c>
      <c r="J25" s="37"/>
      <c r="K25" s="204"/>
      <c r="L25" s="36"/>
      <c r="M25" s="39"/>
      <c r="N25" s="370" t="s">
        <v>3817</v>
      </c>
      <c r="P25" s="41"/>
      <c r="S25" s="25" t="str">
        <f t="shared" ref="S25:S32" si="20">IF(B25&lt;&gt;1,","&amp;D25,D25)</f>
        <v>,syusyokugo_name_henkou</v>
      </c>
      <c r="T25" s="25" t="str">
        <f t="shared" ref="T25:T32" si="21">UPPER(H25)</f>
        <v>TEXT</v>
      </c>
      <c r="U25" s="25" t="str">
        <f t="shared" ref="U25:U32" si="22">IF(K25&lt;&gt;"","default "&amp;IF(H25="text","'"&amp;K25&amp;"'",K25),"")</f>
        <v/>
      </c>
      <c r="V25" s="25" t="str">
        <f t="shared" si="17"/>
        <v/>
      </c>
      <c r="W25" s="25" t="str">
        <f t="shared" si="5"/>
        <v>-- 修飾語名称（変更情報）</v>
      </c>
      <c r="Y25" s="41"/>
      <c r="Z25" s="41"/>
      <c r="AA25" s="41"/>
      <c r="AB25" s="41"/>
      <c r="AD25" s="25" t="str">
        <f t="shared" si="6"/>
        <v xml:space="preserve">"syusyokugo_name_henkou": "object", </v>
      </c>
      <c r="AE25" s="25" t="str">
        <f t="shared" si="7"/>
        <v xml:space="preserve">"syusyokugo_name_henkou", </v>
      </c>
    </row>
    <row r="26" spans="1:31" ht="31.5">
      <c r="B26" s="33">
        <f t="shared" si="0"/>
        <v>13</v>
      </c>
      <c r="C26" s="34" t="s">
        <v>1500</v>
      </c>
      <c r="D26" s="34" t="s">
        <v>1559</v>
      </c>
      <c r="E26" s="36"/>
      <c r="F26" s="36" t="s">
        <v>167</v>
      </c>
      <c r="G26" s="36">
        <v>1</v>
      </c>
      <c r="H26" s="36" t="str">
        <f t="shared" si="18"/>
        <v>text</v>
      </c>
      <c r="I26" s="36">
        <f t="shared" si="19"/>
        <v>4</v>
      </c>
      <c r="J26" s="37"/>
      <c r="K26" s="204"/>
      <c r="L26" s="36"/>
      <c r="M26" s="39"/>
      <c r="N26" s="370" t="s">
        <v>3817</v>
      </c>
      <c r="S26" s="25" t="str">
        <f t="shared" si="20"/>
        <v>,syusyokugo_kana_name_henkou</v>
      </c>
      <c r="T26" s="25" t="str">
        <f t="shared" si="21"/>
        <v>TEXT</v>
      </c>
      <c r="U26" s="25" t="str">
        <f t="shared" si="22"/>
        <v/>
      </c>
      <c r="V26" s="25" t="str">
        <f>IF(L26="○","NOT NULL","")</f>
        <v/>
      </c>
      <c r="W26" s="25" t="str">
        <f t="shared" si="5"/>
        <v>-- 修飾語カナ名称（変更情報）</v>
      </c>
      <c r="Y26" s="41"/>
      <c r="Z26" s="41"/>
      <c r="AA26" s="41"/>
      <c r="AB26" s="41"/>
      <c r="AD26" s="25" t="str">
        <f t="shared" si="6"/>
        <v xml:space="preserve">"syusyokugo_kana_name_henkou": "object", </v>
      </c>
      <c r="AE26" s="25" t="str">
        <f t="shared" si="7"/>
        <v xml:space="preserve">"syusyokugo_kana_name_henkou", </v>
      </c>
    </row>
    <row r="27" spans="1:31">
      <c r="B27" s="33">
        <f t="shared" si="0"/>
        <v>14</v>
      </c>
      <c r="C27" s="34" t="s">
        <v>1529</v>
      </c>
      <c r="D27" s="34" t="s">
        <v>1531</v>
      </c>
      <c r="E27" s="36"/>
      <c r="F27" s="36" t="s">
        <v>167</v>
      </c>
      <c r="G27" s="36">
        <v>8</v>
      </c>
      <c r="H27" s="36" t="str">
        <f t="shared" si="18"/>
        <v>text</v>
      </c>
      <c r="I27" s="36">
        <f t="shared" si="19"/>
        <v>25</v>
      </c>
      <c r="J27" s="37"/>
      <c r="K27" s="204"/>
      <c r="L27" s="36"/>
      <c r="M27" s="39" t="s">
        <v>1505</v>
      </c>
      <c r="S27" s="25" t="str">
        <f t="shared" si="20"/>
        <v>,syusai_ymd</v>
      </c>
      <c r="T27" s="25" t="str">
        <f t="shared" si="21"/>
        <v>TEXT</v>
      </c>
      <c r="U27" s="25" t="str">
        <f t="shared" si="22"/>
        <v/>
      </c>
      <c r="V27" s="25" t="str">
        <f>IF(L27="○","NOT NULL","")</f>
        <v/>
      </c>
      <c r="W27" s="25" t="str">
        <f t="shared" si="5"/>
        <v>-- 収載年月日</v>
      </c>
      <c r="AB27" s="41"/>
      <c r="AD27" s="25" t="str">
        <f t="shared" si="6"/>
        <v xml:space="preserve">"syusai_ymd": "object", </v>
      </c>
      <c r="AE27" s="25" t="str">
        <f t="shared" si="7"/>
        <v xml:space="preserve">"syusai_ymd", </v>
      </c>
    </row>
    <row r="28" spans="1:31">
      <c r="B28" s="33">
        <f t="shared" si="0"/>
        <v>15</v>
      </c>
      <c r="C28" s="34" t="s">
        <v>824</v>
      </c>
      <c r="D28" s="34" t="s">
        <v>1519</v>
      </c>
      <c r="E28" s="36"/>
      <c r="F28" s="36" t="s">
        <v>167</v>
      </c>
      <c r="G28" s="36">
        <v>8</v>
      </c>
      <c r="H28" s="36" t="str">
        <f t="shared" si="18"/>
        <v>text</v>
      </c>
      <c r="I28" s="36">
        <f t="shared" si="19"/>
        <v>25</v>
      </c>
      <c r="J28" s="37"/>
      <c r="K28" s="204"/>
      <c r="L28" s="36"/>
      <c r="M28" s="39" t="s">
        <v>1505</v>
      </c>
      <c r="P28" s="41"/>
      <c r="S28" s="25" t="str">
        <f t="shared" si="20"/>
        <v>,henko_ymd</v>
      </c>
      <c r="T28" s="25" t="str">
        <f t="shared" si="21"/>
        <v>TEXT</v>
      </c>
      <c r="U28" s="25" t="str">
        <f t="shared" si="22"/>
        <v/>
      </c>
      <c r="V28" s="25" t="str">
        <f t="shared" ref="V28:V30" si="23">IF(L28="○","NOT NULL","")</f>
        <v/>
      </c>
      <c r="W28" s="25" t="str">
        <f t="shared" si="5"/>
        <v>-- 変更年月日</v>
      </c>
      <c r="Y28" s="41"/>
      <c r="Z28" s="41"/>
      <c r="AA28" s="41"/>
      <c r="AB28" s="41"/>
      <c r="AD28" s="25" t="str">
        <f t="shared" si="6"/>
        <v xml:space="preserve">"henko_ymd": "object", </v>
      </c>
      <c r="AE28" s="25" t="str">
        <f t="shared" si="7"/>
        <v xml:space="preserve">"henko_ymd", </v>
      </c>
    </row>
    <row r="29" spans="1:31">
      <c r="A29" s="41"/>
      <c r="B29" s="33">
        <f t="shared" si="0"/>
        <v>16</v>
      </c>
      <c r="C29" s="34" t="s">
        <v>826</v>
      </c>
      <c r="D29" s="34" t="s">
        <v>1520</v>
      </c>
      <c r="E29" s="36"/>
      <c r="F29" s="36" t="s">
        <v>167</v>
      </c>
      <c r="G29" s="36">
        <v>8</v>
      </c>
      <c r="H29" s="36" t="str">
        <f t="shared" si="18"/>
        <v>text</v>
      </c>
      <c r="I29" s="36">
        <f t="shared" si="19"/>
        <v>25</v>
      </c>
      <c r="J29" s="37"/>
      <c r="K29" s="204"/>
      <c r="L29" s="36"/>
      <c r="M29" s="39" t="s">
        <v>1505</v>
      </c>
      <c r="N29" s="370" t="s">
        <v>3818</v>
      </c>
      <c r="P29" s="41"/>
      <c r="S29" s="25" t="str">
        <f t="shared" si="20"/>
        <v>,haishi_ymd</v>
      </c>
      <c r="T29" s="25" t="str">
        <f t="shared" si="21"/>
        <v>TEXT</v>
      </c>
      <c r="U29" s="25" t="str">
        <f t="shared" si="22"/>
        <v/>
      </c>
      <c r="V29" s="25" t="str">
        <f t="shared" si="23"/>
        <v/>
      </c>
      <c r="W29" s="25" t="str">
        <f t="shared" si="5"/>
        <v>-- 廃止年月日</v>
      </c>
      <c r="Y29" s="41"/>
      <c r="Z29" s="41"/>
      <c r="AA29" s="41"/>
      <c r="AB29" s="41"/>
      <c r="AD29" s="25" t="str">
        <f t="shared" si="6"/>
        <v xml:space="preserve">"haishi_ymd": "object", </v>
      </c>
      <c r="AE29" s="25" t="str">
        <f t="shared" si="7"/>
        <v xml:space="preserve">"haishi_ymd", </v>
      </c>
    </row>
    <row r="30" spans="1:31">
      <c r="A30" s="41"/>
      <c r="B30" s="33">
        <f t="shared" si="0"/>
        <v>17</v>
      </c>
      <c r="C30" s="34" t="s">
        <v>1501</v>
      </c>
      <c r="D30" s="34" t="s">
        <v>1526</v>
      </c>
      <c r="E30" s="36"/>
      <c r="F30" s="36" t="s">
        <v>3841</v>
      </c>
      <c r="G30" s="36">
        <v>8</v>
      </c>
      <c r="H30" s="36" t="str">
        <f t="shared" si="18"/>
        <v>integer</v>
      </c>
      <c r="I30" s="36">
        <f t="shared" si="19"/>
        <v>4</v>
      </c>
      <c r="J30" s="37"/>
      <c r="K30" s="204"/>
      <c r="L30" s="36"/>
      <c r="M30" s="39"/>
      <c r="N30" s="370" t="s">
        <v>3817</v>
      </c>
      <c r="P30" s="41"/>
      <c r="S30" s="25" t="str">
        <f t="shared" si="20"/>
        <v>,syusyokugo_kanri_no</v>
      </c>
      <c r="T30" s="25" t="str">
        <f t="shared" si="21"/>
        <v>INTEGER</v>
      </c>
      <c r="U30" s="25" t="str">
        <f t="shared" si="22"/>
        <v/>
      </c>
      <c r="V30" s="25" t="str">
        <f t="shared" si="23"/>
        <v/>
      </c>
      <c r="W30" s="25" t="str">
        <f t="shared" si="5"/>
        <v>-- 修飾語管理番号</v>
      </c>
      <c r="Y30" s="41"/>
      <c r="Z30" s="41"/>
      <c r="AA30" s="41"/>
      <c r="AB30" s="41"/>
      <c r="AD30" s="25" t="str">
        <f t="shared" si="6"/>
        <v/>
      </c>
      <c r="AE30" s="25" t="str">
        <f t="shared" si="7"/>
        <v xml:space="preserve">"syusyokugo_kanri_no", </v>
      </c>
    </row>
    <row r="31" spans="1:31">
      <c r="B31" s="33">
        <f t="shared" si="0"/>
        <v>18</v>
      </c>
      <c r="C31" s="34" t="s">
        <v>1502</v>
      </c>
      <c r="D31" s="34" t="s">
        <v>1525</v>
      </c>
      <c r="E31" s="36"/>
      <c r="F31" s="36" t="s">
        <v>167</v>
      </c>
      <c r="G31" s="36">
        <v>9</v>
      </c>
      <c r="H31" s="36" t="str">
        <f t="shared" si="18"/>
        <v>text</v>
      </c>
      <c r="I31" s="36">
        <f t="shared" si="19"/>
        <v>28</v>
      </c>
      <c r="J31" s="37"/>
      <c r="K31" s="204"/>
      <c r="L31" s="36"/>
      <c r="M31" s="39"/>
      <c r="N31" s="370" t="s">
        <v>3817</v>
      </c>
      <c r="S31" s="25" t="str">
        <f t="shared" si="20"/>
        <v>,syusyokugo_koukan_cd</v>
      </c>
      <c r="T31" s="25" t="str">
        <f t="shared" si="21"/>
        <v>TEXT</v>
      </c>
      <c r="U31" s="25" t="str">
        <f t="shared" si="22"/>
        <v/>
      </c>
      <c r="V31" s="25" t="str">
        <f>IF(L31="○","NOT NULL","")</f>
        <v/>
      </c>
      <c r="W31" s="25" t="str">
        <f t="shared" si="5"/>
        <v>-- 修飾語交換用コード</v>
      </c>
      <c r="Y31" s="41"/>
      <c r="Z31" s="41"/>
      <c r="AA31" s="41"/>
      <c r="AB31" s="41"/>
      <c r="AD31" s="25" t="str">
        <f t="shared" si="6"/>
        <v xml:space="preserve">"syusyokugo_koukan_cd": "object", </v>
      </c>
      <c r="AE31" s="25" t="str">
        <f t="shared" si="7"/>
        <v xml:space="preserve">"syusyokugo_koukan_cd", </v>
      </c>
    </row>
    <row r="32" spans="1:31">
      <c r="B32" s="33">
        <f t="shared" si="0"/>
        <v>19</v>
      </c>
      <c r="C32" s="34" t="s">
        <v>1528</v>
      </c>
      <c r="D32" s="34" t="s">
        <v>1527</v>
      </c>
      <c r="E32" s="36"/>
      <c r="F32" s="36" t="s">
        <v>167</v>
      </c>
      <c r="G32" s="36">
        <v>8</v>
      </c>
      <c r="H32" s="36" t="str">
        <f t="shared" si="18"/>
        <v>text</v>
      </c>
      <c r="I32" s="36">
        <f t="shared" si="19"/>
        <v>25</v>
      </c>
      <c r="J32" s="37"/>
      <c r="K32" s="204"/>
      <c r="L32" s="36"/>
      <c r="M32" s="39"/>
      <c r="N32" s="370" t="s">
        <v>3817</v>
      </c>
      <c r="S32" s="25" t="str">
        <f t="shared" si="20"/>
        <v>,syusyokugo_kubun</v>
      </c>
      <c r="T32" s="25" t="str">
        <f t="shared" si="21"/>
        <v>TEXT</v>
      </c>
      <c r="U32" s="25" t="str">
        <f t="shared" si="22"/>
        <v/>
      </c>
      <c r="V32" s="25" t="str">
        <f>IF(L32="○","NOT NULL","")</f>
        <v/>
      </c>
      <c r="W32" s="25" t="str">
        <f t="shared" si="5"/>
        <v>-- 修飾語区分</v>
      </c>
      <c r="AB32" s="41"/>
      <c r="AD32" s="25" t="str">
        <f t="shared" si="6"/>
        <v xml:space="preserve">"syusyokugo_kubun": "object", </v>
      </c>
      <c r="AE32" s="25" t="str">
        <f t="shared" si="7"/>
        <v xml:space="preserve">"syusyokugo_kubun", </v>
      </c>
    </row>
    <row r="33" spans="1:31" ht="19.5" thickBot="1">
      <c r="A33" s="41"/>
      <c r="B33" s="371">
        <f t="shared" si="0"/>
        <v>20</v>
      </c>
      <c r="C33" s="372" t="s">
        <v>3330</v>
      </c>
      <c r="D33" s="372" t="s">
        <v>822</v>
      </c>
      <c r="E33" s="373" t="s">
        <v>3811</v>
      </c>
      <c r="F33" s="373" t="s">
        <v>167</v>
      </c>
      <c r="G33" s="373">
        <v>8</v>
      </c>
      <c r="H33" s="373" t="str">
        <f t="shared" ref="H33" si="24">IF(F33="フラグ","boolean",IF(F33="文字列","text",IF(F33="整数","integer",IF(F33="実数","numeric",""))))</f>
        <v>text</v>
      </c>
      <c r="I33" s="373">
        <f t="shared" ref="I33" si="25">IF(H33="boolean",1,IF(H33="text",IF(G33&lt;=126,1+(G33*3),4+(G33*3)),IF(H33="integer",4,IF(H33="numeric",3+CEILING(G33/4*2,2),0))))</f>
        <v>25</v>
      </c>
      <c r="J33" s="374"/>
      <c r="K33" s="375"/>
      <c r="L33" s="373" t="s">
        <v>192</v>
      </c>
      <c r="M33" s="376" t="s">
        <v>1506</v>
      </c>
      <c r="N33" s="370" t="s">
        <v>3812</v>
      </c>
      <c r="P33" s="41"/>
      <c r="S33" s="25" t="str">
        <f t="shared" si="2"/>
        <v>,update_ymd</v>
      </c>
      <c r="T33" s="25" t="str">
        <f t="shared" si="3"/>
        <v>TEXT</v>
      </c>
      <c r="U33" s="25" t="str">
        <f t="shared" si="4"/>
        <v/>
      </c>
      <c r="V33" s="25" t="str">
        <f t="shared" si="10"/>
        <v>NOT NULL</v>
      </c>
      <c r="W33" s="25" t="str">
        <f t="shared" si="5"/>
        <v>-- データ登録日</v>
      </c>
      <c r="Y33" s="41"/>
      <c r="Z33" s="41"/>
      <c r="AA33" s="41"/>
      <c r="AB33" s="41"/>
      <c r="AD33" s="25" t="str">
        <f t="shared" si="6"/>
        <v xml:space="preserve">"update_ymd": "object", </v>
      </c>
      <c r="AE33" s="25" t="str">
        <f t="shared" si="7"/>
        <v xml:space="preserve">"update_ymd", </v>
      </c>
    </row>
    <row r="34" spans="1:31">
      <c r="A34" s="41"/>
      <c r="P34" s="41"/>
      <c r="R34" s="25" t="s">
        <v>1327</v>
      </c>
      <c r="Y34" s="41"/>
      <c r="Z34" s="41"/>
      <c r="AA34" s="41"/>
      <c r="AB34" s="41"/>
    </row>
    <row r="35" spans="1:31">
      <c r="A35" s="41"/>
      <c r="P35" s="41"/>
      <c r="Y35" s="41"/>
      <c r="Z35" s="41"/>
      <c r="AA35" s="41"/>
      <c r="AB35" s="41"/>
    </row>
    <row r="36" spans="1:31">
      <c r="P36" s="41"/>
      <c r="Y36" s="41"/>
      <c r="Z36" s="41"/>
      <c r="AA36" s="41"/>
      <c r="AB36" s="41"/>
    </row>
    <row r="37" spans="1:31">
      <c r="P37" s="41"/>
      <c r="Y37" s="41"/>
      <c r="Z37" s="41"/>
      <c r="AA37" s="41"/>
    </row>
    <row r="38" spans="1:31">
      <c r="P38" s="41"/>
      <c r="Y38" s="41"/>
      <c r="Z38" s="41"/>
      <c r="AA38" s="41"/>
    </row>
    <row r="39" spans="1:31">
      <c r="P39" s="41"/>
      <c r="Y39" s="41"/>
      <c r="Z39" s="41"/>
      <c r="AA39" s="41"/>
    </row>
    <row r="40" spans="1:31">
      <c r="P40" s="41"/>
      <c r="Y40" s="41"/>
      <c r="Z40" s="41"/>
      <c r="AA40" s="41"/>
    </row>
    <row r="41" spans="1:31">
      <c r="P41" s="41"/>
      <c r="Y41" s="41"/>
      <c r="Z41" s="41"/>
      <c r="AA4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1079" priority="3"/>
  </conditionalFormatting>
  <conditionalFormatting sqref="D14">
    <cfRule type="duplicateValues" dxfId="107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9" fitToHeight="0" orientation="portrait" horizontalDpi="300" verticalDpi="300" r:id="rId1"/>
  <headerFooter alignWithMargins="0">
    <oddFooter>&amp;C&amp;P/&amp;N</oddFooter>
  </headerFooter>
  <legacyDrawingHF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AE5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204</v>
      </c>
      <c r="K1" s="635"/>
      <c r="L1" s="627"/>
      <c r="M1" s="231" t="s">
        <v>140</v>
      </c>
    </row>
    <row r="2" spans="1:31" ht="19.5" thickBot="1">
      <c r="B2" s="633"/>
      <c r="C2" s="634"/>
      <c r="D2" s="26" t="s">
        <v>141</v>
      </c>
      <c r="E2" s="637"/>
      <c r="F2" s="637"/>
      <c r="G2" s="637"/>
      <c r="H2" s="637"/>
      <c r="I2" s="637"/>
      <c r="J2" s="638"/>
      <c r="K2" s="639"/>
      <c r="L2" s="640"/>
      <c r="M2" s="27"/>
      <c r="P2" s="25" t="str">
        <f>"ALTER TABLE ONLY milscm4."&amp;D$8</f>
        <v>ALTER TABLE ONLY milscm4.mt_comment</v>
      </c>
    </row>
    <row r="3" spans="1:31" ht="19.5" thickBot="1">
      <c r="B3" s="28"/>
      <c r="C3" s="28"/>
      <c r="D3" s="28"/>
      <c r="E3" s="28"/>
      <c r="F3" s="28"/>
      <c r="G3" s="28"/>
      <c r="H3" s="28"/>
      <c r="I3" s="28"/>
      <c r="J3" s="28"/>
      <c r="K3" s="28"/>
      <c r="L3" s="28"/>
      <c r="M3" s="29"/>
      <c r="N3" s="28"/>
      <c r="Q3" s="25" t="str">
        <f>"ADD CONSTRAINT "&amp;D$8&amp;"_pkey"</f>
        <v>ADD CONSTRAINT mt_comment_pkey</v>
      </c>
    </row>
    <row r="4" spans="1:31">
      <c r="B4" s="626" t="s">
        <v>142</v>
      </c>
      <c r="C4" s="627"/>
      <c r="D4" s="628" t="str">
        <f>VLOOKUP(D7,エンティティ一覧!A1:'エンティティ一覧'!AQ10131,13,FALSE)</f>
        <v>ENT_A3_07</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1532</v>
      </c>
    </row>
    <row r="7" spans="1:31">
      <c r="B7" s="641" t="s">
        <v>145</v>
      </c>
      <c r="C7" s="642"/>
      <c r="D7" s="643" t="s">
        <v>1379</v>
      </c>
      <c r="E7" s="646"/>
      <c r="F7" s="646"/>
      <c r="G7" s="646"/>
      <c r="H7" s="646"/>
      <c r="I7" s="646"/>
      <c r="J7" s="646"/>
      <c r="K7" s="646"/>
      <c r="L7" s="646"/>
      <c r="M7" s="647"/>
      <c r="T7" s="25" t="s">
        <v>3882</v>
      </c>
    </row>
    <row r="8" spans="1:31">
      <c r="B8" s="641" t="s">
        <v>642</v>
      </c>
      <c r="C8" s="642"/>
      <c r="D8" s="643" t="s">
        <v>1399</v>
      </c>
      <c r="E8" s="646"/>
      <c r="F8" s="646"/>
      <c r="G8" s="646"/>
      <c r="H8" s="646"/>
      <c r="I8" s="646"/>
      <c r="J8" s="646"/>
      <c r="K8" s="646"/>
      <c r="L8" s="646"/>
      <c r="M8" s="647"/>
      <c r="S8" s="25" t="s">
        <v>1327</v>
      </c>
    </row>
    <row r="9" spans="1:31" ht="19.5" thickBot="1">
      <c r="B9" s="652" t="s">
        <v>149</v>
      </c>
      <c r="C9" s="653"/>
      <c r="D9" s="654" t="str">
        <f xml:space="preserve"> D7 &amp; "を定義する。"</f>
        <v>コメントマスタ取込用を定義する。</v>
      </c>
      <c r="E9" s="655"/>
      <c r="F9" s="655"/>
      <c r="G9" s="655"/>
      <c r="H9" s="655"/>
      <c r="I9" s="655"/>
      <c r="J9" s="655"/>
      <c r="K9" s="655"/>
      <c r="L9" s="655"/>
      <c r="M9" s="656"/>
      <c r="P9" s="25" t="str">
        <f>"ALTER TABLE milscm4."&amp;D$8&amp;" OWNER TO pgmisgrp1;"</f>
        <v>ALTER TABLE milscm4.mt_comment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milscm4.mt_comment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milscm4.mt_comment</v>
      </c>
    </row>
    <row r="13" spans="1:31" ht="16.5" customHeight="1">
      <c r="B13" s="670"/>
      <c r="C13" s="672"/>
      <c r="D13" s="672"/>
      <c r="E13" s="666"/>
      <c r="F13" s="230" t="s">
        <v>162</v>
      </c>
      <c r="G13" s="230" t="s">
        <v>163</v>
      </c>
      <c r="H13" s="230" t="s">
        <v>162</v>
      </c>
      <c r="I13" s="230" t="s">
        <v>164</v>
      </c>
      <c r="J13" s="666"/>
      <c r="K13" s="666"/>
      <c r="L13" s="666"/>
      <c r="M13" s="668"/>
      <c r="Q13" s="25" t="s">
        <v>1326</v>
      </c>
    </row>
    <row r="14" spans="1:31" ht="75">
      <c r="B14" s="33">
        <f t="shared" ref="B14:B44" si="0">ROW()-13</f>
        <v>1</v>
      </c>
      <c r="C14" s="236" t="s">
        <v>1441</v>
      </c>
      <c r="D14" s="236" t="s">
        <v>1532</v>
      </c>
      <c r="E14" s="229" t="s">
        <v>1503</v>
      </c>
      <c r="F14" s="229" t="s">
        <v>197</v>
      </c>
      <c r="G14" s="229">
        <v>1</v>
      </c>
      <c r="H14" s="229" t="str">
        <f t="shared" ref="H14:H16" si="1">IF(F14="フラグ","boolean",IF(F14="文字列","text",IF(F14="整数","integer",IF(F14="実数","numeric",""))))</f>
        <v>text</v>
      </c>
      <c r="I14" s="229">
        <f>IF(H14="boolean",1,IF(H14="text",IF(G14&lt;=126,1+(G14*3),4+(G14*3)),IF(H14="integer",4,IF(H14="numeric",3+CEILING(G14/4*2,2),0))))</f>
        <v>4</v>
      </c>
      <c r="J14" s="237"/>
      <c r="K14" s="238"/>
      <c r="L14" s="239" t="s">
        <v>192</v>
      </c>
      <c r="M14" s="240" t="s">
        <v>3814</v>
      </c>
      <c r="S14" s="25" t="str">
        <f t="shared" ref="S14:S44" si="2">IF(B14&lt;&gt;1,","&amp;D14,D14)</f>
        <v>henkou_kubun</v>
      </c>
      <c r="T14" s="25" t="str">
        <f t="shared" ref="T14:T44" si="3">UPPER(H14)</f>
        <v>TEXT</v>
      </c>
      <c r="U14" s="25" t="str">
        <f t="shared" ref="U14:U44" si="4">IF(K14&lt;&gt;"","default "&amp;IF(H14="text","'"&amp;K14&amp;"'",K14),"")</f>
        <v/>
      </c>
      <c r="V14" s="25" t="str">
        <f>IF(L14="○","NOT NULL","")</f>
        <v>NOT NULL</v>
      </c>
      <c r="W14" s="25" t="str">
        <f t="shared" ref="W14:W44" si="5">"-- "&amp;C14</f>
        <v>-- 変更区分</v>
      </c>
      <c r="Y14" s="41"/>
      <c r="Z14" s="41"/>
      <c r="AA14" s="41"/>
      <c r="AB14" s="41"/>
      <c r="AD14" s="25" t="str">
        <f t="shared" ref="AD14:AD44" si="6">IF(H14="text",""""&amp;D14&amp;""": ""object"", ","")</f>
        <v xml:space="preserve">"henkou_kubun": "object", </v>
      </c>
      <c r="AE14" s="25" t="str">
        <f t="shared" ref="AE14:AE44" si="7">""""&amp;D14&amp;""", "</f>
        <v xml:space="preserve">"henkou_kubun", </v>
      </c>
    </row>
    <row r="15" spans="1:31">
      <c r="B15" s="33">
        <f t="shared" si="0"/>
        <v>2</v>
      </c>
      <c r="C15" s="34" t="s">
        <v>1496</v>
      </c>
      <c r="D15" s="34" t="s">
        <v>1504</v>
      </c>
      <c r="E15" s="36"/>
      <c r="F15" s="36" t="s">
        <v>167</v>
      </c>
      <c r="G15" s="36">
        <v>1</v>
      </c>
      <c r="H15" s="36" t="str">
        <f t="shared" si="1"/>
        <v>text</v>
      </c>
      <c r="I15" s="36">
        <f t="shared" ref="I15:I16" si="8">IF(H15="boolean",1,IF(H15="text",IF(G15&lt;=126,1+(G15*3),4+(G15*3)),IF(H15="integer",4,IF(H15="numeric",3+CEILING(G15/4*2,2),0))))</f>
        <v>4</v>
      </c>
      <c r="J15" s="37"/>
      <c r="K15" s="204"/>
      <c r="L15" s="239" t="s">
        <v>1585</v>
      </c>
      <c r="M15" s="39" t="s">
        <v>1534</v>
      </c>
      <c r="S15" s="25" t="str">
        <f t="shared" si="2"/>
        <v>,master_type</v>
      </c>
      <c r="T15" s="25" t="str">
        <f t="shared" si="3"/>
        <v>TEXT</v>
      </c>
      <c r="U15" s="25" t="str">
        <f t="shared" si="4"/>
        <v/>
      </c>
      <c r="V15" s="25" t="str">
        <f>IF(L15="○","NOT NULL","")</f>
        <v>NOT NULL</v>
      </c>
      <c r="W15" s="25" t="str">
        <f t="shared" si="5"/>
        <v>-- マスター種別</v>
      </c>
      <c r="Y15" s="41"/>
      <c r="Z15" s="41"/>
      <c r="AA15" s="41"/>
      <c r="AB15" s="41"/>
      <c r="AD15" s="25" t="str">
        <f t="shared" si="6"/>
        <v xml:space="preserve">"master_type": "object", </v>
      </c>
      <c r="AE15" s="25" t="str">
        <f t="shared" si="7"/>
        <v xml:space="preserve">"master_type", </v>
      </c>
    </row>
    <row r="16" spans="1:31">
      <c r="B16" s="33">
        <f t="shared" si="0"/>
        <v>3</v>
      </c>
      <c r="C16" s="34" t="s">
        <v>1536</v>
      </c>
      <c r="D16" s="34" t="s">
        <v>1560</v>
      </c>
      <c r="E16" s="229" t="s">
        <v>208</v>
      </c>
      <c r="F16" s="36" t="s">
        <v>167</v>
      </c>
      <c r="G16" s="36">
        <v>1</v>
      </c>
      <c r="H16" s="36" t="str">
        <f t="shared" si="1"/>
        <v>text</v>
      </c>
      <c r="I16" s="36">
        <f t="shared" si="8"/>
        <v>4</v>
      </c>
      <c r="J16" s="37"/>
      <c r="K16" s="204"/>
      <c r="L16" s="36" t="s">
        <v>192</v>
      </c>
      <c r="M16" s="39" t="s">
        <v>1533</v>
      </c>
      <c r="S16" s="25" t="str">
        <f t="shared" si="2"/>
        <v>,comment_cd</v>
      </c>
      <c r="T16" s="25" t="str">
        <f t="shared" si="3"/>
        <v>TEXT</v>
      </c>
      <c r="U16" s="25" t="str">
        <f t="shared" si="4"/>
        <v/>
      </c>
      <c r="V16" s="25" t="str">
        <f>IF(L16="○","NOT NULL","")</f>
        <v>NOT NULL</v>
      </c>
      <c r="W16" s="25" t="str">
        <f t="shared" si="5"/>
        <v>-- コメントコード区分</v>
      </c>
      <c r="Y16" s="41"/>
      <c r="Z16" s="41"/>
      <c r="AA16" s="41"/>
      <c r="AB16" s="41"/>
      <c r="AD16" s="25" t="str">
        <f t="shared" si="6"/>
        <v xml:space="preserve">"comment_cd": "object", </v>
      </c>
      <c r="AE16" s="25" t="str">
        <f t="shared" si="7"/>
        <v xml:space="preserve">"comment_cd", </v>
      </c>
    </row>
    <row r="17" spans="1:31">
      <c r="B17" s="33">
        <f t="shared" si="0"/>
        <v>4</v>
      </c>
      <c r="C17" s="34" t="s">
        <v>1537</v>
      </c>
      <c r="D17" s="34" t="s">
        <v>1561</v>
      </c>
      <c r="E17" s="229" t="s">
        <v>208</v>
      </c>
      <c r="F17" s="36" t="s">
        <v>167</v>
      </c>
      <c r="G17" s="36">
        <v>2</v>
      </c>
      <c r="H17" s="36" t="str">
        <f t="shared" ref="H17:H19" si="9">IF(F17="フラグ","boolean",IF(F17="文字列","text",IF(F17="整数","integer",IF(F17="実数","numeric",""))))</f>
        <v>text</v>
      </c>
      <c r="I17" s="36">
        <f t="shared" ref="I17:I19" si="10">IF(H17="boolean",1,IF(H17="text",IF(G17&lt;=126,1+(G17*3),4+(G17*3)),IF(H17="integer",4,IF(H17="numeric",3+CEILING(G17/4*2,2),0))))</f>
        <v>7</v>
      </c>
      <c r="J17" s="37"/>
      <c r="K17" s="204"/>
      <c r="L17" s="239" t="s">
        <v>1585</v>
      </c>
      <c r="M17" s="39"/>
      <c r="S17" s="25" t="str">
        <f t="shared" si="2"/>
        <v>,comment_cd_pattern</v>
      </c>
      <c r="T17" s="25" t="str">
        <f t="shared" si="3"/>
        <v>TEXT</v>
      </c>
      <c r="U17" s="25" t="str">
        <f t="shared" si="4"/>
        <v/>
      </c>
      <c r="V17" s="25" t="str">
        <f>IF(L17="○","NOT NULL","")</f>
        <v>NOT NULL</v>
      </c>
      <c r="W17" s="25" t="str">
        <f t="shared" si="5"/>
        <v>-- コメントコードパターン</v>
      </c>
      <c r="AB17" s="41"/>
      <c r="AD17" s="25" t="str">
        <f t="shared" si="6"/>
        <v xml:space="preserve">"comment_cd_pattern": "object", </v>
      </c>
      <c r="AE17" s="25" t="str">
        <f t="shared" si="7"/>
        <v xml:space="preserve">"comment_cd_pattern", </v>
      </c>
    </row>
    <row r="18" spans="1:31">
      <c r="B18" s="33">
        <f t="shared" si="0"/>
        <v>5</v>
      </c>
      <c r="C18" s="34" t="s">
        <v>1583</v>
      </c>
      <c r="D18" s="34" t="s">
        <v>1584</v>
      </c>
      <c r="E18" s="229" t="s">
        <v>208</v>
      </c>
      <c r="F18" s="36" t="s">
        <v>1401</v>
      </c>
      <c r="G18" s="36">
        <v>6</v>
      </c>
      <c r="H18" s="36" t="str">
        <f t="shared" si="9"/>
        <v>text</v>
      </c>
      <c r="I18" s="36">
        <f t="shared" si="10"/>
        <v>19</v>
      </c>
      <c r="J18" s="37"/>
      <c r="K18" s="204"/>
      <c r="L18" s="239" t="s">
        <v>1585</v>
      </c>
      <c r="M18" s="39"/>
      <c r="P18" s="41"/>
      <c r="S18" s="25" t="str">
        <f t="shared" si="2"/>
        <v>,comment_cd_seq</v>
      </c>
      <c r="T18" s="25" t="str">
        <f t="shared" si="3"/>
        <v>TEXT</v>
      </c>
      <c r="U18" s="25" t="str">
        <f t="shared" si="4"/>
        <v/>
      </c>
      <c r="V18" s="25" t="str">
        <f t="shared" ref="V18:V44" si="11">IF(L18="○","NOT NULL","")</f>
        <v>NOT NULL</v>
      </c>
      <c r="W18" s="25" t="str">
        <f t="shared" si="5"/>
        <v>-- コメントコード一連番号</v>
      </c>
      <c r="Y18" s="41"/>
      <c r="Z18" s="41"/>
      <c r="AA18" s="41"/>
      <c r="AB18" s="41"/>
      <c r="AD18" s="25" t="str">
        <f t="shared" si="6"/>
        <v xml:space="preserve">"comment_cd_seq": "object", </v>
      </c>
      <c r="AE18" s="25" t="str">
        <f t="shared" si="7"/>
        <v xml:space="preserve">"comment_cd_seq", </v>
      </c>
    </row>
    <row r="19" spans="1:31" ht="31.5">
      <c r="A19" s="41"/>
      <c r="B19" s="33">
        <f t="shared" si="0"/>
        <v>6</v>
      </c>
      <c r="C19" s="34" t="s">
        <v>1538</v>
      </c>
      <c r="D19" s="34" t="s">
        <v>1562</v>
      </c>
      <c r="E19" s="36"/>
      <c r="F19" s="36" t="s">
        <v>3840</v>
      </c>
      <c r="G19" s="36">
        <v>2</v>
      </c>
      <c r="H19" s="36" t="str">
        <f t="shared" si="9"/>
        <v>integer</v>
      </c>
      <c r="I19" s="36">
        <f t="shared" si="10"/>
        <v>4</v>
      </c>
      <c r="J19" s="37"/>
      <c r="K19" s="204"/>
      <c r="L19" s="239"/>
      <c r="M19" s="39"/>
      <c r="N19" s="370" t="s">
        <v>3815</v>
      </c>
      <c r="P19" s="41"/>
      <c r="S19" s="25" t="str">
        <f t="shared" si="2"/>
        <v>,comment_sentence_kanji_ketasu</v>
      </c>
      <c r="T19" s="25" t="str">
        <f t="shared" si="3"/>
        <v>INTEGER</v>
      </c>
      <c r="U19" s="25" t="str">
        <f t="shared" si="4"/>
        <v/>
      </c>
      <c r="V19" s="25" t="str">
        <f t="shared" si="11"/>
        <v/>
      </c>
      <c r="W19" s="25" t="str">
        <f t="shared" si="5"/>
        <v>-- コメント文漢字有効桁数</v>
      </c>
      <c r="Y19" s="41"/>
      <c r="Z19" s="41"/>
      <c r="AA19" s="41"/>
      <c r="AB19" s="41"/>
      <c r="AD19" s="25" t="str">
        <f t="shared" si="6"/>
        <v/>
      </c>
      <c r="AE19" s="25" t="str">
        <f t="shared" si="7"/>
        <v xml:space="preserve">"comment_sentence_kanji_ketasu", </v>
      </c>
    </row>
    <row r="20" spans="1:31" ht="31.5">
      <c r="B20" s="33">
        <f t="shared" si="0"/>
        <v>7</v>
      </c>
      <c r="C20" s="34" t="s">
        <v>1539</v>
      </c>
      <c r="D20" s="34" t="s">
        <v>1563</v>
      </c>
      <c r="E20" s="36"/>
      <c r="F20" s="36" t="s">
        <v>1401</v>
      </c>
      <c r="G20" s="36">
        <v>32</v>
      </c>
      <c r="H20" s="36" t="str">
        <f t="shared" ref="H20:H31" si="12">IF(F20="フラグ","boolean",IF(F20="文字列","text",IF(F20="整数","integer",IF(F20="実数","numeric",""))))</f>
        <v>text</v>
      </c>
      <c r="I20" s="36">
        <f t="shared" ref="I20:I31" si="13">IF(H20="boolean",1,IF(H20="text",IF(G20&lt;=126,1+(G20*3),4+(G20*3)),IF(H20="integer",4,IF(H20="numeric",3+CEILING(G20/4*2,2),0))))</f>
        <v>97</v>
      </c>
      <c r="J20" s="37"/>
      <c r="K20" s="204"/>
      <c r="L20" s="36"/>
      <c r="M20" s="39"/>
      <c r="S20" s="25" t="str">
        <f t="shared" ref="S20:S31" si="14">IF(B20&lt;&gt;1,","&amp;D20,D20)</f>
        <v>,comment_sentence_kanji_name</v>
      </c>
      <c r="T20" s="25" t="str">
        <f t="shared" ref="T20:T31" si="15">UPPER(H20)</f>
        <v>TEXT</v>
      </c>
      <c r="U20" s="25" t="str">
        <f t="shared" ref="U20:U31" si="16">IF(K20&lt;&gt;"","default "&amp;IF(H20="text","'"&amp;K20&amp;"'",K20),"")</f>
        <v/>
      </c>
      <c r="V20" s="25" t="str">
        <f>IF(L20="○","NOT NULL","")</f>
        <v/>
      </c>
      <c r="W20" s="25" t="str">
        <f t="shared" si="5"/>
        <v>-- コメント文漢字名称</v>
      </c>
      <c r="Y20" s="41"/>
      <c r="Z20" s="41"/>
      <c r="AA20" s="41"/>
      <c r="AB20" s="41"/>
      <c r="AD20" s="25" t="str">
        <f t="shared" si="6"/>
        <v xml:space="preserve">"comment_sentence_kanji_name": "object", </v>
      </c>
      <c r="AE20" s="25" t="str">
        <f t="shared" si="7"/>
        <v xml:space="preserve">"comment_sentence_kanji_name", </v>
      </c>
    </row>
    <row r="21" spans="1:31" ht="31.5">
      <c r="B21" s="33">
        <f t="shared" si="0"/>
        <v>8</v>
      </c>
      <c r="C21" s="34" t="s">
        <v>1540</v>
      </c>
      <c r="D21" s="34" t="s">
        <v>1564</v>
      </c>
      <c r="E21" s="36"/>
      <c r="F21" s="36" t="s">
        <v>3840</v>
      </c>
      <c r="G21" s="36">
        <v>2</v>
      </c>
      <c r="H21" s="36" t="str">
        <f t="shared" si="12"/>
        <v>integer</v>
      </c>
      <c r="I21" s="36">
        <f t="shared" si="13"/>
        <v>4</v>
      </c>
      <c r="J21" s="37"/>
      <c r="K21" s="204"/>
      <c r="L21" s="239"/>
      <c r="M21" s="39"/>
      <c r="N21" s="370" t="s">
        <v>3815</v>
      </c>
      <c r="S21" s="25" t="str">
        <f t="shared" si="14"/>
        <v>,comment_sentence_kana_ketasu</v>
      </c>
      <c r="T21" s="25" t="str">
        <f t="shared" si="15"/>
        <v>INTEGER</v>
      </c>
      <c r="U21" s="25" t="str">
        <f t="shared" si="16"/>
        <v/>
      </c>
      <c r="V21" s="25" t="str">
        <f>IF(L21="○","NOT NULL","")</f>
        <v/>
      </c>
      <c r="W21" s="25" t="str">
        <f t="shared" si="5"/>
        <v>-- コメント文カナ有効桁数</v>
      </c>
      <c r="Y21" s="41"/>
      <c r="Z21" s="41"/>
      <c r="AA21" s="41"/>
      <c r="AB21" s="41"/>
      <c r="AD21" s="25" t="str">
        <f t="shared" si="6"/>
        <v/>
      </c>
      <c r="AE21" s="25" t="str">
        <f t="shared" si="7"/>
        <v xml:space="preserve">"comment_sentence_kana_ketasu", </v>
      </c>
    </row>
    <row r="22" spans="1:31" ht="31.5">
      <c r="B22" s="33">
        <f t="shared" si="0"/>
        <v>9</v>
      </c>
      <c r="C22" s="34" t="s">
        <v>1541</v>
      </c>
      <c r="D22" s="34" t="s">
        <v>1565</v>
      </c>
      <c r="E22" s="36"/>
      <c r="F22" s="36" t="s">
        <v>167</v>
      </c>
      <c r="G22" s="36">
        <v>20</v>
      </c>
      <c r="H22" s="36" t="str">
        <f t="shared" si="12"/>
        <v>text</v>
      </c>
      <c r="I22" s="36">
        <f t="shared" si="13"/>
        <v>61</v>
      </c>
      <c r="J22" s="37"/>
      <c r="K22" s="204"/>
      <c r="L22" s="36"/>
      <c r="M22" s="39"/>
      <c r="S22" s="25" t="str">
        <f t="shared" si="14"/>
        <v>,comment_sentence_kana_name</v>
      </c>
      <c r="T22" s="25" t="str">
        <f t="shared" si="15"/>
        <v>TEXT</v>
      </c>
      <c r="U22" s="25" t="str">
        <f t="shared" si="16"/>
        <v/>
      </c>
      <c r="V22" s="25" t="str">
        <f>IF(L22="○","NOT NULL","")</f>
        <v/>
      </c>
      <c r="W22" s="25" t="str">
        <f t="shared" si="5"/>
        <v>-- コメント文カナ名称</v>
      </c>
      <c r="Y22" s="41"/>
      <c r="Z22" s="41"/>
      <c r="AA22" s="41"/>
      <c r="AB22" s="41"/>
      <c r="AD22" s="25" t="str">
        <f t="shared" si="6"/>
        <v xml:space="preserve">"comment_sentence_kana_name": "object", </v>
      </c>
      <c r="AE22" s="25" t="str">
        <f t="shared" si="7"/>
        <v xml:space="preserve">"comment_sentence_kana_name", </v>
      </c>
    </row>
    <row r="23" spans="1:31" ht="31.5">
      <c r="B23" s="33">
        <f t="shared" si="0"/>
        <v>10</v>
      </c>
      <c r="C23" s="34" t="s">
        <v>1567</v>
      </c>
      <c r="D23" s="34" t="s">
        <v>1566</v>
      </c>
      <c r="E23" s="36"/>
      <c r="F23" s="36" t="s">
        <v>3840</v>
      </c>
      <c r="G23" s="36">
        <v>2</v>
      </c>
      <c r="H23" s="36" t="str">
        <f t="shared" si="12"/>
        <v>integer</v>
      </c>
      <c r="I23" s="36">
        <f t="shared" si="13"/>
        <v>4</v>
      </c>
      <c r="J23" s="37"/>
      <c r="K23" s="204"/>
      <c r="L23" s="239"/>
      <c r="M23" s="39"/>
      <c r="N23" s="370" t="s">
        <v>3815</v>
      </c>
      <c r="S23" s="25" t="str">
        <f t="shared" si="14"/>
        <v>,recept_hensyu_info1_column_position</v>
      </c>
      <c r="T23" s="25" t="str">
        <f t="shared" si="15"/>
        <v>INTEGER</v>
      </c>
      <c r="U23" s="25" t="str">
        <f t="shared" si="16"/>
        <v/>
      </c>
      <c r="V23" s="25" t="str">
        <f>IF(L23="○","NOT NULL","")</f>
        <v/>
      </c>
      <c r="W23" s="25" t="str">
        <f t="shared" si="5"/>
        <v>-- レセプト編集情報1カラム位置</v>
      </c>
      <c r="AB23" s="41"/>
      <c r="AD23" s="25" t="str">
        <f t="shared" si="6"/>
        <v/>
      </c>
      <c r="AE23" s="25" t="str">
        <f t="shared" si="7"/>
        <v xml:space="preserve">"recept_hensyu_info1_column_position", </v>
      </c>
    </row>
    <row r="24" spans="1:31" ht="31.5">
      <c r="B24" s="33">
        <f t="shared" si="0"/>
        <v>11</v>
      </c>
      <c r="C24" s="34" t="s">
        <v>1542</v>
      </c>
      <c r="D24" s="34" t="s">
        <v>1568</v>
      </c>
      <c r="E24" s="36"/>
      <c r="F24" s="36" t="s">
        <v>3840</v>
      </c>
      <c r="G24" s="36">
        <v>2</v>
      </c>
      <c r="H24" s="36" t="str">
        <f t="shared" si="12"/>
        <v>integer</v>
      </c>
      <c r="I24" s="36">
        <f t="shared" si="13"/>
        <v>4</v>
      </c>
      <c r="J24" s="37"/>
      <c r="K24" s="204"/>
      <c r="L24" s="239"/>
      <c r="M24" s="39"/>
      <c r="N24" s="370" t="s">
        <v>3815</v>
      </c>
      <c r="P24" s="41"/>
      <c r="S24" s="25" t="str">
        <f t="shared" si="14"/>
        <v>,recept_hensyu_info1_ketasu</v>
      </c>
      <c r="T24" s="25" t="str">
        <f t="shared" si="15"/>
        <v>INTEGER</v>
      </c>
      <c r="U24" s="25" t="str">
        <f t="shared" si="16"/>
        <v/>
      </c>
      <c r="V24" s="25" t="str">
        <f t="shared" ref="V24:V25" si="17">IF(L24="○","NOT NULL","")</f>
        <v/>
      </c>
      <c r="W24" s="25" t="str">
        <f t="shared" si="5"/>
        <v>-- レセプト編集情報1桁数</v>
      </c>
      <c r="Y24" s="41"/>
      <c r="Z24" s="41"/>
      <c r="AA24" s="41"/>
      <c r="AB24" s="41"/>
      <c r="AD24" s="25" t="str">
        <f t="shared" si="6"/>
        <v/>
      </c>
      <c r="AE24" s="25" t="str">
        <f t="shared" si="7"/>
        <v xml:space="preserve">"recept_hensyu_info1_ketasu", </v>
      </c>
    </row>
    <row r="25" spans="1:31" ht="31.5">
      <c r="A25" s="41"/>
      <c r="B25" s="33">
        <f t="shared" si="0"/>
        <v>12</v>
      </c>
      <c r="C25" s="34" t="s">
        <v>1543</v>
      </c>
      <c r="D25" s="34" t="s">
        <v>1569</v>
      </c>
      <c r="E25" s="36"/>
      <c r="F25" s="36" t="s">
        <v>3840</v>
      </c>
      <c r="G25" s="36">
        <v>2</v>
      </c>
      <c r="H25" s="36" t="str">
        <f t="shared" si="12"/>
        <v>integer</v>
      </c>
      <c r="I25" s="36">
        <f t="shared" si="13"/>
        <v>4</v>
      </c>
      <c r="J25" s="37"/>
      <c r="K25" s="204"/>
      <c r="L25" s="239"/>
      <c r="M25" s="39"/>
      <c r="N25" s="370" t="s">
        <v>3815</v>
      </c>
      <c r="P25" s="41"/>
      <c r="S25" s="25" t="str">
        <f t="shared" si="14"/>
        <v>,recept_hensyu_info2_column_position</v>
      </c>
      <c r="T25" s="25" t="str">
        <f t="shared" si="15"/>
        <v>INTEGER</v>
      </c>
      <c r="U25" s="25" t="str">
        <f t="shared" si="16"/>
        <v/>
      </c>
      <c r="V25" s="25" t="str">
        <f t="shared" si="17"/>
        <v/>
      </c>
      <c r="W25" s="25" t="str">
        <f t="shared" si="5"/>
        <v>-- レセプト編集情報2カラム位置</v>
      </c>
      <c r="Y25" s="41"/>
      <c r="Z25" s="41"/>
      <c r="AA25" s="41"/>
      <c r="AB25" s="41"/>
      <c r="AD25" s="25" t="str">
        <f t="shared" si="6"/>
        <v/>
      </c>
      <c r="AE25" s="25" t="str">
        <f t="shared" si="7"/>
        <v xml:space="preserve">"recept_hensyu_info2_column_position", </v>
      </c>
    </row>
    <row r="26" spans="1:31" ht="31.5">
      <c r="B26" s="33">
        <f t="shared" si="0"/>
        <v>13</v>
      </c>
      <c r="C26" s="34" t="s">
        <v>1544</v>
      </c>
      <c r="D26" s="34" t="s">
        <v>1570</v>
      </c>
      <c r="E26" s="36"/>
      <c r="F26" s="36" t="s">
        <v>3840</v>
      </c>
      <c r="G26" s="36">
        <v>2</v>
      </c>
      <c r="H26" s="36" t="str">
        <f t="shared" si="12"/>
        <v>integer</v>
      </c>
      <c r="I26" s="36">
        <f t="shared" si="13"/>
        <v>4</v>
      </c>
      <c r="J26" s="37"/>
      <c r="K26" s="204"/>
      <c r="L26" s="239"/>
      <c r="M26" s="39"/>
      <c r="N26" s="370" t="s">
        <v>3815</v>
      </c>
      <c r="S26" s="25" t="str">
        <f t="shared" si="14"/>
        <v>,recept_hensyu_info2_ketasu</v>
      </c>
      <c r="T26" s="25" t="str">
        <f t="shared" si="15"/>
        <v>INTEGER</v>
      </c>
      <c r="U26" s="25" t="str">
        <f t="shared" si="16"/>
        <v/>
      </c>
      <c r="V26" s="25" t="str">
        <f>IF(L26="○","NOT NULL","")</f>
        <v/>
      </c>
      <c r="W26" s="25" t="str">
        <f t="shared" si="5"/>
        <v>-- レセプト編集情報2桁数</v>
      </c>
      <c r="Y26" s="41"/>
      <c r="Z26" s="41"/>
      <c r="AA26" s="41"/>
      <c r="AB26" s="41"/>
      <c r="AD26" s="25" t="str">
        <f t="shared" si="6"/>
        <v/>
      </c>
      <c r="AE26" s="25" t="str">
        <f t="shared" si="7"/>
        <v xml:space="preserve">"recept_hensyu_info2_ketasu", </v>
      </c>
    </row>
    <row r="27" spans="1:31" ht="31.5">
      <c r="B27" s="33">
        <f t="shared" si="0"/>
        <v>14</v>
      </c>
      <c r="C27" s="34" t="s">
        <v>1545</v>
      </c>
      <c r="D27" s="34" t="s">
        <v>1571</v>
      </c>
      <c r="E27" s="36"/>
      <c r="F27" s="36" t="s">
        <v>3840</v>
      </c>
      <c r="G27" s="36">
        <v>2</v>
      </c>
      <c r="H27" s="36" t="str">
        <f t="shared" si="12"/>
        <v>integer</v>
      </c>
      <c r="I27" s="36">
        <f t="shared" si="13"/>
        <v>4</v>
      </c>
      <c r="J27" s="37"/>
      <c r="K27" s="204"/>
      <c r="L27" s="239"/>
      <c r="M27" s="39"/>
      <c r="N27" s="370" t="s">
        <v>3815</v>
      </c>
      <c r="S27" s="25" t="str">
        <f t="shared" si="14"/>
        <v>,recept_hensyu_info3_column_position</v>
      </c>
      <c r="T27" s="25" t="str">
        <f t="shared" si="15"/>
        <v>INTEGER</v>
      </c>
      <c r="U27" s="25" t="str">
        <f t="shared" si="16"/>
        <v/>
      </c>
      <c r="V27" s="25" t="str">
        <f>IF(L27="○","NOT NULL","")</f>
        <v/>
      </c>
      <c r="W27" s="25" t="str">
        <f t="shared" si="5"/>
        <v>-- レセプト編集情報3カラム位置</v>
      </c>
      <c r="Y27" s="41"/>
      <c r="Z27" s="41"/>
      <c r="AA27" s="41"/>
      <c r="AB27" s="41"/>
      <c r="AD27" s="25" t="str">
        <f t="shared" si="6"/>
        <v/>
      </c>
      <c r="AE27" s="25" t="str">
        <f t="shared" si="7"/>
        <v xml:space="preserve">"recept_hensyu_info3_column_position", </v>
      </c>
    </row>
    <row r="28" spans="1:31" ht="31.5">
      <c r="B28" s="33">
        <f t="shared" si="0"/>
        <v>15</v>
      </c>
      <c r="C28" s="34" t="s">
        <v>1546</v>
      </c>
      <c r="D28" s="34" t="s">
        <v>1572</v>
      </c>
      <c r="E28" s="36"/>
      <c r="F28" s="36" t="s">
        <v>3840</v>
      </c>
      <c r="G28" s="36">
        <v>2</v>
      </c>
      <c r="H28" s="36" t="str">
        <f t="shared" si="12"/>
        <v>integer</v>
      </c>
      <c r="I28" s="36">
        <f t="shared" si="13"/>
        <v>4</v>
      </c>
      <c r="J28" s="37"/>
      <c r="K28" s="204"/>
      <c r="L28" s="239"/>
      <c r="M28" s="39"/>
      <c r="N28" s="370" t="s">
        <v>3815</v>
      </c>
      <c r="S28" s="25" t="str">
        <f t="shared" si="14"/>
        <v>,recept_hensyu_info3_ketasu</v>
      </c>
      <c r="T28" s="25" t="str">
        <f t="shared" si="15"/>
        <v>INTEGER</v>
      </c>
      <c r="U28" s="25" t="str">
        <f t="shared" si="16"/>
        <v/>
      </c>
      <c r="V28" s="25" t="str">
        <f>IF(L28="○","NOT NULL","")</f>
        <v/>
      </c>
      <c r="W28" s="25" t="str">
        <f t="shared" si="5"/>
        <v>-- レセプト編集情報3桁数</v>
      </c>
      <c r="Y28" s="41"/>
      <c r="Z28" s="41"/>
      <c r="AA28" s="41"/>
      <c r="AB28" s="41"/>
      <c r="AD28" s="25" t="str">
        <f t="shared" si="6"/>
        <v/>
      </c>
      <c r="AE28" s="25" t="str">
        <f t="shared" si="7"/>
        <v xml:space="preserve">"recept_hensyu_info3_ketasu", </v>
      </c>
    </row>
    <row r="29" spans="1:31" ht="31.5">
      <c r="B29" s="33">
        <f t="shared" si="0"/>
        <v>16</v>
      </c>
      <c r="C29" s="34" t="s">
        <v>1547</v>
      </c>
      <c r="D29" s="34" t="s">
        <v>1573</v>
      </c>
      <c r="E29" s="36"/>
      <c r="F29" s="36" t="s">
        <v>3840</v>
      </c>
      <c r="G29" s="36">
        <v>2</v>
      </c>
      <c r="H29" s="36" t="str">
        <f t="shared" si="12"/>
        <v>integer</v>
      </c>
      <c r="I29" s="36">
        <f t="shared" si="13"/>
        <v>4</v>
      </c>
      <c r="J29" s="37"/>
      <c r="K29" s="204"/>
      <c r="L29" s="239"/>
      <c r="M29" s="39"/>
      <c r="N29" s="370" t="s">
        <v>3815</v>
      </c>
      <c r="S29" s="25" t="str">
        <f t="shared" si="14"/>
        <v>,recept_hensyu_info4_column_position</v>
      </c>
      <c r="T29" s="25" t="str">
        <f t="shared" si="15"/>
        <v>INTEGER</v>
      </c>
      <c r="U29" s="25" t="str">
        <f t="shared" si="16"/>
        <v/>
      </c>
      <c r="V29" s="25" t="str">
        <f>IF(L29="○","NOT NULL","")</f>
        <v/>
      </c>
      <c r="W29" s="25" t="str">
        <f t="shared" si="5"/>
        <v>-- レセプト編集情報4カラム位置</v>
      </c>
      <c r="AB29" s="41"/>
      <c r="AD29" s="25" t="str">
        <f t="shared" si="6"/>
        <v/>
      </c>
      <c r="AE29" s="25" t="str">
        <f t="shared" si="7"/>
        <v xml:space="preserve">"recept_hensyu_info4_column_position", </v>
      </c>
    </row>
    <row r="30" spans="1:31" ht="31.5">
      <c r="B30" s="33">
        <f t="shared" si="0"/>
        <v>17</v>
      </c>
      <c r="C30" s="34" t="s">
        <v>1548</v>
      </c>
      <c r="D30" s="34" t="s">
        <v>1574</v>
      </c>
      <c r="E30" s="36"/>
      <c r="F30" s="36" t="s">
        <v>3840</v>
      </c>
      <c r="G30" s="36">
        <v>2</v>
      </c>
      <c r="H30" s="36" t="str">
        <f t="shared" si="12"/>
        <v>integer</v>
      </c>
      <c r="I30" s="36">
        <f t="shared" si="13"/>
        <v>4</v>
      </c>
      <c r="J30" s="37"/>
      <c r="K30" s="204"/>
      <c r="L30" s="239"/>
      <c r="M30" s="39"/>
      <c r="N30" s="370" t="s">
        <v>3815</v>
      </c>
      <c r="P30" s="41"/>
      <c r="S30" s="25" t="str">
        <f t="shared" si="14"/>
        <v>,recept_hensyu_info4_ketasu</v>
      </c>
      <c r="T30" s="25" t="str">
        <f t="shared" si="15"/>
        <v>INTEGER</v>
      </c>
      <c r="U30" s="25" t="str">
        <f t="shared" si="16"/>
        <v/>
      </c>
      <c r="V30" s="25" t="str">
        <f t="shared" ref="V30:V31" si="18">IF(L30="○","NOT NULL","")</f>
        <v/>
      </c>
      <c r="W30" s="25" t="str">
        <f t="shared" si="5"/>
        <v>-- レセプト編集情報4桁数</v>
      </c>
      <c r="Y30" s="41"/>
      <c r="Z30" s="41"/>
      <c r="AA30" s="41"/>
      <c r="AB30" s="41"/>
      <c r="AD30" s="25" t="str">
        <f t="shared" si="6"/>
        <v/>
      </c>
      <c r="AE30" s="25" t="str">
        <f t="shared" si="7"/>
        <v xml:space="preserve">"recept_hensyu_info4_ketasu", </v>
      </c>
    </row>
    <row r="31" spans="1:31">
      <c r="A31" s="41"/>
      <c r="B31" s="33">
        <f t="shared" si="0"/>
        <v>18</v>
      </c>
      <c r="C31" s="34" t="s">
        <v>1512</v>
      </c>
      <c r="D31" s="34" t="s">
        <v>1508</v>
      </c>
      <c r="E31" s="36"/>
      <c r="F31" s="36" t="s">
        <v>167</v>
      </c>
      <c r="G31" s="36">
        <v>1</v>
      </c>
      <c r="H31" s="36" t="str">
        <f t="shared" si="12"/>
        <v>text</v>
      </c>
      <c r="I31" s="36">
        <f t="shared" si="13"/>
        <v>4</v>
      </c>
      <c r="J31" s="37"/>
      <c r="K31" s="204"/>
      <c r="L31" s="36"/>
      <c r="M31" s="39" t="s">
        <v>1507</v>
      </c>
      <c r="P31" s="41"/>
      <c r="S31" s="25" t="str">
        <f t="shared" si="14"/>
        <v>,reserve1</v>
      </c>
      <c r="T31" s="25" t="str">
        <f t="shared" si="15"/>
        <v>TEXT</v>
      </c>
      <c r="U31" s="25" t="str">
        <f t="shared" si="16"/>
        <v/>
      </c>
      <c r="V31" s="25" t="str">
        <f t="shared" si="18"/>
        <v/>
      </c>
      <c r="W31" s="25" t="str">
        <f t="shared" si="5"/>
        <v>-- 予備1</v>
      </c>
      <c r="Y31" s="41"/>
      <c r="Z31" s="41"/>
      <c r="AA31" s="41"/>
      <c r="AB31" s="41"/>
      <c r="AD31" s="25" t="str">
        <f t="shared" si="6"/>
        <v xml:space="preserve">"reserve1": "object", </v>
      </c>
      <c r="AE31" s="25" t="str">
        <f t="shared" si="7"/>
        <v xml:space="preserve">"reserve1", </v>
      </c>
    </row>
    <row r="32" spans="1:31">
      <c r="B32" s="33">
        <f t="shared" si="0"/>
        <v>19</v>
      </c>
      <c r="C32" s="34" t="s">
        <v>1514</v>
      </c>
      <c r="D32" s="34" t="s">
        <v>1509</v>
      </c>
      <c r="E32" s="36"/>
      <c r="F32" s="36" t="s">
        <v>1401</v>
      </c>
      <c r="G32" s="36">
        <v>1</v>
      </c>
      <c r="H32" s="36" t="str">
        <f t="shared" ref="H32:H37" si="19">IF(F32="フラグ","boolean",IF(F32="文字列","text",IF(F32="整数","integer",IF(F32="実数","numeric",""))))</f>
        <v>text</v>
      </c>
      <c r="I32" s="36">
        <f t="shared" ref="I32:I37" si="20">IF(H32="boolean",1,IF(H32="text",IF(G32&lt;=126,1+(G32*3),4+(G32*3)),IF(H32="integer",4,IF(H32="numeric",3+CEILING(G32/4*2,2),0))))</f>
        <v>4</v>
      </c>
      <c r="J32" s="37"/>
      <c r="K32" s="204"/>
      <c r="L32" s="36"/>
      <c r="M32" s="39" t="s">
        <v>1507</v>
      </c>
      <c r="S32" s="25" t="str">
        <f t="shared" ref="S32:S37" si="21">IF(B32&lt;&gt;1,","&amp;D32,D32)</f>
        <v>,reserve2</v>
      </c>
      <c r="T32" s="25" t="str">
        <f t="shared" ref="T32:T37" si="22">UPPER(H32)</f>
        <v>TEXT</v>
      </c>
      <c r="U32" s="25" t="str">
        <f t="shared" ref="U32:U37" si="23">IF(K32&lt;&gt;"","default "&amp;IF(H32="text","'"&amp;K32&amp;"'",K32),"")</f>
        <v/>
      </c>
      <c r="V32" s="25" t="str">
        <f>IF(L32="○","NOT NULL","")</f>
        <v/>
      </c>
      <c r="W32" s="25" t="str">
        <f t="shared" si="5"/>
        <v>-- 予備2</v>
      </c>
      <c r="Y32" s="41"/>
      <c r="Z32" s="41"/>
      <c r="AA32" s="41"/>
      <c r="AB32" s="41"/>
      <c r="AD32" s="25" t="str">
        <f t="shared" si="6"/>
        <v xml:space="preserve">"reserve2": "object", </v>
      </c>
      <c r="AE32" s="25" t="str">
        <f t="shared" si="7"/>
        <v xml:space="preserve">"reserve2", </v>
      </c>
    </row>
    <row r="33" spans="1:31" ht="31.5">
      <c r="B33" s="33">
        <f t="shared" si="0"/>
        <v>20</v>
      </c>
      <c r="C33" s="34" t="s">
        <v>1581</v>
      </c>
      <c r="D33" s="34" t="s">
        <v>1582</v>
      </c>
      <c r="E33" s="36"/>
      <c r="F33" s="36" t="s">
        <v>3840</v>
      </c>
      <c r="G33" s="36">
        <v>1</v>
      </c>
      <c r="H33" s="36" t="str">
        <f t="shared" si="19"/>
        <v>integer</v>
      </c>
      <c r="I33" s="36">
        <f t="shared" si="20"/>
        <v>4</v>
      </c>
      <c r="J33" s="37"/>
      <c r="K33" s="204"/>
      <c r="L33" s="36"/>
      <c r="M33" s="39"/>
      <c r="N33" s="370" t="s">
        <v>3815</v>
      </c>
      <c r="S33" s="25" t="str">
        <f t="shared" si="21"/>
        <v>,selective_comment_identification</v>
      </c>
      <c r="T33" s="25" t="str">
        <f t="shared" si="22"/>
        <v>INTEGER</v>
      </c>
      <c r="U33" s="25" t="str">
        <f t="shared" si="23"/>
        <v/>
      </c>
      <c r="V33" s="25" t="str">
        <f>IF(L33="○","NOT NULL","")</f>
        <v/>
      </c>
      <c r="W33" s="25" t="str">
        <f t="shared" si="5"/>
        <v>-- 選択式コメント識別</v>
      </c>
      <c r="Y33" s="41"/>
      <c r="Z33" s="41"/>
      <c r="AA33" s="41"/>
      <c r="AB33" s="41"/>
      <c r="AD33" s="25" t="str">
        <f t="shared" si="6"/>
        <v/>
      </c>
      <c r="AE33" s="25" t="str">
        <f t="shared" si="7"/>
        <v xml:space="preserve">"selective_comment_identification", </v>
      </c>
    </row>
    <row r="34" spans="1:31">
      <c r="B34" s="33">
        <f t="shared" si="0"/>
        <v>21</v>
      </c>
      <c r="C34" s="34" t="s">
        <v>824</v>
      </c>
      <c r="D34" s="34" t="s">
        <v>1519</v>
      </c>
      <c r="E34" s="36"/>
      <c r="F34" s="36" t="s">
        <v>167</v>
      </c>
      <c r="G34" s="36">
        <v>8</v>
      </c>
      <c r="H34" s="36" t="str">
        <f t="shared" si="19"/>
        <v>text</v>
      </c>
      <c r="I34" s="36">
        <f t="shared" si="20"/>
        <v>25</v>
      </c>
      <c r="J34" s="37"/>
      <c r="K34" s="204"/>
      <c r="L34" s="36"/>
      <c r="M34" s="39" t="s">
        <v>1505</v>
      </c>
      <c r="N34" s="370" t="s">
        <v>3815</v>
      </c>
      <c r="S34" s="25" t="str">
        <f t="shared" si="21"/>
        <v>,henko_ymd</v>
      </c>
      <c r="T34" s="25" t="str">
        <f t="shared" si="22"/>
        <v>TEXT</v>
      </c>
      <c r="U34" s="25" t="str">
        <f t="shared" si="23"/>
        <v/>
      </c>
      <c r="V34" s="25" t="str">
        <f>IF(L34="○","NOT NULL","")</f>
        <v/>
      </c>
      <c r="W34" s="25" t="str">
        <f t="shared" si="5"/>
        <v>-- 変更年月日</v>
      </c>
      <c r="Y34" s="41"/>
      <c r="Z34" s="41"/>
      <c r="AA34" s="41"/>
      <c r="AB34" s="41"/>
      <c r="AD34" s="25" t="str">
        <f t="shared" si="6"/>
        <v xml:space="preserve">"henko_ymd": "object", </v>
      </c>
      <c r="AE34" s="25" t="str">
        <f t="shared" si="7"/>
        <v xml:space="preserve">"henko_ymd", </v>
      </c>
    </row>
    <row r="35" spans="1:31">
      <c r="B35" s="33">
        <f t="shared" si="0"/>
        <v>22</v>
      </c>
      <c r="C35" s="34" t="s">
        <v>826</v>
      </c>
      <c r="D35" s="34" t="s">
        <v>1520</v>
      </c>
      <c r="E35" s="36"/>
      <c r="F35" s="36" t="s">
        <v>167</v>
      </c>
      <c r="G35" s="36">
        <v>8</v>
      </c>
      <c r="H35" s="36" t="str">
        <f t="shared" si="19"/>
        <v>text</v>
      </c>
      <c r="I35" s="36">
        <f t="shared" si="20"/>
        <v>25</v>
      </c>
      <c r="J35" s="37"/>
      <c r="K35" s="204"/>
      <c r="L35" s="36"/>
      <c r="M35" s="39" t="s">
        <v>1505</v>
      </c>
      <c r="N35" s="370" t="s">
        <v>3815</v>
      </c>
      <c r="S35" s="25" t="str">
        <f t="shared" si="21"/>
        <v>,haishi_ymd</v>
      </c>
      <c r="T35" s="25" t="str">
        <f t="shared" si="22"/>
        <v>TEXT</v>
      </c>
      <c r="U35" s="25" t="str">
        <f t="shared" si="23"/>
        <v/>
      </c>
      <c r="V35" s="25" t="str">
        <f>IF(L35="○","NOT NULL","")</f>
        <v/>
      </c>
      <c r="W35" s="25" t="str">
        <f t="shared" si="5"/>
        <v>-- 廃止年月日</v>
      </c>
      <c r="AB35" s="41"/>
      <c r="AD35" s="25" t="str">
        <f t="shared" si="6"/>
        <v xml:space="preserve">"haishi_ymd": "object", </v>
      </c>
      <c r="AE35" s="25" t="str">
        <f t="shared" si="7"/>
        <v xml:space="preserve">"haishi_ymd", </v>
      </c>
    </row>
    <row r="36" spans="1:31" ht="56.25">
      <c r="B36" s="364">
        <f t="shared" si="0"/>
        <v>23</v>
      </c>
      <c r="C36" s="366" t="s">
        <v>3800</v>
      </c>
      <c r="D36" s="366" t="s">
        <v>3801</v>
      </c>
      <c r="E36" s="365"/>
      <c r="F36" s="365" t="s">
        <v>1401</v>
      </c>
      <c r="G36" s="365">
        <v>9</v>
      </c>
      <c r="H36" s="365" t="str">
        <f t="shared" si="19"/>
        <v>text</v>
      </c>
      <c r="I36" s="365">
        <f t="shared" si="20"/>
        <v>28</v>
      </c>
      <c r="J36" s="367"/>
      <c r="K36" s="368"/>
      <c r="L36" s="365"/>
      <c r="M36" s="369" t="s">
        <v>3834</v>
      </c>
      <c r="N36" s="370" t="s">
        <v>3835</v>
      </c>
      <c r="P36" s="41"/>
      <c r="S36" s="25" t="str">
        <f t="shared" si="21"/>
        <v>,comment_code</v>
      </c>
      <c r="T36" s="25" t="str">
        <f t="shared" si="22"/>
        <v>TEXT</v>
      </c>
      <c r="U36" s="25" t="str">
        <f t="shared" si="23"/>
        <v/>
      </c>
      <c r="V36" s="25" t="str">
        <f t="shared" ref="V36:V37" si="24">IF(L36="○","NOT NULL","")</f>
        <v/>
      </c>
      <c r="W36" s="25" t="str">
        <f t="shared" si="5"/>
        <v>-- コメントコード</v>
      </c>
      <c r="Y36" s="41"/>
      <c r="Z36" s="41"/>
      <c r="AA36" s="41"/>
      <c r="AB36" s="41"/>
      <c r="AD36" s="25" t="str">
        <f t="shared" si="6"/>
        <v xml:space="preserve">"comment_code": "object", </v>
      </c>
      <c r="AE36" s="25" t="str">
        <f t="shared" si="7"/>
        <v xml:space="preserve">"comment_code", </v>
      </c>
    </row>
    <row r="37" spans="1:31">
      <c r="A37" s="41"/>
      <c r="B37" s="364">
        <f t="shared" si="0"/>
        <v>24</v>
      </c>
      <c r="C37" s="366" t="s">
        <v>3802</v>
      </c>
      <c r="D37" s="366" t="s">
        <v>3803</v>
      </c>
      <c r="E37" s="365"/>
      <c r="F37" s="365" t="s">
        <v>1401</v>
      </c>
      <c r="G37" s="365">
        <v>9</v>
      </c>
      <c r="H37" s="365" t="str">
        <f t="shared" si="19"/>
        <v>text</v>
      </c>
      <c r="I37" s="365">
        <f t="shared" si="20"/>
        <v>28</v>
      </c>
      <c r="J37" s="367"/>
      <c r="K37" s="368"/>
      <c r="L37" s="365"/>
      <c r="M37" s="369"/>
      <c r="N37" s="370" t="s">
        <v>3836</v>
      </c>
      <c r="P37" s="41"/>
      <c r="S37" s="25" t="str">
        <f t="shared" si="21"/>
        <v>,kouhyoujunjo_no</v>
      </c>
      <c r="T37" s="25" t="str">
        <f t="shared" si="22"/>
        <v>TEXT</v>
      </c>
      <c r="U37" s="25" t="str">
        <f t="shared" si="23"/>
        <v/>
      </c>
      <c r="V37" s="25" t="str">
        <f t="shared" si="24"/>
        <v/>
      </c>
      <c r="W37" s="25" t="str">
        <f t="shared" si="5"/>
        <v>-- 公表順序番号</v>
      </c>
      <c r="Y37" s="41"/>
      <c r="Z37" s="41"/>
      <c r="AA37" s="41"/>
      <c r="AB37" s="41"/>
      <c r="AD37" s="25" t="str">
        <f t="shared" si="6"/>
        <v xml:space="preserve">"kouhyoujunjo_no": "object", </v>
      </c>
      <c r="AE37" s="25" t="str">
        <f t="shared" si="7"/>
        <v xml:space="preserve">"kouhyoujunjo_no", </v>
      </c>
    </row>
    <row r="38" spans="1:31">
      <c r="B38" s="364">
        <f t="shared" si="0"/>
        <v>25</v>
      </c>
      <c r="C38" s="366" t="s">
        <v>1516</v>
      </c>
      <c r="D38" s="366" t="s">
        <v>3804</v>
      </c>
      <c r="E38" s="365"/>
      <c r="F38" s="365" t="s">
        <v>1401</v>
      </c>
      <c r="G38" s="365">
        <v>1</v>
      </c>
      <c r="H38" s="365" t="str">
        <f t="shared" ref="H38:H44" si="25">IF(F38="フラグ","boolean",IF(F38="文字列","text",IF(F38="整数","integer",IF(F38="実数","numeric",""))))</f>
        <v>text</v>
      </c>
      <c r="I38" s="365">
        <f t="shared" ref="I38:I44" si="26">IF(H38="boolean",1,IF(H38="text",IF(G38&lt;=126,1+(G38*3),4+(G38*3)),IF(H38="integer",4,IF(H38="numeric",3+CEILING(G38/4*2,2),0))))</f>
        <v>4</v>
      </c>
      <c r="J38" s="367"/>
      <c r="K38" s="368"/>
      <c r="L38" s="365"/>
      <c r="M38" s="369" t="s">
        <v>1507</v>
      </c>
      <c r="N38" s="370" t="s">
        <v>3805</v>
      </c>
      <c r="S38" s="25" t="str">
        <f t="shared" ref="S38:S43" si="27">IF(B38&lt;&gt;1,","&amp;D38,D38)</f>
        <v>,reserve3</v>
      </c>
      <c r="T38" s="25" t="str">
        <f t="shared" ref="T38:T43" si="28">UPPER(H38)</f>
        <v>TEXT</v>
      </c>
      <c r="U38" s="25" t="str">
        <f t="shared" ref="U38:U43" si="29">IF(K38&lt;&gt;"","default "&amp;IF(H38="text","'"&amp;K38&amp;"'",K38),"")</f>
        <v/>
      </c>
      <c r="V38" s="25" t="str">
        <f>IF(L38="○","NOT NULL","")</f>
        <v/>
      </c>
      <c r="W38" s="25" t="str">
        <f t="shared" si="5"/>
        <v>-- 予備3</v>
      </c>
      <c r="Y38" s="41"/>
      <c r="Z38" s="41"/>
      <c r="AA38" s="41"/>
      <c r="AB38" s="41"/>
      <c r="AD38" s="25" t="str">
        <f t="shared" si="6"/>
        <v xml:space="preserve">"reserve3": "object", </v>
      </c>
      <c r="AE38" s="25" t="str">
        <f t="shared" si="7"/>
        <v xml:space="preserve">"reserve3", </v>
      </c>
    </row>
    <row r="39" spans="1:31">
      <c r="B39" s="364">
        <f t="shared" si="0"/>
        <v>26</v>
      </c>
      <c r="C39" s="366" t="s">
        <v>1517</v>
      </c>
      <c r="D39" s="366" t="s">
        <v>3758</v>
      </c>
      <c r="E39" s="365"/>
      <c r="F39" s="365" t="s">
        <v>167</v>
      </c>
      <c r="G39" s="365">
        <v>1</v>
      </c>
      <c r="H39" s="365" t="str">
        <f t="shared" si="25"/>
        <v>text</v>
      </c>
      <c r="I39" s="365">
        <f t="shared" si="26"/>
        <v>4</v>
      </c>
      <c r="J39" s="367"/>
      <c r="K39" s="368"/>
      <c r="L39" s="365"/>
      <c r="M39" s="369" t="s">
        <v>1507</v>
      </c>
      <c r="N39" s="370" t="s">
        <v>3806</v>
      </c>
      <c r="S39" s="25" t="str">
        <f t="shared" si="27"/>
        <v>,reserve4</v>
      </c>
      <c r="T39" s="25" t="str">
        <f t="shared" si="28"/>
        <v>TEXT</v>
      </c>
      <c r="U39" s="25" t="str">
        <f t="shared" si="29"/>
        <v/>
      </c>
      <c r="V39" s="25" t="str">
        <f>IF(L39="○","NOT NULL","")</f>
        <v/>
      </c>
      <c r="W39" s="25" t="str">
        <f t="shared" si="5"/>
        <v>-- 予備4</v>
      </c>
      <c r="Y39" s="41"/>
      <c r="Z39" s="41"/>
      <c r="AA39" s="41"/>
      <c r="AB39" s="41"/>
      <c r="AD39" s="25" t="str">
        <f t="shared" si="6"/>
        <v xml:space="preserve">"reserve4": "object", </v>
      </c>
      <c r="AE39" s="25" t="str">
        <f t="shared" si="7"/>
        <v xml:space="preserve">"reserve4", </v>
      </c>
    </row>
    <row r="40" spans="1:31">
      <c r="B40" s="364">
        <f t="shared" si="0"/>
        <v>27</v>
      </c>
      <c r="C40" s="366" t="s">
        <v>1549</v>
      </c>
      <c r="D40" s="366" t="s">
        <v>1575</v>
      </c>
      <c r="E40" s="365"/>
      <c r="F40" s="365" t="s">
        <v>167</v>
      </c>
      <c r="G40" s="365">
        <v>1</v>
      </c>
      <c r="H40" s="365" t="str">
        <f t="shared" si="25"/>
        <v>text</v>
      </c>
      <c r="I40" s="365">
        <f t="shared" si="26"/>
        <v>4</v>
      </c>
      <c r="J40" s="367"/>
      <c r="K40" s="368"/>
      <c r="L40" s="365"/>
      <c r="M40" s="369" t="s">
        <v>1507</v>
      </c>
      <c r="N40" s="370" t="s">
        <v>3807</v>
      </c>
      <c r="S40" s="25" t="str">
        <f t="shared" si="27"/>
        <v>,reserve5</v>
      </c>
      <c r="T40" s="25" t="str">
        <f t="shared" si="28"/>
        <v>TEXT</v>
      </c>
      <c r="U40" s="25" t="str">
        <f t="shared" si="29"/>
        <v/>
      </c>
      <c r="V40" s="25" t="str">
        <f>IF(L40="○","NOT NULL","")</f>
        <v/>
      </c>
      <c r="W40" s="25" t="str">
        <f t="shared" si="5"/>
        <v>-- 予備5</v>
      </c>
      <c r="Y40" s="41"/>
      <c r="Z40" s="41"/>
      <c r="AA40" s="41"/>
      <c r="AB40" s="41"/>
      <c r="AD40" s="25" t="str">
        <f t="shared" si="6"/>
        <v xml:space="preserve">"reserve5": "object", </v>
      </c>
      <c r="AE40" s="25" t="str">
        <f t="shared" si="7"/>
        <v xml:space="preserve">"reserve5", </v>
      </c>
    </row>
    <row r="41" spans="1:31">
      <c r="B41" s="364">
        <f t="shared" si="0"/>
        <v>28</v>
      </c>
      <c r="C41" s="366" t="s">
        <v>1550</v>
      </c>
      <c r="D41" s="366" t="s">
        <v>1576</v>
      </c>
      <c r="E41" s="365"/>
      <c r="F41" s="365" t="s">
        <v>167</v>
      </c>
      <c r="G41" s="365">
        <v>1</v>
      </c>
      <c r="H41" s="365" t="str">
        <f t="shared" si="25"/>
        <v>text</v>
      </c>
      <c r="I41" s="365">
        <f t="shared" si="26"/>
        <v>4</v>
      </c>
      <c r="J41" s="367"/>
      <c r="K41" s="368"/>
      <c r="L41" s="365"/>
      <c r="M41" s="369" t="s">
        <v>1507</v>
      </c>
      <c r="N41" s="370" t="s">
        <v>3808</v>
      </c>
      <c r="S41" s="25" t="str">
        <f t="shared" si="27"/>
        <v>,reserve6</v>
      </c>
      <c r="T41" s="25" t="str">
        <f t="shared" si="28"/>
        <v>TEXT</v>
      </c>
      <c r="U41" s="25" t="str">
        <f t="shared" si="29"/>
        <v/>
      </c>
      <c r="V41" s="25" t="str">
        <f>IF(L41="○","NOT NULL","")</f>
        <v/>
      </c>
      <c r="W41" s="25" t="str">
        <f t="shared" si="5"/>
        <v>-- 予備6</v>
      </c>
      <c r="AB41" s="41"/>
      <c r="AD41" s="25" t="str">
        <f t="shared" si="6"/>
        <v xml:space="preserve">"reserve6": "object", </v>
      </c>
      <c r="AE41" s="25" t="str">
        <f t="shared" si="7"/>
        <v xml:space="preserve">"reserve6", </v>
      </c>
    </row>
    <row r="42" spans="1:31">
      <c r="B42" s="364">
        <f t="shared" si="0"/>
        <v>29</v>
      </c>
      <c r="C42" s="366" t="s">
        <v>1551</v>
      </c>
      <c r="D42" s="366" t="s">
        <v>1577</v>
      </c>
      <c r="E42" s="365"/>
      <c r="F42" s="365" t="s">
        <v>1401</v>
      </c>
      <c r="G42" s="365">
        <v>1</v>
      </c>
      <c r="H42" s="365" t="str">
        <f t="shared" si="25"/>
        <v>text</v>
      </c>
      <c r="I42" s="365">
        <f t="shared" si="26"/>
        <v>4</v>
      </c>
      <c r="J42" s="367"/>
      <c r="K42" s="368"/>
      <c r="L42" s="365"/>
      <c r="M42" s="369" t="s">
        <v>1507</v>
      </c>
      <c r="N42" s="370" t="s">
        <v>3809</v>
      </c>
      <c r="P42" s="41"/>
      <c r="S42" s="25" t="str">
        <f t="shared" si="27"/>
        <v>,reserve7</v>
      </c>
      <c r="T42" s="25" t="str">
        <f t="shared" si="28"/>
        <v>TEXT</v>
      </c>
      <c r="U42" s="25" t="str">
        <f t="shared" si="29"/>
        <v/>
      </c>
      <c r="V42" s="25" t="str">
        <f t="shared" ref="V42:V43" si="30">IF(L42="○","NOT NULL","")</f>
        <v/>
      </c>
      <c r="W42" s="25" t="str">
        <f t="shared" si="5"/>
        <v>-- 予備7</v>
      </c>
      <c r="Y42" s="41"/>
      <c r="Z42" s="41"/>
      <c r="AA42" s="41"/>
      <c r="AB42" s="41"/>
      <c r="AD42" s="25" t="str">
        <f t="shared" si="6"/>
        <v xml:space="preserve">"reserve7": "object", </v>
      </c>
      <c r="AE42" s="25" t="str">
        <f t="shared" si="7"/>
        <v xml:space="preserve">"reserve7", </v>
      </c>
    </row>
    <row r="43" spans="1:31">
      <c r="A43" s="41"/>
      <c r="B43" s="364">
        <f t="shared" si="0"/>
        <v>30</v>
      </c>
      <c r="C43" s="366" t="s">
        <v>1552</v>
      </c>
      <c r="D43" s="366" t="s">
        <v>1578</v>
      </c>
      <c r="E43" s="365"/>
      <c r="F43" s="365" t="s">
        <v>167</v>
      </c>
      <c r="G43" s="365">
        <v>1</v>
      </c>
      <c r="H43" s="365" t="str">
        <f t="shared" si="25"/>
        <v>text</v>
      </c>
      <c r="I43" s="365">
        <f t="shared" si="26"/>
        <v>4</v>
      </c>
      <c r="J43" s="367"/>
      <c r="K43" s="368"/>
      <c r="L43" s="365"/>
      <c r="M43" s="369" t="s">
        <v>1507</v>
      </c>
      <c r="N43" s="370" t="s">
        <v>3810</v>
      </c>
      <c r="P43" s="41"/>
      <c r="S43" s="25" t="str">
        <f t="shared" si="27"/>
        <v>,reserve8</v>
      </c>
      <c r="T43" s="25" t="str">
        <f t="shared" si="28"/>
        <v>TEXT</v>
      </c>
      <c r="U43" s="25" t="str">
        <f t="shared" si="29"/>
        <v/>
      </c>
      <c r="V43" s="25" t="str">
        <f t="shared" si="30"/>
        <v/>
      </c>
      <c r="W43" s="25" t="str">
        <f t="shared" si="5"/>
        <v>-- 予備8</v>
      </c>
      <c r="Y43" s="41"/>
      <c r="Z43" s="41"/>
      <c r="AA43" s="41"/>
      <c r="AB43" s="41"/>
      <c r="AD43" s="25" t="str">
        <f t="shared" si="6"/>
        <v xml:space="preserve">"reserve8": "object", </v>
      </c>
      <c r="AE43" s="25" t="str">
        <f t="shared" si="7"/>
        <v xml:space="preserve">"reserve8", </v>
      </c>
    </row>
    <row r="44" spans="1:31" ht="19.5" thickBot="1">
      <c r="A44" s="41"/>
      <c r="B44" s="371">
        <f t="shared" si="0"/>
        <v>31</v>
      </c>
      <c r="C44" s="372" t="s">
        <v>3330</v>
      </c>
      <c r="D44" s="372" t="s">
        <v>822</v>
      </c>
      <c r="E44" s="373" t="s">
        <v>3811</v>
      </c>
      <c r="F44" s="373" t="s">
        <v>167</v>
      </c>
      <c r="G44" s="373">
        <v>8</v>
      </c>
      <c r="H44" s="373" t="str">
        <f t="shared" si="25"/>
        <v>text</v>
      </c>
      <c r="I44" s="373">
        <f t="shared" si="26"/>
        <v>25</v>
      </c>
      <c r="J44" s="374"/>
      <c r="K44" s="375"/>
      <c r="L44" s="373" t="s">
        <v>3811</v>
      </c>
      <c r="M44" s="376" t="s">
        <v>1506</v>
      </c>
      <c r="N44" s="370" t="s">
        <v>3812</v>
      </c>
      <c r="P44" s="41"/>
      <c r="S44" s="25" t="str">
        <f t="shared" si="2"/>
        <v>,update_ymd</v>
      </c>
      <c r="T44" s="25" t="str">
        <f t="shared" si="3"/>
        <v>TEXT</v>
      </c>
      <c r="U44" s="25" t="str">
        <f t="shared" si="4"/>
        <v/>
      </c>
      <c r="V44" s="25" t="str">
        <f t="shared" si="11"/>
        <v>NOT NULL</v>
      </c>
      <c r="W44" s="25" t="str">
        <f t="shared" si="5"/>
        <v>-- データ登録日</v>
      </c>
      <c r="Y44" s="41"/>
      <c r="Z44" s="41"/>
      <c r="AA44" s="41"/>
      <c r="AB44" s="41"/>
      <c r="AD44" s="25" t="str">
        <f t="shared" si="6"/>
        <v xml:space="preserve">"update_ymd": "object", </v>
      </c>
      <c r="AE44" s="25" t="str">
        <f t="shared" si="7"/>
        <v xml:space="preserve">"update_ymd", </v>
      </c>
    </row>
    <row r="45" spans="1:31">
      <c r="A45" s="41"/>
      <c r="P45" s="41"/>
      <c r="R45" s="25" t="s">
        <v>1327</v>
      </c>
      <c r="Y45" s="41"/>
      <c r="Z45" s="41"/>
      <c r="AA45" s="41"/>
      <c r="AB45" s="41"/>
    </row>
    <row r="46" spans="1:31">
      <c r="A46" s="41"/>
      <c r="P46" s="41"/>
      <c r="Y46" s="41"/>
      <c r="Z46" s="41"/>
      <c r="AA46" s="41"/>
      <c r="AB46" s="41"/>
    </row>
    <row r="47" spans="1:31">
      <c r="P47" s="41"/>
      <c r="Y47" s="41"/>
      <c r="Z47" s="41"/>
      <c r="AA47" s="41"/>
      <c r="AB47" s="41"/>
    </row>
    <row r="48" spans="1:31">
      <c r="P48" s="41"/>
      <c r="Y48" s="41"/>
      <c r="Z48" s="41"/>
      <c r="AA48" s="41"/>
    </row>
    <row r="49" spans="16:27">
      <c r="P49" s="41"/>
      <c r="Y49" s="41"/>
      <c r="Z49" s="41"/>
      <c r="AA49" s="41"/>
    </row>
    <row r="50" spans="16:27">
      <c r="P50" s="41"/>
      <c r="Y50" s="41"/>
      <c r="Z50" s="41"/>
      <c r="AA50" s="41"/>
    </row>
    <row r="51" spans="16:27">
      <c r="P51" s="41"/>
      <c r="Y51" s="41"/>
      <c r="Z51" s="41"/>
      <c r="AA51" s="41"/>
    </row>
    <row r="52" spans="16:27">
      <c r="P52" s="41"/>
      <c r="Y52" s="41"/>
      <c r="Z52" s="41"/>
      <c r="AA5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26">
    <cfRule type="duplicateValues" dxfId="1077" priority="14"/>
  </conditionalFormatting>
  <conditionalFormatting sqref="D27">
    <cfRule type="duplicateValues" dxfId="1076" priority="13"/>
  </conditionalFormatting>
  <conditionalFormatting sqref="D33">
    <cfRule type="duplicateValues" dxfId="1075" priority="11"/>
  </conditionalFormatting>
  <conditionalFormatting sqref="D15">
    <cfRule type="duplicateValues" dxfId="1074" priority="7"/>
  </conditionalFormatting>
  <conditionalFormatting sqref="D14">
    <cfRule type="duplicateValues" dxfId="1073" priority="6"/>
  </conditionalFormatting>
  <conditionalFormatting sqref="D19">
    <cfRule type="duplicateValues" dxfId="1072" priority="4"/>
  </conditionalFormatting>
  <conditionalFormatting sqref="D20">
    <cfRule type="duplicateValues" dxfId="1071" priority="3"/>
  </conditionalFormatting>
  <conditionalFormatting sqref="D21">
    <cfRule type="duplicateValues" dxfId="1070" priority="2"/>
  </conditionalFormatting>
  <conditionalFormatting sqref="D22">
    <cfRule type="duplicateValues" dxfId="106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milscm4.mt_seibunryo</v>
      </c>
    </row>
    <row r="3" spans="1:35" ht="19.5" thickBot="1">
      <c r="B3" s="28"/>
      <c r="C3" s="28"/>
      <c r="D3" s="28"/>
      <c r="E3" s="28"/>
      <c r="F3" s="28"/>
      <c r="G3" s="28"/>
      <c r="H3" s="28"/>
      <c r="I3" s="28"/>
      <c r="J3" s="28"/>
      <c r="K3" s="28"/>
      <c r="L3" s="28"/>
      <c r="M3" s="29"/>
      <c r="N3" s="28"/>
      <c r="Q3" s="25" t="str">
        <f>"ADD CONSTRAINT "&amp;D$8&amp;"_pkey"</f>
        <v>ADD CONSTRAINT mt_seibunryo_pkey</v>
      </c>
    </row>
    <row r="4" spans="1:35">
      <c r="B4" s="626" t="s">
        <v>142</v>
      </c>
      <c r="C4" s="627"/>
      <c r="D4" s="628" t="str">
        <f>VLOOKUP(D7,エンティティ一覧!A1:'エンティティ一覧'!AQ10131,13,FALSE)</f>
        <v>ENT_A3_08</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41" t="s">
        <v>3253</v>
      </c>
    </row>
    <row r="7" spans="1:35">
      <c r="B7" s="641" t="s">
        <v>145</v>
      </c>
      <c r="C7" s="642"/>
      <c r="D7" s="643" t="s">
        <v>3252</v>
      </c>
      <c r="E7" s="646"/>
      <c r="F7" s="646"/>
      <c r="G7" s="646"/>
      <c r="H7" s="646"/>
      <c r="I7" s="646"/>
      <c r="J7" s="646"/>
      <c r="K7" s="646"/>
      <c r="L7" s="646"/>
      <c r="M7" s="647"/>
      <c r="T7" s="25" t="s">
        <v>3251</v>
      </c>
    </row>
    <row r="8" spans="1:35">
      <c r="B8" s="641" t="s">
        <v>642</v>
      </c>
      <c r="C8" s="642"/>
      <c r="D8" s="643" t="s">
        <v>3250</v>
      </c>
      <c r="E8" s="646"/>
      <c r="F8" s="646"/>
      <c r="G8" s="646"/>
      <c r="H8" s="646"/>
      <c r="I8" s="646"/>
      <c r="J8" s="646"/>
      <c r="K8" s="646"/>
      <c r="L8" s="646"/>
      <c r="M8" s="647"/>
      <c r="S8" s="25" t="s">
        <v>1327</v>
      </c>
    </row>
    <row r="9" spans="1:35" ht="19.5" thickBot="1">
      <c r="B9" s="652" t="s">
        <v>149</v>
      </c>
      <c r="C9" s="653"/>
      <c r="D9" s="654" t="str">
        <f xml:space="preserve"> D7 &amp; "を定義する。"</f>
        <v>成分量マスタ取込用を定義する。</v>
      </c>
      <c r="E9" s="655"/>
      <c r="F9" s="655"/>
      <c r="G9" s="655"/>
      <c r="H9" s="655"/>
      <c r="I9" s="655"/>
      <c r="J9" s="655"/>
      <c r="K9" s="655"/>
      <c r="L9" s="655"/>
      <c r="M9" s="656"/>
      <c r="P9" s="25" t="str">
        <f>"ALTER TABLE milscm4."&amp;D$8&amp;" OWNER TO pgmisgrp1;"</f>
        <v>ALTER TABLE milscm4.mt_seibunryo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milscm4.mt_seibunryo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milscm4.mt_seibunryo</v>
      </c>
    </row>
    <row r="13" spans="1:35" ht="16.5" customHeight="1">
      <c r="B13" s="670"/>
      <c r="C13" s="672"/>
      <c r="D13" s="672"/>
      <c r="E13" s="666"/>
      <c r="F13" s="348" t="s">
        <v>162</v>
      </c>
      <c r="G13" s="348" t="s">
        <v>163</v>
      </c>
      <c r="H13" s="348" t="s">
        <v>162</v>
      </c>
      <c r="I13" s="348" t="s">
        <v>164</v>
      </c>
      <c r="J13" s="666"/>
      <c r="K13" s="666"/>
      <c r="L13" s="666"/>
      <c r="M13" s="668"/>
      <c r="Q13" s="25" t="s">
        <v>1326</v>
      </c>
    </row>
    <row r="14" spans="1:35">
      <c r="B14" s="33">
        <f t="shared" ref="B14:B24" si="0">ROW()-13</f>
        <v>1</v>
      </c>
      <c r="C14" s="236" t="s">
        <v>3249</v>
      </c>
      <c r="D14" s="236" t="s">
        <v>3248</v>
      </c>
      <c r="E14" s="229" t="s">
        <v>208</v>
      </c>
      <c r="F14" s="229" t="s">
        <v>197</v>
      </c>
      <c r="G14" s="229">
        <v>12</v>
      </c>
      <c r="H14" s="36" t="str">
        <f t="shared" ref="H14:H24" si="1">IF(F14="フラグ","boolean",IF(F14="文字列","text",IF(F14="整数","integer",IF(F14="実数","numeric",""))))</f>
        <v>text</v>
      </c>
      <c r="I14" s="36">
        <f t="shared" ref="I14:I24" si="2">IF(H14="boolean",1,IF(H14="text",IF(G14&lt;=126,1+(G14*3),4+(G14*3)),IF(H14="integer",4,IF(H14="numeric",3+CEILING(G14/4*2,2),0))))</f>
        <v>37</v>
      </c>
      <c r="J14" s="37"/>
      <c r="K14" s="204"/>
      <c r="L14" s="239" t="s">
        <v>192</v>
      </c>
      <c r="M14" s="39"/>
      <c r="S14" s="25" t="str">
        <f t="shared" ref="S14:S24" si="3">IF(B14&lt;&gt;1,","&amp;D14,D14)</f>
        <v>yj_code</v>
      </c>
      <c r="T14" s="25" t="str">
        <f t="shared" ref="T14:T24" si="4">UPPER(H14)</f>
        <v>TEXT</v>
      </c>
      <c r="U14" s="25" t="str">
        <f t="shared" ref="U14:U24" si="5">IF(K14&lt;&gt;"","default "&amp;IF(H14="text","'"&amp;K14&amp;"'",K14),"")</f>
        <v/>
      </c>
      <c r="V14" s="25" t="str">
        <f t="shared" ref="V14:V24" si="6">IF(L14="○","NOT NULL","")</f>
        <v>NOT NULL</v>
      </c>
      <c r="W14" s="25" t="str">
        <f t="shared" ref="W14:W24" si="7">"-- "&amp;C14</f>
        <v>-- ＹＪコード</v>
      </c>
      <c r="Y14" s="41"/>
      <c r="Z14" s="41"/>
      <c r="AA14" s="41"/>
      <c r="AB14" s="41"/>
      <c r="AD14" s="25" t="str">
        <f t="shared" ref="AD14:AD24" si="8">IF(H14="text",""""&amp;D14&amp;""": ""object"", ","")</f>
        <v xml:space="preserve">"yj_code": "object", </v>
      </c>
      <c r="AE14" s="25" t="str">
        <f t="shared" ref="AE14:AE24" si="9">""""&amp;D14&amp;""", "</f>
        <v xml:space="preserve">"yj_code", </v>
      </c>
      <c r="AH14" s="25" t="s">
        <v>3247</v>
      </c>
      <c r="AI14" s="25" t="str">
        <f t="shared" ref="AI14:AI23" si="10">IF(AH14=D14,"",",'"&amp;AH14&amp;"':'"&amp;D14&amp;"'")</f>
        <v>,'toroku_code':'yj_code'</v>
      </c>
    </row>
    <row r="15" spans="1:35" ht="37.5">
      <c r="B15" s="33">
        <f t="shared" si="0"/>
        <v>2</v>
      </c>
      <c r="C15" s="236" t="s">
        <v>3246</v>
      </c>
      <c r="D15" s="236" t="s">
        <v>3245</v>
      </c>
      <c r="E15" s="229"/>
      <c r="F15" s="229" t="s">
        <v>197</v>
      </c>
      <c r="G15" s="229">
        <v>1</v>
      </c>
      <c r="H15" s="36" t="str">
        <f t="shared" si="1"/>
        <v>text</v>
      </c>
      <c r="I15" s="36">
        <f t="shared" si="2"/>
        <v>4</v>
      </c>
      <c r="J15" s="37"/>
      <c r="K15" s="204"/>
      <c r="L15" s="239" t="s">
        <v>192</v>
      </c>
      <c r="M15" s="39" t="s">
        <v>3244</v>
      </c>
      <c r="S15" s="25" t="str">
        <f t="shared" si="3"/>
        <v>,haigozai_f</v>
      </c>
      <c r="T15" s="25" t="str">
        <f t="shared" si="4"/>
        <v>TEXT</v>
      </c>
      <c r="U15" s="25" t="str">
        <f t="shared" si="5"/>
        <v/>
      </c>
      <c r="V15" s="25" t="str">
        <f t="shared" si="6"/>
        <v>NOT NULL</v>
      </c>
      <c r="W15" s="25" t="str">
        <f t="shared" si="7"/>
        <v>-- 配合剤フラグ</v>
      </c>
      <c r="Y15" s="41"/>
      <c r="Z15" s="41"/>
      <c r="AA15" s="41"/>
      <c r="AB15" s="41"/>
      <c r="AD15" s="25" t="str">
        <f t="shared" si="8"/>
        <v xml:space="preserve">"haigozai_f": "object", </v>
      </c>
      <c r="AE15" s="25" t="str">
        <f t="shared" si="9"/>
        <v xml:space="preserve">"haigozai_f", </v>
      </c>
      <c r="AH15" s="25" t="s">
        <v>3243</v>
      </c>
      <c r="AI15" s="25" t="str">
        <f t="shared" si="10"/>
        <v>,'haigo_flg':'haigozai_f'</v>
      </c>
    </row>
    <row r="16" spans="1:35">
      <c r="B16" s="33">
        <f t="shared" si="0"/>
        <v>3</v>
      </c>
      <c r="C16" s="236" t="s">
        <v>3242</v>
      </c>
      <c r="D16" s="236" t="s">
        <v>3241</v>
      </c>
      <c r="E16" s="229"/>
      <c r="F16" s="229" t="s">
        <v>197</v>
      </c>
      <c r="G16" s="229">
        <v>6</v>
      </c>
      <c r="H16" s="36" t="str">
        <f t="shared" si="1"/>
        <v>text</v>
      </c>
      <c r="I16" s="36">
        <f t="shared" si="2"/>
        <v>19</v>
      </c>
      <c r="J16" s="37"/>
      <c r="K16" s="204"/>
      <c r="L16" s="239" t="s">
        <v>192</v>
      </c>
      <c r="M16" s="39"/>
      <c r="S16" s="25" t="str">
        <f t="shared" si="3"/>
        <v>,seibun_group_code</v>
      </c>
      <c r="T16" s="25" t="str">
        <f t="shared" si="4"/>
        <v>TEXT</v>
      </c>
      <c r="U16" s="25" t="str">
        <f t="shared" si="5"/>
        <v/>
      </c>
      <c r="V16" s="25" t="str">
        <f t="shared" si="6"/>
        <v>NOT NULL</v>
      </c>
      <c r="W16" s="25" t="str">
        <f t="shared" si="7"/>
        <v>-- 成分グループコード</v>
      </c>
      <c r="AB16" s="41"/>
      <c r="AD16" s="25" t="str">
        <f t="shared" si="8"/>
        <v xml:space="preserve">"seibun_group_code": "object", </v>
      </c>
      <c r="AE16" s="25" t="str">
        <f t="shared" si="9"/>
        <v xml:space="preserve">"seibun_group_code", </v>
      </c>
      <c r="AH16" s="25" t="s">
        <v>3240</v>
      </c>
      <c r="AI16" s="25" t="str">
        <f t="shared" si="10"/>
        <v>,'seibun_grp_code':'seibun_group_code'</v>
      </c>
    </row>
    <row r="17" spans="1:35">
      <c r="B17" s="33">
        <f t="shared" si="0"/>
        <v>4</v>
      </c>
      <c r="C17" s="236" t="s">
        <v>3239</v>
      </c>
      <c r="D17" s="236" t="s">
        <v>3238</v>
      </c>
      <c r="E17" s="229" t="s">
        <v>208</v>
      </c>
      <c r="F17" s="229" t="s">
        <v>197</v>
      </c>
      <c r="G17" s="229">
        <v>6</v>
      </c>
      <c r="H17" s="36" t="str">
        <f t="shared" si="1"/>
        <v>text</v>
      </c>
      <c r="I17" s="36">
        <f t="shared" si="2"/>
        <v>19</v>
      </c>
      <c r="J17" s="37"/>
      <c r="K17" s="204"/>
      <c r="L17" s="239" t="s">
        <v>192</v>
      </c>
      <c r="M17" s="39"/>
      <c r="P17" s="41"/>
      <c r="S17" s="25" t="str">
        <f t="shared" si="3"/>
        <v>,seibun_code</v>
      </c>
      <c r="T17" s="25" t="str">
        <f t="shared" si="4"/>
        <v>TEXT</v>
      </c>
      <c r="U17" s="25" t="str">
        <f t="shared" si="5"/>
        <v/>
      </c>
      <c r="V17" s="25" t="str">
        <f t="shared" si="6"/>
        <v>NOT NULL</v>
      </c>
      <c r="W17" s="25" t="str">
        <f t="shared" si="7"/>
        <v>-- 成分コード</v>
      </c>
      <c r="Y17" s="41"/>
      <c r="Z17" s="41"/>
      <c r="AA17" s="41"/>
      <c r="AB17" s="41"/>
      <c r="AD17" s="25" t="str">
        <f t="shared" si="8"/>
        <v xml:space="preserve">"seibun_code": "object", </v>
      </c>
      <c r="AE17" s="25" t="str">
        <f t="shared" si="9"/>
        <v xml:space="preserve">"seibun_code", </v>
      </c>
      <c r="AH17" s="25" t="s">
        <v>3237</v>
      </c>
      <c r="AI17" s="25" t="str">
        <f t="shared" si="10"/>
        <v/>
      </c>
    </row>
    <row r="18" spans="1:35">
      <c r="A18" s="41"/>
      <c r="B18" s="33">
        <f t="shared" si="0"/>
        <v>5</v>
      </c>
      <c r="C18" s="236" t="s">
        <v>3236</v>
      </c>
      <c r="D18" s="236" t="s">
        <v>3235</v>
      </c>
      <c r="E18" s="229"/>
      <c r="F18" s="229" t="s">
        <v>232</v>
      </c>
      <c r="G18" s="229"/>
      <c r="H18" s="36" t="str">
        <f t="shared" si="1"/>
        <v>numeric</v>
      </c>
      <c r="I18" s="36">
        <f t="shared" si="2"/>
        <v>3</v>
      </c>
      <c r="J18" s="37"/>
      <c r="K18" s="204"/>
      <c r="L18" s="239"/>
      <c r="M18" s="39"/>
      <c r="P18" s="41"/>
      <c r="S18" s="25" t="str">
        <f t="shared" si="3"/>
        <v>,seibunryo</v>
      </c>
      <c r="T18" s="25" t="str">
        <f t="shared" si="4"/>
        <v>NUMERIC</v>
      </c>
      <c r="U18" s="25" t="str">
        <f t="shared" si="5"/>
        <v/>
      </c>
      <c r="V18" s="25" t="str">
        <f t="shared" si="6"/>
        <v/>
      </c>
      <c r="W18" s="25" t="str">
        <f t="shared" si="7"/>
        <v>-- 成分量</v>
      </c>
      <c r="Y18" s="41"/>
      <c r="Z18" s="41"/>
      <c r="AA18" s="41"/>
      <c r="AB18" s="41"/>
      <c r="AD18" s="25" t="str">
        <f t="shared" si="8"/>
        <v/>
      </c>
      <c r="AE18" s="25" t="str">
        <f t="shared" si="9"/>
        <v xml:space="preserve">"seibunryo", </v>
      </c>
      <c r="AH18" s="25" t="s">
        <v>3234</v>
      </c>
      <c r="AI18" s="25" t="str">
        <f t="shared" si="10"/>
        <v/>
      </c>
    </row>
    <row r="19" spans="1:35">
      <c r="B19" s="33">
        <f t="shared" si="0"/>
        <v>6</v>
      </c>
      <c r="C19" s="236" t="s">
        <v>3233</v>
      </c>
      <c r="D19" s="236" t="s">
        <v>3232</v>
      </c>
      <c r="E19" s="229"/>
      <c r="F19" s="229" t="s">
        <v>197</v>
      </c>
      <c r="G19" s="229">
        <v>2</v>
      </c>
      <c r="H19" s="36" t="str">
        <f t="shared" si="1"/>
        <v>text</v>
      </c>
      <c r="I19" s="36">
        <f t="shared" si="2"/>
        <v>7</v>
      </c>
      <c r="J19" s="37"/>
      <c r="K19" s="204"/>
      <c r="L19" s="36"/>
      <c r="M19" s="39"/>
      <c r="S19" s="25" t="str">
        <f t="shared" si="3"/>
        <v>,seibun_unit_code</v>
      </c>
      <c r="T19" s="25" t="str">
        <f t="shared" si="4"/>
        <v>TEXT</v>
      </c>
      <c r="U19" s="25" t="str">
        <f t="shared" si="5"/>
        <v/>
      </c>
      <c r="V19" s="25" t="str">
        <f t="shared" si="6"/>
        <v/>
      </c>
      <c r="W19" s="25" t="str">
        <f t="shared" si="7"/>
        <v>-- 成分単位コード</v>
      </c>
      <c r="Y19" s="41"/>
      <c r="Z19" s="41"/>
      <c r="AA19" s="41"/>
      <c r="AB19" s="41"/>
      <c r="AD19" s="25" t="str">
        <f t="shared" si="8"/>
        <v xml:space="preserve">"seibun_unit_code": "object", </v>
      </c>
      <c r="AE19" s="25" t="str">
        <f t="shared" si="9"/>
        <v xml:space="preserve">"seibun_unit_code", </v>
      </c>
      <c r="AH19" s="25" t="s">
        <v>3231</v>
      </c>
      <c r="AI19" s="25" t="str">
        <f t="shared" si="10"/>
        <v>,'seibun_tani_code':'seibun_unit_code'</v>
      </c>
    </row>
    <row r="20" spans="1:35">
      <c r="B20" s="33">
        <f t="shared" si="0"/>
        <v>7</v>
      </c>
      <c r="C20" s="236" t="s">
        <v>3230</v>
      </c>
      <c r="D20" s="236" t="s">
        <v>3229</v>
      </c>
      <c r="E20" s="229"/>
      <c r="F20" s="229" t="s">
        <v>232</v>
      </c>
      <c r="G20" s="229"/>
      <c r="H20" s="36" t="str">
        <f t="shared" si="1"/>
        <v>numeric</v>
      </c>
      <c r="I20" s="36">
        <f t="shared" si="2"/>
        <v>3</v>
      </c>
      <c r="J20" s="37"/>
      <c r="K20" s="204"/>
      <c r="L20" s="239"/>
      <c r="M20" s="39"/>
      <c r="S20" s="25" t="str">
        <f t="shared" si="3"/>
        <v>,kokuji_kikakuryo</v>
      </c>
      <c r="T20" s="25" t="str">
        <f t="shared" si="4"/>
        <v>NUMERIC</v>
      </c>
      <c r="U20" s="25" t="str">
        <f t="shared" si="5"/>
        <v/>
      </c>
      <c r="V20" s="25" t="str">
        <f t="shared" si="6"/>
        <v/>
      </c>
      <c r="W20" s="25" t="str">
        <f t="shared" si="7"/>
        <v>-- 告示規格量</v>
      </c>
      <c r="Y20" s="41"/>
      <c r="Z20" s="41"/>
      <c r="AA20" s="41"/>
      <c r="AB20" s="41"/>
      <c r="AD20" s="25" t="str">
        <f t="shared" si="8"/>
        <v/>
      </c>
      <c r="AE20" s="25" t="str">
        <f t="shared" si="9"/>
        <v xml:space="preserve">"kokuji_kikakuryo", </v>
      </c>
      <c r="AH20" s="25" t="s">
        <v>3228</v>
      </c>
      <c r="AI20" s="25" t="str">
        <f t="shared" si="10"/>
        <v>,'kokuji_kikaku_ryo':'kokuji_kikakuryo'</v>
      </c>
    </row>
    <row r="21" spans="1:35">
      <c r="B21" s="33">
        <f t="shared" si="0"/>
        <v>8</v>
      </c>
      <c r="C21" s="236" t="s">
        <v>3227</v>
      </c>
      <c r="D21" s="236" t="s">
        <v>3226</v>
      </c>
      <c r="E21" s="229"/>
      <c r="F21" s="229" t="s">
        <v>197</v>
      </c>
      <c r="G21" s="229">
        <v>2</v>
      </c>
      <c r="H21" s="36" t="str">
        <f t="shared" si="1"/>
        <v>text</v>
      </c>
      <c r="I21" s="36">
        <f t="shared" si="2"/>
        <v>7</v>
      </c>
      <c r="J21" s="37"/>
      <c r="K21" s="204"/>
      <c r="L21" s="36"/>
      <c r="M21" s="39"/>
      <c r="S21" s="25" t="str">
        <f t="shared" si="3"/>
        <v>,kokuji_kikaku_unit_code</v>
      </c>
      <c r="T21" s="25" t="str">
        <f t="shared" si="4"/>
        <v>TEXT</v>
      </c>
      <c r="U21" s="25" t="str">
        <f t="shared" si="5"/>
        <v/>
      </c>
      <c r="V21" s="25" t="str">
        <f t="shared" si="6"/>
        <v/>
      </c>
      <c r="W21" s="25" t="str">
        <f t="shared" si="7"/>
        <v>-- 告示規格単位コード</v>
      </c>
      <c r="Y21" s="41"/>
      <c r="Z21" s="41"/>
      <c r="AA21" s="41"/>
      <c r="AB21" s="41"/>
      <c r="AD21" s="25" t="str">
        <f t="shared" si="8"/>
        <v xml:space="preserve">"kokuji_kikaku_unit_code": "object", </v>
      </c>
      <c r="AE21" s="25" t="str">
        <f t="shared" si="9"/>
        <v xml:space="preserve">"kokuji_kikaku_unit_code", </v>
      </c>
      <c r="AH21" s="25" t="s">
        <v>3225</v>
      </c>
      <c r="AI21" s="25" t="str">
        <f t="shared" si="10"/>
        <v>,'kokuji_kikaku_tani_code':'kokuji_kikaku_unit_code'</v>
      </c>
    </row>
    <row r="22" spans="1:35">
      <c r="B22" s="352">
        <f t="shared" si="0"/>
        <v>9</v>
      </c>
      <c r="C22" s="330" t="s">
        <v>3224</v>
      </c>
      <c r="D22" s="330" t="s">
        <v>3223</v>
      </c>
      <c r="E22" s="351"/>
      <c r="F22" s="351" t="s">
        <v>197</v>
      </c>
      <c r="G22" s="351">
        <v>255</v>
      </c>
      <c r="H22" s="74" t="str">
        <f t="shared" si="1"/>
        <v>text</v>
      </c>
      <c r="I22" s="74">
        <f t="shared" si="2"/>
        <v>769</v>
      </c>
      <c r="J22" s="75"/>
      <c r="K22" s="350"/>
      <c r="L22" s="333"/>
      <c r="M22" s="76"/>
      <c r="S22" s="25" t="str">
        <f t="shared" si="3"/>
        <v>,bikou</v>
      </c>
      <c r="T22" s="25" t="str">
        <f t="shared" si="4"/>
        <v>TEXT</v>
      </c>
      <c r="U22" s="25" t="str">
        <f t="shared" si="5"/>
        <v/>
      </c>
      <c r="V22" s="25" t="str">
        <f t="shared" si="6"/>
        <v/>
      </c>
      <c r="W22" s="25" t="str">
        <f t="shared" si="7"/>
        <v>-- 備考</v>
      </c>
      <c r="AB22" s="41"/>
      <c r="AD22" s="25" t="str">
        <f t="shared" si="8"/>
        <v xml:space="preserve">"bikou": "object", </v>
      </c>
      <c r="AE22" s="25" t="str">
        <f t="shared" si="9"/>
        <v xml:space="preserve">"bikou", </v>
      </c>
      <c r="AH22" s="25" t="s">
        <v>3223</v>
      </c>
      <c r="AI22" s="25" t="str">
        <f t="shared" si="10"/>
        <v/>
      </c>
    </row>
    <row r="23" spans="1:35" ht="56.25">
      <c r="B23" s="33">
        <f t="shared" si="0"/>
        <v>10</v>
      </c>
      <c r="C23" s="236" t="s">
        <v>3222</v>
      </c>
      <c r="D23" s="236" t="s">
        <v>3221</v>
      </c>
      <c r="E23" s="229" t="s">
        <v>208</v>
      </c>
      <c r="F23" s="229" t="s">
        <v>197</v>
      </c>
      <c r="G23" s="229">
        <v>1</v>
      </c>
      <c r="H23" s="229" t="str">
        <f t="shared" si="1"/>
        <v>text</v>
      </c>
      <c r="I23" s="229">
        <f t="shared" si="2"/>
        <v>4</v>
      </c>
      <c r="J23" s="237"/>
      <c r="K23" s="238"/>
      <c r="L23" s="239" t="s">
        <v>192</v>
      </c>
      <c r="M23" s="240" t="s">
        <v>3220</v>
      </c>
      <c r="S23" s="25" t="str">
        <f t="shared" si="3"/>
        <v>,koshin_kubun</v>
      </c>
      <c r="T23" s="25" t="str">
        <f t="shared" si="4"/>
        <v>TEXT</v>
      </c>
      <c r="U23" s="25" t="str">
        <f t="shared" si="5"/>
        <v/>
      </c>
      <c r="V23" s="25" t="str">
        <f t="shared" si="6"/>
        <v>NOT NULL</v>
      </c>
      <c r="W23" s="25" t="str">
        <f t="shared" si="7"/>
        <v>-- 更新区分</v>
      </c>
      <c r="Y23" s="41"/>
      <c r="Z23" s="41"/>
      <c r="AA23" s="41"/>
      <c r="AB23" s="41"/>
      <c r="AD23" s="25" t="str">
        <f t="shared" si="8"/>
        <v xml:space="preserve">"koshin_kubun": "object", </v>
      </c>
      <c r="AE23" s="25" t="str">
        <f t="shared" si="9"/>
        <v xml:space="preserve">"koshin_kubun", </v>
      </c>
      <c r="AH23" s="25" t="s">
        <v>3219</v>
      </c>
      <c r="AI23" s="25" t="str">
        <f t="shared" si="10"/>
        <v>,'update_status':'koshin_kubun'</v>
      </c>
    </row>
    <row r="24" spans="1:35" ht="19.5" thickBot="1">
      <c r="A24" s="41"/>
      <c r="B24" s="42">
        <f t="shared" si="0"/>
        <v>11</v>
      </c>
      <c r="C24" s="324" t="s">
        <v>3218</v>
      </c>
      <c r="D24" s="324" t="s">
        <v>1430</v>
      </c>
      <c r="E24" s="325" t="s">
        <v>1273</v>
      </c>
      <c r="F24" s="325" t="s">
        <v>197</v>
      </c>
      <c r="G24" s="325">
        <v>8</v>
      </c>
      <c r="H24" s="44" t="str">
        <f t="shared" si="1"/>
        <v>text</v>
      </c>
      <c r="I24" s="44">
        <f t="shared" si="2"/>
        <v>25</v>
      </c>
      <c r="J24" s="46"/>
      <c r="K24" s="206"/>
      <c r="L24" s="44" t="s">
        <v>192</v>
      </c>
      <c r="M24" s="49" t="s">
        <v>3217</v>
      </c>
      <c r="P24" s="41"/>
      <c r="S24" s="25" t="str">
        <f t="shared" si="3"/>
        <v>,update_ymd</v>
      </c>
      <c r="T24" s="25" t="str">
        <f t="shared" si="4"/>
        <v>TEXT</v>
      </c>
      <c r="U24" s="25" t="str">
        <f t="shared" si="5"/>
        <v/>
      </c>
      <c r="V24" s="25" t="str">
        <f t="shared" si="6"/>
        <v>NOT NULL</v>
      </c>
      <c r="W24" s="25" t="str">
        <f t="shared" si="7"/>
        <v>-- データ登録日</v>
      </c>
      <c r="Y24" s="41"/>
      <c r="Z24" s="41"/>
      <c r="AA24" s="41"/>
      <c r="AB24" s="41"/>
      <c r="AD24" s="25" t="str">
        <f t="shared" si="8"/>
        <v xml:space="preserve">"update_ymd": "object", </v>
      </c>
      <c r="AE24" s="25" t="str">
        <f t="shared" si="9"/>
        <v xml:space="preserve">"update_ymd", </v>
      </c>
    </row>
    <row r="25" spans="1:35">
      <c r="A25" s="41"/>
      <c r="P25" s="41"/>
      <c r="R25" s="25" t="s">
        <v>1327</v>
      </c>
      <c r="Y25" s="41"/>
      <c r="Z25" s="41"/>
      <c r="AA25" s="41"/>
      <c r="AB25" s="41"/>
    </row>
    <row r="26" spans="1:35">
      <c r="A26" s="41"/>
      <c r="P26" s="41"/>
      <c r="Y26" s="41"/>
      <c r="Z26" s="41"/>
      <c r="AA26" s="41"/>
      <c r="AB26" s="41"/>
    </row>
    <row r="27" spans="1:35">
      <c r="P27" s="41"/>
      <c r="Y27" s="41"/>
      <c r="Z27" s="41"/>
      <c r="AA27" s="41"/>
      <c r="AB27" s="41"/>
    </row>
    <row r="28" spans="1:35">
      <c r="P28" s="41"/>
      <c r="Y28" s="41"/>
      <c r="Z28" s="41"/>
      <c r="AA28" s="41"/>
    </row>
    <row r="29" spans="1:35">
      <c r="P29" s="41"/>
      <c r="Y29" s="41"/>
      <c r="Z29" s="41"/>
      <c r="AA29" s="41"/>
    </row>
    <row r="30" spans="1:35">
      <c r="P30" s="41"/>
      <c r="Y30" s="41"/>
      <c r="Z30" s="41"/>
      <c r="AA30" s="41"/>
    </row>
    <row r="31" spans="1:35">
      <c r="P31" s="41"/>
      <c r="Y31" s="41"/>
      <c r="Z31" s="41"/>
      <c r="AA31" s="41"/>
    </row>
    <row r="32" spans="1:35">
      <c r="P32" s="41"/>
      <c r="Y32" s="41"/>
      <c r="Z32" s="41"/>
      <c r="AA32"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5">
    <cfRule type="duplicateValues" dxfId="1068" priority="3"/>
  </conditionalFormatting>
  <conditionalFormatting sqref="D14">
    <cfRule type="duplicateValues" dxfId="1067" priority="2"/>
  </conditionalFormatting>
  <conditionalFormatting sqref="D16">
    <cfRule type="duplicateValues" dxfId="106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milscm4.mt_seibun_name</v>
      </c>
    </row>
    <row r="3" spans="1:35" ht="19.5" thickBot="1">
      <c r="B3" s="28"/>
      <c r="C3" s="28"/>
      <c r="D3" s="28"/>
      <c r="E3" s="28"/>
      <c r="F3" s="28"/>
      <c r="G3" s="28"/>
      <c r="H3" s="28"/>
      <c r="I3" s="28"/>
      <c r="J3" s="28"/>
      <c r="K3" s="28"/>
      <c r="L3" s="28"/>
      <c r="M3" s="29"/>
      <c r="N3" s="28"/>
      <c r="Q3" s="25" t="str">
        <f>"ADD CONSTRAINT "&amp;D$8&amp;"_pkey"</f>
        <v>ADD CONSTRAINT mt_seibun_name_pkey</v>
      </c>
    </row>
    <row r="4" spans="1:35">
      <c r="B4" s="626" t="s">
        <v>142</v>
      </c>
      <c r="C4" s="627"/>
      <c r="D4" s="628" t="str">
        <f>VLOOKUP(D7,エンティティ一覧!A1:'エンティティ一覧'!AQ10131,13,FALSE)</f>
        <v>ENT_A3_09</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41" t="s">
        <v>3285</v>
      </c>
    </row>
    <row r="7" spans="1:35">
      <c r="B7" s="641" t="s">
        <v>145</v>
      </c>
      <c r="C7" s="642"/>
      <c r="D7" s="643" t="s">
        <v>3284</v>
      </c>
      <c r="E7" s="646"/>
      <c r="F7" s="646"/>
      <c r="G7" s="646"/>
      <c r="H7" s="646"/>
      <c r="I7" s="646"/>
      <c r="J7" s="646"/>
      <c r="K7" s="646"/>
      <c r="L7" s="646"/>
      <c r="M7" s="647"/>
      <c r="T7" s="25" t="s">
        <v>3251</v>
      </c>
    </row>
    <row r="8" spans="1:35">
      <c r="B8" s="641" t="s">
        <v>642</v>
      </c>
      <c r="C8" s="642"/>
      <c r="D8" s="643" t="s">
        <v>3283</v>
      </c>
      <c r="E8" s="646"/>
      <c r="F8" s="646"/>
      <c r="G8" s="646"/>
      <c r="H8" s="646"/>
      <c r="I8" s="646"/>
      <c r="J8" s="646"/>
      <c r="K8" s="646"/>
      <c r="L8" s="646"/>
      <c r="M8" s="647"/>
      <c r="S8" s="25" t="s">
        <v>1327</v>
      </c>
    </row>
    <row r="9" spans="1:35" ht="19.5" thickBot="1">
      <c r="B9" s="652" t="s">
        <v>149</v>
      </c>
      <c r="C9" s="653"/>
      <c r="D9" s="654" t="str">
        <f xml:space="preserve"> D7 &amp; "を定義する。"</f>
        <v>成分名マスタ取込用を定義する。</v>
      </c>
      <c r="E9" s="655"/>
      <c r="F9" s="655"/>
      <c r="G9" s="655"/>
      <c r="H9" s="655"/>
      <c r="I9" s="655"/>
      <c r="J9" s="655"/>
      <c r="K9" s="655"/>
      <c r="L9" s="655"/>
      <c r="M9" s="656"/>
      <c r="P9" s="25" t="str">
        <f>"ALTER TABLE milscm4."&amp;D$8&amp;" OWNER TO pgmisgrp1;"</f>
        <v>ALTER TABLE milscm4.mt_seibun_name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milscm4.mt_seibun_name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milscm4.mt_seibun_name</v>
      </c>
    </row>
    <row r="13" spans="1:35" ht="16.5" customHeight="1">
      <c r="B13" s="670"/>
      <c r="C13" s="672"/>
      <c r="D13" s="672"/>
      <c r="E13" s="666"/>
      <c r="F13" s="348" t="s">
        <v>162</v>
      </c>
      <c r="G13" s="348" t="s">
        <v>163</v>
      </c>
      <c r="H13" s="348" t="s">
        <v>162</v>
      </c>
      <c r="I13" s="348" t="s">
        <v>164</v>
      </c>
      <c r="J13" s="666"/>
      <c r="K13" s="666"/>
      <c r="L13" s="666"/>
      <c r="M13" s="668"/>
      <c r="Q13" s="25" t="s">
        <v>1326</v>
      </c>
    </row>
    <row r="14" spans="1:35">
      <c r="B14" s="33">
        <f t="shared" ref="B14:B23" si="0">ROW()-13</f>
        <v>1</v>
      </c>
      <c r="C14" s="236" t="s">
        <v>3282</v>
      </c>
      <c r="D14" s="236" t="s">
        <v>3281</v>
      </c>
      <c r="E14" s="229"/>
      <c r="F14" s="229" t="s">
        <v>197</v>
      </c>
      <c r="G14" s="229">
        <v>12</v>
      </c>
      <c r="H14" s="36" t="str">
        <f t="shared" ref="H14:H23" si="1">IF(F14="フラグ","boolean",IF(F14="文字列","text",IF(F14="整数","integer",IF(F14="実数","numeric",""))))</f>
        <v>text</v>
      </c>
      <c r="I14" s="36">
        <f t="shared" ref="I14:I23" si="2">IF(H14="boolean",1,IF(H14="text",IF(G14&lt;=126,1+(G14*3),4+(G14*3)),IF(H14="integer",4,IF(H14="numeric",3+CEILING(G14/4*2,2),0))))</f>
        <v>37</v>
      </c>
      <c r="J14" s="37"/>
      <c r="K14" s="204"/>
      <c r="L14" s="239" t="s">
        <v>192</v>
      </c>
      <c r="M14" s="39"/>
      <c r="S14" s="25" t="str">
        <f t="shared" ref="S14:S23" si="3">IF(B14&lt;&gt;1,","&amp;D14,D14)</f>
        <v>management_id</v>
      </c>
      <c r="T14" s="25" t="str">
        <f t="shared" ref="T14:T23" si="4">UPPER(H14)</f>
        <v>TEXT</v>
      </c>
      <c r="U14" s="25" t="str">
        <f t="shared" ref="U14:U23" si="5">IF(K14&lt;&gt;"","default "&amp;IF(H14="text","'"&amp;K14&amp;"'",K14),"")</f>
        <v/>
      </c>
      <c r="V14" s="25" t="str">
        <f t="shared" ref="V14:V23" si="6">IF(L14="○","NOT NULL","")</f>
        <v>NOT NULL</v>
      </c>
      <c r="W14" s="25" t="str">
        <f t="shared" ref="W14:W23" si="7">"-- "&amp;C14</f>
        <v>-- 管理ID</v>
      </c>
      <c r="Y14" s="41"/>
      <c r="Z14" s="41"/>
      <c r="AA14" s="41"/>
      <c r="AB14" s="41"/>
      <c r="AD14" s="25" t="str">
        <f t="shared" ref="AD14:AD23" si="8">IF(H14="text",""""&amp;D14&amp;""": ""object"", ","")</f>
        <v xml:space="preserve">"management_id": "object", </v>
      </c>
      <c r="AE14" s="25" t="str">
        <f t="shared" ref="AE14:AE23" si="9">""""&amp;D14&amp;""", "</f>
        <v xml:space="preserve">"management_id", </v>
      </c>
      <c r="AH14" s="25" t="s">
        <v>3280</v>
      </c>
      <c r="AI14" s="25" t="str">
        <f t="shared" ref="AI14:AI22" si="10">IF(AH14=D14,"",",'"&amp;AH14&amp;"':'"&amp;D14&amp;"'")</f>
        <v>,'ID':'management_id'</v>
      </c>
    </row>
    <row r="15" spans="1:35">
      <c r="B15" s="33">
        <f t="shared" si="0"/>
        <v>2</v>
      </c>
      <c r="C15" s="236" t="s">
        <v>3279</v>
      </c>
      <c r="D15" s="236" t="s">
        <v>3278</v>
      </c>
      <c r="E15" s="229"/>
      <c r="F15" s="229" t="s">
        <v>197</v>
      </c>
      <c r="G15" s="229">
        <v>255</v>
      </c>
      <c r="H15" s="36" t="str">
        <f t="shared" si="1"/>
        <v>text</v>
      </c>
      <c r="I15" s="36">
        <f t="shared" si="2"/>
        <v>769</v>
      </c>
      <c r="J15" s="37"/>
      <c r="K15" s="204"/>
      <c r="L15" s="36"/>
      <c r="M15" s="39" t="s">
        <v>3277</v>
      </c>
      <c r="S15" s="25" t="str">
        <f t="shared" si="3"/>
        <v>,seibun_oya_level</v>
      </c>
      <c r="T15" s="25" t="str">
        <f t="shared" si="4"/>
        <v>TEXT</v>
      </c>
      <c r="U15" s="25" t="str">
        <f t="shared" si="5"/>
        <v/>
      </c>
      <c r="V15" s="25" t="str">
        <f t="shared" si="6"/>
        <v/>
      </c>
      <c r="W15" s="25" t="str">
        <f t="shared" si="7"/>
        <v>-- 成分親レベル</v>
      </c>
      <c r="Y15" s="41"/>
      <c r="Z15" s="41"/>
      <c r="AA15" s="41"/>
      <c r="AB15" s="41"/>
      <c r="AD15" s="25" t="str">
        <f t="shared" si="8"/>
        <v xml:space="preserve">"seibun_oya_level": "object", </v>
      </c>
      <c r="AE15" s="25" t="str">
        <f t="shared" si="9"/>
        <v xml:space="preserve">"seibun_oya_level", </v>
      </c>
      <c r="AH15" s="25" t="s">
        <v>3276</v>
      </c>
      <c r="AI15" s="25" t="str">
        <f t="shared" si="10"/>
        <v>,'SeibunOyaLevel':'seibun_oya_level'</v>
      </c>
    </row>
    <row r="16" spans="1:35">
      <c r="B16" s="33">
        <f t="shared" si="0"/>
        <v>3</v>
      </c>
      <c r="C16" s="236" t="s">
        <v>3275</v>
      </c>
      <c r="D16" s="236" t="s">
        <v>3274</v>
      </c>
      <c r="E16" s="229" t="s">
        <v>208</v>
      </c>
      <c r="F16" s="229" t="s">
        <v>197</v>
      </c>
      <c r="G16" s="229">
        <v>255</v>
      </c>
      <c r="H16" s="36" t="str">
        <f t="shared" si="1"/>
        <v>text</v>
      </c>
      <c r="I16" s="36">
        <f t="shared" si="2"/>
        <v>769</v>
      </c>
      <c r="J16" s="37"/>
      <c r="K16" s="204"/>
      <c r="L16" s="239" t="s">
        <v>192</v>
      </c>
      <c r="M16" s="39" t="s">
        <v>3273</v>
      </c>
      <c r="S16" s="25" t="str">
        <f t="shared" si="3"/>
        <v>,seibun_oya_code</v>
      </c>
      <c r="T16" s="25" t="str">
        <f t="shared" si="4"/>
        <v>TEXT</v>
      </c>
      <c r="U16" s="25" t="str">
        <f t="shared" si="5"/>
        <v/>
      </c>
      <c r="V16" s="25" t="str">
        <f t="shared" si="6"/>
        <v>NOT NULL</v>
      </c>
      <c r="W16" s="25" t="str">
        <f t="shared" si="7"/>
        <v>-- 成分親コード</v>
      </c>
      <c r="AB16" s="41"/>
      <c r="AD16" s="25" t="str">
        <f t="shared" si="8"/>
        <v xml:space="preserve">"seibun_oya_code": "object", </v>
      </c>
      <c r="AE16" s="25" t="str">
        <f t="shared" si="9"/>
        <v xml:space="preserve">"seibun_oya_code", </v>
      </c>
      <c r="AH16" s="25" t="s">
        <v>3272</v>
      </c>
      <c r="AI16" s="25" t="str">
        <f t="shared" si="10"/>
        <v>,'SeibunOyaCode':'seibun_oya_code'</v>
      </c>
    </row>
    <row r="17" spans="1:35">
      <c r="B17" s="33">
        <f t="shared" si="0"/>
        <v>4</v>
      </c>
      <c r="C17" s="236" t="s">
        <v>3239</v>
      </c>
      <c r="D17" s="236" t="s">
        <v>3238</v>
      </c>
      <c r="E17" s="229" t="s">
        <v>208</v>
      </c>
      <c r="F17" s="229" t="s">
        <v>197</v>
      </c>
      <c r="G17" s="229">
        <v>255</v>
      </c>
      <c r="H17" s="36" t="str">
        <f t="shared" si="1"/>
        <v>text</v>
      </c>
      <c r="I17" s="36">
        <f t="shared" si="2"/>
        <v>769</v>
      </c>
      <c r="J17" s="37"/>
      <c r="K17" s="204"/>
      <c r="L17" s="239" t="s">
        <v>192</v>
      </c>
      <c r="M17" s="39"/>
      <c r="P17" s="41"/>
      <c r="S17" s="25" t="str">
        <f t="shared" si="3"/>
        <v>,seibun_code</v>
      </c>
      <c r="T17" s="25" t="str">
        <f t="shared" si="4"/>
        <v>TEXT</v>
      </c>
      <c r="U17" s="25" t="str">
        <f t="shared" si="5"/>
        <v/>
      </c>
      <c r="V17" s="25" t="str">
        <f t="shared" si="6"/>
        <v>NOT NULL</v>
      </c>
      <c r="W17" s="25" t="str">
        <f t="shared" si="7"/>
        <v>-- 成分コード</v>
      </c>
      <c r="Y17" s="41"/>
      <c r="Z17" s="41"/>
      <c r="AA17" s="41"/>
      <c r="AB17" s="41"/>
      <c r="AD17" s="25" t="str">
        <f t="shared" si="8"/>
        <v xml:space="preserve">"seibun_code": "object", </v>
      </c>
      <c r="AE17" s="25" t="str">
        <f t="shared" si="9"/>
        <v xml:space="preserve">"seibun_code", </v>
      </c>
      <c r="AH17" s="25" t="s">
        <v>3271</v>
      </c>
      <c r="AI17" s="25" t="str">
        <f t="shared" si="10"/>
        <v>,'SeibunCode':'seibun_code'</v>
      </c>
    </row>
    <row r="18" spans="1:35">
      <c r="A18" s="41"/>
      <c r="B18" s="33">
        <f t="shared" si="0"/>
        <v>5</v>
      </c>
      <c r="C18" s="236" t="s">
        <v>3270</v>
      </c>
      <c r="D18" s="236" t="s">
        <v>3269</v>
      </c>
      <c r="E18" s="229"/>
      <c r="F18" s="229" t="s">
        <v>197</v>
      </c>
      <c r="G18" s="229">
        <v>255</v>
      </c>
      <c r="H18" s="36" t="str">
        <f t="shared" si="1"/>
        <v>text</v>
      </c>
      <c r="I18" s="36">
        <f t="shared" si="2"/>
        <v>769</v>
      </c>
      <c r="J18" s="37"/>
      <c r="K18" s="204"/>
      <c r="L18" s="239" t="s">
        <v>192</v>
      </c>
      <c r="M18" s="39" t="s">
        <v>3268</v>
      </c>
      <c r="P18" s="41"/>
      <c r="S18" s="25" t="str">
        <f t="shared" si="3"/>
        <v>,seibun_name</v>
      </c>
      <c r="T18" s="25" t="str">
        <f t="shared" si="4"/>
        <v>TEXT</v>
      </c>
      <c r="U18" s="25" t="str">
        <f t="shared" si="5"/>
        <v/>
      </c>
      <c r="V18" s="25" t="str">
        <f t="shared" si="6"/>
        <v>NOT NULL</v>
      </c>
      <c r="W18" s="25" t="str">
        <f t="shared" si="7"/>
        <v>-- 成分名</v>
      </c>
      <c r="Y18" s="41"/>
      <c r="Z18" s="41"/>
      <c r="AA18" s="41"/>
      <c r="AB18" s="41"/>
      <c r="AD18" s="25" t="str">
        <f t="shared" si="8"/>
        <v xml:space="preserve">"seibun_name": "object", </v>
      </c>
      <c r="AE18" s="25" t="str">
        <f t="shared" si="9"/>
        <v xml:space="preserve">"seibun_name", </v>
      </c>
      <c r="AH18" s="25" t="s">
        <v>3267</v>
      </c>
      <c r="AI18" s="25" t="str">
        <f t="shared" si="10"/>
        <v>,'SeibunName':'seibun_name'</v>
      </c>
    </row>
    <row r="19" spans="1:35" ht="37.5">
      <c r="B19" s="33">
        <f t="shared" si="0"/>
        <v>6</v>
      </c>
      <c r="C19" s="236" t="s">
        <v>3266</v>
      </c>
      <c r="D19" s="236" t="s">
        <v>3265</v>
      </c>
      <c r="E19" s="229"/>
      <c r="F19" s="229" t="s">
        <v>197</v>
      </c>
      <c r="G19" s="229">
        <v>1</v>
      </c>
      <c r="H19" s="36" t="str">
        <f t="shared" si="1"/>
        <v>text</v>
      </c>
      <c r="I19" s="36">
        <f t="shared" si="2"/>
        <v>4</v>
      </c>
      <c r="J19" s="37"/>
      <c r="K19" s="204"/>
      <c r="L19" s="36"/>
      <c r="M19" s="39" t="s">
        <v>3264</v>
      </c>
      <c r="S19" s="25" t="str">
        <f t="shared" si="3"/>
        <v>,tanmi_f</v>
      </c>
      <c r="T19" s="25" t="str">
        <f t="shared" si="4"/>
        <v>TEXT</v>
      </c>
      <c r="U19" s="25" t="str">
        <f t="shared" si="5"/>
        <v/>
      </c>
      <c r="V19" s="25" t="str">
        <f t="shared" si="6"/>
        <v/>
      </c>
      <c r="W19" s="25" t="str">
        <f t="shared" si="7"/>
        <v>-- 単味フラグ</v>
      </c>
      <c r="Y19" s="41"/>
      <c r="Z19" s="41"/>
      <c r="AA19" s="41"/>
      <c r="AB19" s="41"/>
      <c r="AD19" s="25" t="str">
        <f t="shared" si="8"/>
        <v xml:space="preserve">"tanmi_f": "object", </v>
      </c>
      <c r="AE19" s="25" t="str">
        <f t="shared" si="9"/>
        <v xml:space="preserve">"tanmi_f", </v>
      </c>
      <c r="AH19" s="25" t="s">
        <v>3263</v>
      </c>
      <c r="AI19" s="25" t="str">
        <f t="shared" si="10"/>
        <v>,'Tanmi_Flag':'tanmi_f'</v>
      </c>
    </row>
    <row r="20" spans="1:35" ht="37.5">
      <c r="B20" s="33">
        <f t="shared" si="0"/>
        <v>7</v>
      </c>
      <c r="C20" s="236" t="s">
        <v>3262</v>
      </c>
      <c r="D20" s="236" t="s">
        <v>3261</v>
      </c>
      <c r="E20" s="229"/>
      <c r="F20" s="229" t="s">
        <v>197</v>
      </c>
      <c r="G20" s="229">
        <v>1</v>
      </c>
      <c r="H20" s="36" t="str">
        <f t="shared" si="1"/>
        <v>text</v>
      </c>
      <c r="I20" s="36">
        <f t="shared" si="2"/>
        <v>4</v>
      </c>
      <c r="J20" s="37"/>
      <c r="K20" s="204"/>
      <c r="L20" s="239"/>
      <c r="M20" s="39" t="s">
        <v>3260</v>
      </c>
      <c r="S20" s="25" t="str">
        <f t="shared" si="3"/>
        <v>,haigo_f</v>
      </c>
      <c r="T20" s="25" t="str">
        <f t="shared" si="4"/>
        <v>TEXT</v>
      </c>
      <c r="U20" s="25" t="str">
        <f t="shared" si="5"/>
        <v/>
      </c>
      <c r="V20" s="25" t="str">
        <f t="shared" si="6"/>
        <v/>
      </c>
      <c r="W20" s="25" t="str">
        <f t="shared" si="7"/>
        <v>-- 配合フラグ</v>
      </c>
      <c r="Y20" s="41"/>
      <c r="Z20" s="41"/>
      <c r="AA20" s="41"/>
      <c r="AB20" s="41"/>
      <c r="AD20" s="25" t="str">
        <f t="shared" si="8"/>
        <v xml:space="preserve">"haigo_f": "object", </v>
      </c>
      <c r="AE20" s="25" t="str">
        <f t="shared" si="9"/>
        <v xml:space="preserve">"haigo_f", </v>
      </c>
      <c r="AH20" s="25" t="s">
        <v>3259</v>
      </c>
      <c r="AI20" s="25" t="str">
        <f t="shared" si="10"/>
        <v>,'Haigo_Flag':'haigo_f'</v>
      </c>
    </row>
    <row r="21" spans="1:35">
      <c r="B21" s="352">
        <f t="shared" si="0"/>
        <v>8</v>
      </c>
      <c r="C21" s="330" t="s">
        <v>3258</v>
      </c>
      <c r="D21" s="330" t="s">
        <v>3257</v>
      </c>
      <c r="E21" s="351"/>
      <c r="F21" s="351" t="s">
        <v>197</v>
      </c>
      <c r="G21" s="351">
        <v>10</v>
      </c>
      <c r="H21" s="74" t="str">
        <f t="shared" si="1"/>
        <v>text</v>
      </c>
      <c r="I21" s="74">
        <f t="shared" si="2"/>
        <v>31</v>
      </c>
      <c r="J21" s="75"/>
      <c r="K21" s="350"/>
      <c r="L21" s="74"/>
      <c r="M21" s="76" t="s">
        <v>3256</v>
      </c>
      <c r="S21" s="25" t="str">
        <f t="shared" si="3"/>
        <v>,time_stamp</v>
      </c>
      <c r="T21" s="25" t="str">
        <f t="shared" si="4"/>
        <v>TEXT</v>
      </c>
      <c r="U21" s="25" t="str">
        <f t="shared" si="5"/>
        <v/>
      </c>
      <c r="V21" s="25" t="str">
        <f t="shared" si="6"/>
        <v/>
      </c>
      <c r="W21" s="25" t="str">
        <f t="shared" si="7"/>
        <v>-- タイムスタンプ</v>
      </c>
      <c r="Y21" s="41"/>
      <c r="Z21" s="41"/>
      <c r="AA21" s="41"/>
      <c r="AB21" s="41"/>
      <c r="AD21" s="25" t="str">
        <f t="shared" si="8"/>
        <v xml:space="preserve">"time_stamp": "object", </v>
      </c>
      <c r="AE21" s="25" t="str">
        <f t="shared" si="9"/>
        <v xml:space="preserve">"time_stamp", </v>
      </c>
      <c r="AH21" s="25" t="s">
        <v>3255</v>
      </c>
      <c r="AI21" s="25" t="str">
        <f t="shared" si="10"/>
        <v>,'TimeStamp':'time_stamp'</v>
      </c>
    </row>
    <row r="22" spans="1:35" ht="56.25">
      <c r="B22" s="33">
        <f t="shared" si="0"/>
        <v>9</v>
      </c>
      <c r="C22" s="236" t="s">
        <v>3222</v>
      </c>
      <c r="D22" s="236" t="s">
        <v>3221</v>
      </c>
      <c r="E22" s="229" t="s">
        <v>208</v>
      </c>
      <c r="F22" s="229" t="s">
        <v>197</v>
      </c>
      <c r="G22" s="229">
        <v>1</v>
      </c>
      <c r="H22" s="229" t="str">
        <f t="shared" si="1"/>
        <v>text</v>
      </c>
      <c r="I22" s="229">
        <f t="shared" si="2"/>
        <v>4</v>
      </c>
      <c r="J22" s="237"/>
      <c r="K22" s="238"/>
      <c r="L22" s="239" t="s">
        <v>192</v>
      </c>
      <c r="M22" s="240" t="s">
        <v>3220</v>
      </c>
      <c r="S22" s="25" t="str">
        <f t="shared" si="3"/>
        <v>,koshin_kubun</v>
      </c>
      <c r="T22" s="25" t="str">
        <f t="shared" si="4"/>
        <v>TEXT</v>
      </c>
      <c r="U22" s="25" t="str">
        <f t="shared" si="5"/>
        <v/>
      </c>
      <c r="V22" s="25" t="str">
        <f t="shared" si="6"/>
        <v>NOT NULL</v>
      </c>
      <c r="W22" s="25" t="str">
        <f t="shared" si="7"/>
        <v>-- 更新区分</v>
      </c>
      <c r="Y22" s="41"/>
      <c r="Z22" s="41"/>
      <c r="AA22" s="41"/>
      <c r="AB22" s="41"/>
      <c r="AD22" s="25" t="str">
        <f t="shared" si="8"/>
        <v xml:space="preserve">"koshin_kubun": "object", </v>
      </c>
      <c r="AE22" s="25" t="str">
        <f t="shared" si="9"/>
        <v xml:space="preserve">"koshin_kubun", </v>
      </c>
      <c r="AH22" s="25" t="s">
        <v>3219</v>
      </c>
      <c r="AI22" s="25" t="str">
        <f t="shared" si="10"/>
        <v>,'update_status':'koshin_kubun'</v>
      </c>
    </row>
    <row r="23" spans="1:35" ht="19.5" thickBot="1">
      <c r="A23" s="41"/>
      <c r="B23" s="42">
        <f t="shared" si="0"/>
        <v>10</v>
      </c>
      <c r="C23" s="324" t="s">
        <v>3218</v>
      </c>
      <c r="D23" s="324" t="s">
        <v>1430</v>
      </c>
      <c r="E23" s="325" t="s">
        <v>1273</v>
      </c>
      <c r="F23" s="325" t="s">
        <v>197</v>
      </c>
      <c r="G23" s="325">
        <v>8</v>
      </c>
      <c r="H23" s="44" t="str">
        <f t="shared" si="1"/>
        <v>text</v>
      </c>
      <c r="I23" s="44">
        <f t="shared" si="2"/>
        <v>25</v>
      </c>
      <c r="J23" s="46"/>
      <c r="K23" s="206"/>
      <c r="L23" s="44" t="s">
        <v>192</v>
      </c>
      <c r="M23" s="49" t="s">
        <v>3254</v>
      </c>
      <c r="P23" s="41"/>
      <c r="S23" s="25" t="str">
        <f t="shared" si="3"/>
        <v>,update_ymd</v>
      </c>
      <c r="T23" s="25" t="str">
        <f t="shared" si="4"/>
        <v>TEXT</v>
      </c>
      <c r="U23" s="25" t="str">
        <f t="shared" si="5"/>
        <v/>
      </c>
      <c r="V23" s="25" t="str">
        <f t="shared" si="6"/>
        <v>NOT NULL</v>
      </c>
      <c r="W23" s="25" t="str">
        <f t="shared" si="7"/>
        <v>-- データ登録日</v>
      </c>
      <c r="Y23" s="41"/>
      <c r="Z23" s="41"/>
      <c r="AA23" s="41"/>
      <c r="AB23" s="41"/>
      <c r="AD23" s="25" t="str">
        <f t="shared" si="8"/>
        <v xml:space="preserve">"update_ymd": "object", </v>
      </c>
      <c r="AE23" s="25" t="str">
        <f t="shared" si="9"/>
        <v xml:space="preserve">"update_ymd", </v>
      </c>
    </row>
    <row r="24" spans="1:35">
      <c r="A24" s="41"/>
      <c r="P24" s="41"/>
      <c r="R24" s="25" t="s">
        <v>1327</v>
      </c>
      <c r="Y24" s="41"/>
      <c r="Z24" s="41"/>
      <c r="AA24" s="41"/>
      <c r="AB24" s="41"/>
    </row>
    <row r="25" spans="1:35">
      <c r="A25" s="41"/>
      <c r="P25" s="41"/>
      <c r="Y25" s="41"/>
      <c r="Z25" s="41"/>
      <c r="AA25" s="41"/>
      <c r="AB25" s="41"/>
    </row>
    <row r="26" spans="1:35">
      <c r="P26" s="41"/>
      <c r="Y26" s="41"/>
      <c r="Z26" s="41"/>
      <c r="AA26" s="41"/>
      <c r="AB26" s="41"/>
    </row>
    <row r="27" spans="1:35">
      <c r="P27" s="41"/>
      <c r="Y27" s="41"/>
      <c r="Z27" s="41"/>
      <c r="AA27" s="41"/>
    </row>
    <row r="28" spans="1:35">
      <c r="P28" s="41"/>
      <c r="Y28" s="41"/>
      <c r="Z28" s="41"/>
      <c r="AA28" s="41"/>
    </row>
    <row r="29" spans="1:35">
      <c r="P29" s="41"/>
      <c r="Y29" s="41"/>
      <c r="Z29" s="41"/>
      <c r="AA29" s="41"/>
    </row>
    <row r="30" spans="1:35">
      <c r="P30" s="41"/>
      <c r="Y30" s="41"/>
      <c r="Z30" s="41"/>
      <c r="AA30" s="41"/>
    </row>
    <row r="31" spans="1:35">
      <c r="P31" s="41"/>
      <c r="Y31" s="41"/>
      <c r="Z31" s="41"/>
      <c r="AA31"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5:D16">
    <cfRule type="duplicateValues" dxfId="1065" priority="2"/>
  </conditionalFormatting>
  <conditionalFormatting sqref="D14">
    <cfRule type="duplicateValues" dxfId="106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2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milscm4.mt_unit</v>
      </c>
    </row>
    <row r="3" spans="1:35" ht="19.5" thickBot="1">
      <c r="B3" s="28"/>
      <c r="C3" s="28"/>
      <c r="D3" s="28"/>
      <c r="E3" s="28"/>
      <c r="F3" s="28"/>
      <c r="G3" s="28"/>
      <c r="H3" s="28"/>
      <c r="I3" s="28"/>
      <c r="J3" s="28"/>
      <c r="K3" s="28"/>
      <c r="L3" s="28"/>
      <c r="M3" s="29"/>
      <c r="N3" s="28"/>
      <c r="Q3" s="25" t="str">
        <f>"ADD CONSTRAINT "&amp;D$8&amp;"_pkey"</f>
        <v>ADD CONSTRAINT mt_unit_pkey</v>
      </c>
    </row>
    <row r="4" spans="1:35">
      <c r="B4" s="626" t="s">
        <v>142</v>
      </c>
      <c r="C4" s="627"/>
      <c r="D4" s="628" t="str">
        <f>VLOOKUP(D7,エンティティ一覧!A1:'エンティティ一覧'!AQ10131,13,FALSE)</f>
        <v>ENT_A3_10</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41" t="s">
        <v>3299</v>
      </c>
    </row>
    <row r="7" spans="1:35">
      <c r="B7" s="641" t="s">
        <v>145</v>
      </c>
      <c r="C7" s="642"/>
      <c r="D7" s="643" t="s">
        <v>3298</v>
      </c>
      <c r="E7" s="646"/>
      <c r="F7" s="646"/>
      <c r="G7" s="646"/>
      <c r="H7" s="646"/>
      <c r="I7" s="646"/>
      <c r="J7" s="646"/>
      <c r="K7" s="646"/>
      <c r="L7" s="646"/>
      <c r="M7" s="647"/>
      <c r="T7" s="25" t="s">
        <v>3251</v>
      </c>
    </row>
    <row r="8" spans="1:35">
      <c r="B8" s="641" t="s">
        <v>642</v>
      </c>
      <c r="C8" s="642"/>
      <c r="D8" s="643" t="s">
        <v>3297</v>
      </c>
      <c r="E8" s="646"/>
      <c r="F8" s="646"/>
      <c r="G8" s="646"/>
      <c r="H8" s="646"/>
      <c r="I8" s="646"/>
      <c r="J8" s="646"/>
      <c r="K8" s="646"/>
      <c r="L8" s="646"/>
      <c r="M8" s="647"/>
      <c r="S8" s="25" t="s">
        <v>1327</v>
      </c>
    </row>
    <row r="9" spans="1:35" ht="19.5" thickBot="1">
      <c r="B9" s="652" t="s">
        <v>149</v>
      </c>
      <c r="C9" s="653"/>
      <c r="D9" s="654" t="str">
        <f xml:space="preserve"> D7 &amp; "を定義する。"</f>
        <v>単位マスタ取込用を定義する。</v>
      </c>
      <c r="E9" s="655"/>
      <c r="F9" s="655"/>
      <c r="G9" s="655"/>
      <c r="H9" s="655"/>
      <c r="I9" s="655"/>
      <c r="J9" s="655"/>
      <c r="K9" s="655"/>
      <c r="L9" s="655"/>
      <c r="M9" s="656"/>
      <c r="P9" s="25" t="str">
        <f>"ALTER TABLE milscm4."&amp;D$8&amp;" OWNER TO pgmisgrp1;"</f>
        <v>ALTER TABLE milscm4.mt_unit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milscm4.mt_unit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milscm4.mt_unit</v>
      </c>
    </row>
    <row r="13" spans="1:35" ht="16.5" customHeight="1">
      <c r="B13" s="670"/>
      <c r="C13" s="672"/>
      <c r="D13" s="672"/>
      <c r="E13" s="666"/>
      <c r="F13" s="348" t="s">
        <v>162</v>
      </c>
      <c r="G13" s="348" t="s">
        <v>163</v>
      </c>
      <c r="H13" s="348" t="s">
        <v>162</v>
      </c>
      <c r="I13" s="348" t="s">
        <v>164</v>
      </c>
      <c r="J13" s="666"/>
      <c r="K13" s="666"/>
      <c r="L13" s="666"/>
      <c r="M13" s="668"/>
      <c r="Q13" s="25" t="s">
        <v>1326</v>
      </c>
    </row>
    <row r="14" spans="1:35">
      <c r="B14" s="33">
        <f>ROW()-13</f>
        <v>1</v>
      </c>
      <c r="C14" s="236" t="s">
        <v>3296</v>
      </c>
      <c r="D14" s="236" t="s">
        <v>3295</v>
      </c>
      <c r="E14" s="229" t="s">
        <v>208</v>
      </c>
      <c r="F14" s="229" t="s">
        <v>197</v>
      </c>
      <c r="G14" s="229">
        <v>2</v>
      </c>
      <c r="H14" s="36" t="str">
        <f>IF(F14="フラグ","boolean",IF(F14="文字列","text",IF(F14="整数","integer",IF(F14="実数","numeric",""))))</f>
        <v>text</v>
      </c>
      <c r="I14" s="36">
        <f>IF(H14="boolean",1,IF(H14="text",IF(G14&lt;=126,1+(G14*3),4+(G14*3)),IF(H14="integer",4,IF(H14="numeric",3+CEILING(G14/4*2,2),0))))</f>
        <v>7</v>
      </c>
      <c r="J14" s="37"/>
      <c r="K14" s="204"/>
      <c r="L14" s="239" t="s">
        <v>192</v>
      </c>
      <c r="M14" s="39"/>
      <c r="S14" s="25" t="str">
        <f>IF(B14&lt;&gt;1,","&amp;D14,D14)</f>
        <v>unit_code</v>
      </c>
      <c r="T14" s="25" t="str">
        <f>UPPER(H14)</f>
        <v>TEXT</v>
      </c>
      <c r="U14" s="25" t="str">
        <f>IF(K14&lt;&gt;"","default "&amp;IF(H14="text","'"&amp;K14&amp;"'",K14),"")</f>
        <v/>
      </c>
      <c r="V14" s="25" t="str">
        <f>IF(L14="○","NOT NULL","")</f>
        <v>NOT NULL</v>
      </c>
      <c r="W14" s="25" t="str">
        <f>"-- "&amp;C14</f>
        <v>-- 単位コード</v>
      </c>
      <c r="Y14" s="41"/>
      <c r="Z14" s="41"/>
      <c r="AA14" s="41"/>
      <c r="AB14" s="41"/>
      <c r="AD14" s="25" t="str">
        <f>IF(H14="text",""""&amp;D14&amp;""": ""object"", ","")</f>
        <v xml:space="preserve">"unit_code": "object", </v>
      </c>
      <c r="AE14" s="25" t="str">
        <f>""""&amp;D14&amp;""", "</f>
        <v xml:space="preserve">"unit_code", </v>
      </c>
      <c r="AH14" s="25" t="s">
        <v>3294</v>
      </c>
      <c r="AI14" s="25" t="str">
        <f>IF(AH14=D14,"",",'"&amp;AH14&amp;"':'"&amp;D14&amp;"'")</f>
        <v>,'tani_code':'unit_code'</v>
      </c>
    </row>
    <row r="15" spans="1:35">
      <c r="B15" s="33">
        <f>ROW()-13</f>
        <v>2</v>
      </c>
      <c r="C15" s="236" t="s">
        <v>3293</v>
      </c>
      <c r="D15" s="236" t="s">
        <v>3292</v>
      </c>
      <c r="E15" s="229"/>
      <c r="F15" s="229" t="s">
        <v>197</v>
      </c>
      <c r="G15" s="229">
        <v>255</v>
      </c>
      <c r="H15" s="36" t="str">
        <f>IF(F15="フラグ","boolean",IF(F15="文字列","text",IF(F15="整数","integer",IF(F15="実数","numeric",""))))</f>
        <v>text</v>
      </c>
      <c r="I15" s="36">
        <f>IF(H15="boolean",1,IF(H15="text",IF(G15&lt;=126,1+(G15*3),4+(G15*3)),IF(H15="integer",4,IF(H15="numeric",3+CEILING(G15/4*2,2),0))))</f>
        <v>769</v>
      </c>
      <c r="J15" s="37"/>
      <c r="K15" s="204"/>
      <c r="L15" s="36"/>
      <c r="M15" s="39" t="s">
        <v>3291</v>
      </c>
      <c r="S15" s="25" t="str">
        <f>IF(B15&lt;&gt;1,","&amp;D15,D15)</f>
        <v>,unit_name</v>
      </c>
      <c r="T15" s="25" t="str">
        <f>UPPER(H15)</f>
        <v>TEXT</v>
      </c>
      <c r="U15" s="25" t="str">
        <f>IF(K15&lt;&gt;"","default "&amp;IF(H15="text","'"&amp;K15&amp;"'",K15),"")</f>
        <v/>
      </c>
      <c r="V15" s="25" t="str">
        <f>IF(L15="○","NOT NULL","")</f>
        <v/>
      </c>
      <c r="W15" s="25" t="str">
        <f>"-- "&amp;C15</f>
        <v>-- 単位名称</v>
      </c>
      <c r="Y15" s="41"/>
      <c r="Z15" s="41"/>
      <c r="AA15" s="41"/>
      <c r="AB15" s="41"/>
      <c r="AD15" s="25" t="str">
        <f>IF(H15="text",""""&amp;D15&amp;""": ""object"", ","")</f>
        <v xml:space="preserve">"unit_name": "object", </v>
      </c>
      <c r="AE15" s="25" t="str">
        <f>""""&amp;D15&amp;""", "</f>
        <v xml:space="preserve">"unit_name", </v>
      </c>
      <c r="AH15" s="25" t="s">
        <v>3290</v>
      </c>
      <c r="AI15" s="25" t="str">
        <f>IF(AH15=D15,"",",'"&amp;AH15&amp;"':'"&amp;D15&amp;"'")</f>
        <v>,'tani_mei':'unit_name'</v>
      </c>
    </row>
    <row r="16" spans="1:35">
      <c r="B16" s="352">
        <f>ROW()-13</f>
        <v>3</v>
      </c>
      <c r="C16" s="330" t="s">
        <v>3289</v>
      </c>
      <c r="D16" s="330" t="s">
        <v>3288</v>
      </c>
      <c r="E16" s="351"/>
      <c r="F16" s="351" t="s">
        <v>197</v>
      </c>
      <c r="G16" s="351">
        <v>255</v>
      </c>
      <c r="H16" s="74" t="str">
        <f>IF(F16="フラグ","boolean",IF(F16="文字列","text",IF(F16="整数","integer",IF(F16="実数","numeric",""))))</f>
        <v>text</v>
      </c>
      <c r="I16" s="74">
        <f>IF(H16="boolean",1,IF(H16="text",IF(G16&lt;=126,1+(G16*3),4+(G16*3)),IF(H16="integer",4,IF(H16="numeric",3+CEILING(G16/4*2,2),0))))</f>
        <v>769</v>
      </c>
      <c r="J16" s="75"/>
      <c r="K16" s="350"/>
      <c r="L16" s="333"/>
      <c r="M16" s="76" t="s">
        <v>3287</v>
      </c>
      <c r="S16" s="25" t="str">
        <f>IF(B16&lt;&gt;1,","&amp;D16,D16)</f>
        <v>,unit_kansan_keisu</v>
      </c>
      <c r="T16" s="25" t="str">
        <f>UPPER(H16)</f>
        <v>TEXT</v>
      </c>
      <c r="U16" s="25" t="str">
        <f>IF(K16&lt;&gt;"","default "&amp;IF(H16="text","'"&amp;K16&amp;"'",K16),"")</f>
        <v/>
      </c>
      <c r="V16" s="25" t="str">
        <f>IF(L16="○","NOT NULL","")</f>
        <v/>
      </c>
      <c r="W16" s="25" t="str">
        <f>"-- "&amp;C16</f>
        <v>-- 単位換算係数</v>
      </c>
      <c r="AB16" s="41"/>
      <c r="AD16" s="25" t="str">
        <f>IF(H16="text",""""&amp;D16&amp;""": ""object"", ","")</f>
        <v xml:space="preserve">"unit_kansan_keisu": "object", </v>
      </c>
      <c r="AE16" s="25" t="str">
        <f>""""&amp;D16&amp;""", "</f>
        <v xml:space="preserve">"unit_kansan_keisu", </v>
      </c>
      <c r="AH16" s="25" t="s">
        <v>3286</v>
      </c>
      <c r="AI16" s="25" t="str">
        <f>IF(AH16=D16,"",",'"&amp;AH16&amp;"':'"&amp;D16&amp;"'")</f>
        <v>,'tani_kansan_keisu':'unit_kansan_keisu'</v>
      </c>
    </row>
    <row r="17" spans="1:35" ht="56.25">
      <c r="B17" s="33">
        <f>ROW()-13</f>
        <v>4</v>
      </c>
      <c r="C17" s="236" t="s">
        <v>3222</v>
      </c>
      <c r="D17" s="236" t="s">
        <v>3221</v>
      </c>
      <c r="E17" s="229" t="s">
        <v>208</v>
      </c>
      <c r="F17" s="229" t="s">
        <v>197</v>
      </c>
      <c r="G17" s="229">
        <v>1</v>
      </c>
      <c r="H17" s="229" t="str">
        <f>IF(F17="フラグ","boolean",IF(F17="文字列","text",IF(F17="整数","integer",IF(F17="実数","numeric",""))))</f>
        <v>text</v>
      </c>
      <c r="I17" s="229">
        <f>IF(H17="boolean",1,IF(H17="text",IF(G17&lt;=126,1+(G17*3),4+(G17*3)),IF(H17="integer",4,IF(H17="numeric",3+CEILING(G17/4*2,2),0))))</f>
        <v>4</v>
      </c>
      <c r="J17" s="237"/>
      <c r="K17" s="238"/>
      <c r="L17" s="239" t="s">
        <v>192</v>
      </c>
      <c r="M17" s="240" t="s">
        <v>3220</v>
      </c>
      <c r="S17" s="25" t="str">
        <f>IF(B17&lt;&gt;1,","&amp;D17,D17)</f>
        <v>,koshin_kubun</v>
      </c>
      <c r="T17" s="25" t="str">
        <f>UPPER(H17)</f>
        <v>TEXT</v>
      </c>
      <c r="U17" s="25" t="str">
        <f>IF(K17&lt;&gt;"","default "&amp;IF(H17="text","'"&amp;K17&amp;"'",K17),"")</f>
        <v/>
      </c>
      <c r="V17" s="25" t="str">
        <f>IF(L17="○","NOT NULL","")</f>
        <v>NOT NULL</v>
      </c>
      <c r="W17" s="25" t="str">
        <f>"-- "&amp;C17</f>
        <v>-- 更新区分</v>
      </c>
      <c r="Y17" s="41"/>
      <c r="Z17" s="41"/>
      <c r="AA17" s="41"/>
      <c r="AB17" s="41"/>
      <c r="AD17" s="25" t="str">
        <f>IF(H17="text",""""&amp;D17&amp;""": ""object"", ","")</f>
        <v xml:space="preserve">"koshin_kubun": "object", </v>
      </c>
      <c r="AE17" s="25" t="str">
        <f>""""&amp;D17&amp;""", "</f>
        <v xml:space="preserve">"koshin_kubun", </v>
      </c>
      <c r="AH17" s="25" t="s">
        <v>3219</v>
      </c>
      <c r="AI17" s="25" t="str">
        <f>IF(AH17=D17,"",",'"&amp;AH17&amp;"':'"&amp;D17&amp;"'")</f>
        <v>,'update_status':'koshin_kubun'</v>
      </c>
    </row>
    <row r="18" spans="1:35" ht="19.5" thickBot="1">
      <c r="A18" s="41"/>
      <c r="B18" s="42">
        <f>ROW()-13</f>
        <v>5</v>
      </c>
      <c r="C18" s="324" t="s">
        <v>3218</v>
      </c>
      <c r="D18" s="324" t="s">
        <v>1430</v>
      </c>
      <c r="E18" s="325" t="s">
        <v>1273</v>
      </c>
      <c r="F18" s="325" t="s">
        <v>197</v>
      </c>
      <c r="G18" s="325">
        <v>8</v>
      </c>
      <c r="H18" s="44" t="str">
        <f>IF(F18="フラグ","boolean",IF(F18="文字列","text",IF(F18="整数","integer",IF(F18="実数","numeric",""))))</f>
        <v>text</v>
      </c>
      <c r="I18" s="44">
        <f>IF(H18="boolean",1,IF(H18="text",IF(G18&lt;=126,1+(G18*3),4+(G18*3)),IF(H18="integer",4,IF(H18="numeric",3+CEILING(G18/4*2,2),0))))</f>
        <v>25</v>
      </c>
      <c r="J18" s="46"/>
      <c r="K18" s="206"/>
      <c r="L18" s="44" t="s">
        <v>192</v>
      </c>
      <c r="M18" s="49" t="s">
        <v>3254</v>
      </c>
      <c r="P18" s="41"/>
      <c r="S18" s="25" t="str">
        <f>IF(B18&lt;&gt;1,","&amp;D18,D18)</f>
        <v>,update_ymd</v>
      </c>
      <c r="T18" s="25" t="str">
        <f>UPPER(H18)</f>
        <v>TEXT</v>
      </c>
      <c r="U18" s="25" t="str">
        <f>IF(K18&lt;&gt;"","default "&amp;IF(H18="text","'"&amp;K18&amp;"'",K18),"")</f>
        <v/>
      </c>
      <c r="V18" s="25" t="str">
        <f>IF(L18="○","NOT NULL","")</f>
        <v>NOT NULL</v>
      </c>
      <c r="W18" s="25" t="str">
        <f>"-- "&amp;C18</f>
        <v>-- データ登録日</v>
      </c>
      <c r="Y18" s="41"/>
      <c r="Z18" s="41"/>
      <c r="AA18" s="41"/>
      <c r="AB18" s="41"/>
      <c r="AD18" s="25" t="str">
        <f>IF(H18="text",""""&amp;D18&amp;""": ""object"", ","")</f>
        <v xml:space="preserve">"update_ymd": "object", </v>
      </c>
      <c r="AE18" s="25" t="str">
        <f>""""&amp;D18&amp;""", "</f>
        <v xml:space="preserve">"update_ymd", </v>
      </c>
    </row>
    <row r="19" spans="1:35">
      <c r="A19" s="41"/>
      <c r="P19" s="41"/>
      <c r="R19" s="25" t="s">
        <v>1327</v>
      </c>
      <c r="Y19" s="41"/>
      <c r="Z19" s="41"/>
      <c r="AA19" s="41"/>
      <c r="AB19" s="41"/>
    </row>
    <row r="20" spans="1:35">
      <c r="A20" s="41"/>
      <c r="P20" s="41"/>
      <c r="Y20" s="41"/>
      <c r="Z20" s="41"/>
      <c r="AA20" s="41"/>
      <c r="AB20" s="41"/>
    </row>
    <row r="21" spans="1:35">
      <c r="P21" s="41"/>
      <c r="Y21" s="41"/>
      <c r="Z21" s="41"/>
      <c r="AA21" s="41"/>
      <c r="AB21" s="41"/>
    </row>
    <row r="22" spans="1:35">
      <c r="P22" s="41"/>
      <c r="Y22" s="41"/>
      <c r="Z22" s="41"/>
      <c r="AA22" s="41"/>
    </row>
    <row r="23" spans="1:35">
      <c r="P23" s="41"/>
      <c r="Y23" s="41"/>
      <c r="Z23" s="41"/>
      <c r="AA23" s="41"/>
    </row>
    <row r="24" spans="1:35">
      <c r="P24" s="41"/>
      <c r="Y24" s="41"/>
      <c r="Z24" s="41"/>
      <c r="AA24" s="41"/>
    </row>
    <row r="25" spans="1:35">
      <c r="P25" s="41"/>
      <c r="Y25" s="41"/>
      <c r="Z25" s="41"/>
      <c r="AA25" s="41"/>
    </row>
    <row r="26" spans="1:35">
      <c r="P26" s="41"/>
      <c r="Y26" s="41"/>
      <c r="Z26" s="41"/>
      <c r="AA26"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6">
    <cfRule type="duplicateValues" dxfId="1063" priority="2"/>
  </conditionalFormatting>
  <conditionalFormatting sqref="D14:D15">
    <cfRule type="duplicateValues" dxfId="106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milscm4.mt_tekiyou_recept_combi_link</v>
      </c>
    </row>
    <row r="3" spans="1:35" ht="19.5" thickBot="1">
      <c r="B3" s="28"/>
      <c r="C3" s="28"/>
      <c r="D3" s="28"/>
      <c r="E3" s="28"/>
      <c r="F3" s="28"/>
      <c r="G3" s="28"/>
      <c r="H3" s="28"/>
      <c r="I3" s="28"/>
      <c r="J3" s="28"/>
      <c r="K3" s="28"/>
      <c r="L3" s="28"/>
      <c r="M3" s="29"/>
      <c r="N3" s="28"/>
      <c r="Q3" s="25" t="str">
        <f>"ADD CONSTRAINT "&amp;D$8&amp;"_pkey"</f>
        <v>ADD CONSTRAINT mt_tekiyou_recept_combi_link_pkey</v>
      </c>
    </row>
    <row r="4" spans="1:35">
      <c r="B4" s="626" t="s">
        <v>142</v>
      </c>
      <c r="C4" s="627"/>
      <c r="D4" s="628" t="str">
        <f>VLOOKUP(D7,エンティティ一覧!A1:'エンティティ一覧'!AQ10131,13,FALSE)</f>
        <v>ENT_A3_11</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41" t="s">
        <v>3500</v>
      </c>
    </row>
    <row r="7" spans="1:35">
      <c r="B7" s="641" t="s">
        <v>145</v>
      </c>
      <c r="C7" s="642"/>
      <c r="D7" s="643" t="s">
        <v>3325</v>
      </c>
      <c r="E7" s="646"/>
      <c r="F7" s="646"/>
      <c r="G7" s="646"/>
      <c r="H7" s="646"/>
      <c r="I7" s="646"/>
      <c r="J7" s="646"/>
      <c r="K7" s="646"/>
      <c r="L7" s="646"/>
      <c r="M7" s="647"/>
      <c r="T7" s="25" t="s">
        <v>3251</v>
      </c>
    </row>
    <row r="8" spans="1:35">
      <c r="B8" s="641" t="s">
        <v>642</v>
      </c>
      <c r="C8" s="642"/>
      <c r="D8" s="643" t="s">
        <v>3324</v>
      </c>
      <c r="E8" s="646"/>
      <c r="F8" s="646"/>
      <c r="G8" s="646"/>
      <c r="H8" s="646"/>
      <c r="I8" s="646"/>
      <c r="J8" s="646"/>
      <c r="K8" s="646"/>
      <c r="L8" s="646"/>
      <c r="M8" s="647"/>
      <c r="S8" s="25" t="s">
        <v>1327</v>
      </c>
    </row>
    <row r="9" spans="1:35" ht="19.5" thickBot="1">
      <c r="B9" s="652" t="s">
        <v>149</v>
      </c>
      <c r="C9" s="653"/>
      <c r="D9" s="654" t="str">
        <f xml:space="preserve"> D7 &amp; "を定義する。"</f>
        <v>適応病名レセ病名組み合わせ関係リンクマスタ取込用を定義する。</v>
      </c>
      <c r="E9" s="655"/>
      <c r="F9" s="655"/>
      <c r="G9" s="655"/>
      <c r="H9" s="655"/>
      <c r="I9" s="655"/>
      <c r="J9" s="655"/>
      <c r="K9" s="655"/>
      <c r="L9" s="655"/>
      <c r="M9" s="656"/>
      <c r="P9" s="25" t="str">
        <f>"ALTER TABLE milscm4."&amp;D$8&amp;" OWNER TO pgmisgrp1;"</f>
        <v>ALTER TABLE milscm4.mt_tekiyou_recept_combi_link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milscm4.mt_tekiyou_recept_combi_link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milscm4.mt_tekiyou_recept_combi_link</v>
      </c>
    </row>
    <row r="13" spans="1:35" ht="16.5" customHeight="1">
      <c r="B13" s="670"/>
      <c r="C13" s="672"/>
      <c r="D13" s="672"/>
      <c r="E13" s="666"/>
      <c r="F13" s="348" t="s">
        <v>162</v>
      </c>
      <c r="G13" s="348" t="s">
        <v>163</v>
      </c>
      <c r="H13" s="348" t="s">
        <v>162</v>
      </c>
      <c r="I13" s="348" t="s">
        <v>164</v>
      </c>
      <c r="J13" s="666"/>
      <c r="K13" s="666"/>
      <c r="L13" s="666"/>
      <c r="M13" s="668"/>
      <c r="Q13" s="25" t="s">
        <v>1326</v>
      </c>
    </row>
    <row r="14" spans="1:35" ht="31.5">
      <c r="B14" s="33">
        <f t="shared" ref="B14:B24" si="0">ROW()-13</f>
        <v>1</v>
      </c>
      <c r="C14" s="236" t="s">
        <v>3498</v>
      </c>
      <c r="D14" s="236" t="s">
        <v>3499</v>
      </c>
      <c r="E14" s="229" t="s">
        <v>208</v>
      </c>
      <c r="F14" s="229" t="s">
        <v>197</v>
      </c>
      <c r="G14" s="229">
        <v>12</v>
      </c>
      <c r="H14" s="36" t="str">
        <f t="shared" ref="H14:H24" si="1">IF(F14="フラグ","boolean",IF(F14="文字列","text",IF(F14="整数","integer",IF(F14="実数","numeric",""))))</f>
        <v>text</v>
      </c>
      <c r="I14" s="36">
        <f t="shared" ref="I14:I24" si="2">IF(H14="boolean",1,IF(H14="text",IF(G14&lt;=126,1+(G14*3),4+(G14*3)),IF(H14="integer",4,IF(H14="numeric",3+CEILING(G14/4*2,2),0))))</f>
        <v>37</v>
      </c>
      <c r="J14" s="37"/>
      <c r="K14" s="204"/>
      <c r="L14" s="239" t="s">
        <v>192</v>
      </c>
      <c r="M14" s="39"/>
      <c r="S14" s="25" t="str">
        <f t="shared" ref="S14:S24" si="3">IF(B14&lt;&gt;1,","&amp;D14,D14)</f>
        <v>tekiyou_byoumei_link_code</v>
      </c>
      <c r="T14" s="25" t="str">
        <f t="shared" ref="T14:T24" si="4">UPPER(H14)</f>
        <v>TEXT</v>
      </c>
      <c r="U14" s="25" t="str">
        <f t="shared" ref="U14:U24" si="5">IF(K14&lt;&gt;"","default "&amp;IF(H14="text","'"&amp;K14&amp;"'",K14),"")</f>
        <v/>
      </c>
      <c r="V14" s="25" t="str">
        <f t="shared" ref="V14:V24" si="6">IF(L14="○","NOT NULL","")</f>
        <v>NOT NULL</v>
      </c>
      <c r="W14" s="25" t="str">
        <f t="shared" ref="W14:W24" si="7">"-- "&amp;C14</f>
        <v>-- 適用病名組み合わせコード</v>
      </c>
      <c r="Y14" s="41"/>
      <c r="Z14" s="41"/>
      <c r="AA14" s="41"/>
      <c r="AB14" s="41"/>
      <c r="AD14" s="25" t="str">
        <f t="shared" ref="AD14:AD24" si="8">IF(H14="text",""""&amp;D14&amp;""": ""object"", ","")</f>
        <v xml:space="preserve">"tekiyou_byoumei_link_code": "object", </v>
      </c>
      <c r="AE14" s="25" t="str">
        <f t="shared" ref="AE14:AE24" si="9">""""&amp;D14&amp;""", "</f>
        <v xml:space="preserve">"tekiyou_byoumei_link_code", </v>
      </c>
      <c r="AH14" s="25" t="s">
        <v>3321</v>
      </c>
      <c r="AI14" s="25" t="str">
        <f t="shared" ref="AI14:AI23" si="10">IF(AH14=D14,"",",'"&amp;AH14&amp;"':'"&amp;D14&amp;"'")</f>
        <v>,'toroku_code_oya':'tekiyou_byoumei_link_code'</v>
      </c>
    </row>
    <row r="15" spans="1:35">
      <c r="B15" s="33">
        <f t="shared" si="0"/>
        <v>2</v>
      </c>
      <c r="C15" s="236" t="s">
        <v>3323</v>
      </c>
      <c r="D15" s="236" t="s">
        <v>3322</v>
      </c>
      <c r="E15" s="229" t="s">
        <v>208</v>
      </c>
      <c r="F15" s="229" t="s">
        <v>197</v>
      </c>
      <c r="G15" s="229">
        <v>12</v>
      </c>
      <c r="H15" s="36" t="str">
        <f t="shared" si="1"/>
        <v>text</v>
      </c>
      <c r="I15" s="36">
        <f t="shared" si="2"/>
        <v>37</v>
      </c>
      <c r="J15" s="37"/>
      <c r="K15" s="204"/>
      <c r="L15" s="36" t="s">
        <v>192</v>
      </c>
      <c r="M15" s="39"/>
      <c r="S15" s="25" t="str">
        <f t="shared" si="3"/>
        <v>,tekiyou_byoumei_code</v>
      </c>
      <c r="T15" s="25" t="str">
        <f t="shared" si="4"/>
        <v>TEXT</v>
      </c>
      <c r="U15" s="25" t="str">
        <f t="shared" si="5"/>
        <v/>
      </c>
      <c r="V15" s="25" t="str">
        <f t="shared" si="6"/>
        <v>NOT NULL</v>
      </c>
      <c r="W15" s="25" t="str">
        <f t="shared" si="7"/>
        <v>-- 適用病名コード</v>
      </c>
      <c r="Y15" s="41"/>
      <c r="Z15" s="41"/>
      <c r="AA15" s="41"/>
      <c r="AB15" s="41"/>
      <c r="AD15" s="25" t="str">
        <f t="shared" si="8"/>
        <v xml:space="preserve">"tekiyou_byoumei_code": "object", </v>
      </c>
      <c r="AE15" s="25" t="str">
        <f t="shared" si="9"/>
        <v xml:space="preserve">"tekiyou_byoumei_code", </v>
      </c>
      <c r="AH15" s="25" t="s">
        <v>3320</v>
      </c>
      <c r="AI15" s="25" t="str">
        <f t="shared" si="10"/>
        <v>,'wrd_wrd_code':'tekiyou_byoumei_code'</v>
      </c>
    </row>
    <row r="16" spans="1:35" ht="37.5">
      <c r="B16" s="33">
        <f t="shared" si="0"/>
        <v>3</v>
      </c>
      <c r="C16" s="236" t="s">
        <v>432</v>
      </c>
      <c r="D16" s="236" t="s">
        <v>3319</v>
      </c>
      <c r="E16" s="229" t="s">
        <v>208</v>
      </c>
      <c r="F16" s="229" t="s">
        <v>197</v>
      </c>
      <c r="G16" s="229">
        <v>7</v>
      </c>
      <c r="H16" s="36" t="str">
        <f t="shared" si="1"/>
        <v>text</v>
      </c>
      <c r="I16" s="36">
        <f t="shared" si="2"/>
        <v>22</v>
      </c>
      <c r="J16" s="37"/>
      <c r="K16" s="204"/>
      <c r="L16" s="239" t="s">
        <v>192</v>
      </c>
      <c r="M16" s="39" t="s">
        <v>3318</v>
      </c>
      <c r="S16" s="25" t="str">
        <f t="shared" si="3"/>
        <v>,shikkan_code</v>
      </c>
      <c r="T16" s="25" t="str">
        <f t="shared" si="4"/>
        <v>TEXT</v>
      </c>
      <c r="U16" s="25" t="str">
        <f t="shared" si="5"/>
        <v/>
      </c>
      <c r="V16" s="25" t="str">
        <f t="shared" si="6"/>
        <v>NOT NULL</v>
      </c>
      <c r="W16" s="25" t="str">
        <f t="shared" si="7"/>
        <v>-- 疾患コード</v>
      </c>
      <c r="AB16" s="41"/>
      <c r="AD16" s="25" t="str">
        <f t="shared" si="8"/>
        <v xml:space="preserve">"shikkan_code": "object", </v>
      </c>
      <c r="AE16" s="25" t="str">
        <f t="shared" si="9"/>
        <v xml:space="preserve">"shikkan_code", </v>
      </c>
      <c r="AH16" s="25" t="s">
        <v>3317</v>
      </c>
      <c r="AI16" s="25" t="str">
        <f t="shared" si="10"/>
        <v>,'rece_code':'shikkan_code'</v>
      </c>
    </row>
    <row r="17" spans="1:35">
      <c r="B17" s="33">
        <f t="shared" si="0"/>
        <v>4</v>
      </c>
      <c r="C17" s="34" t="s">
        <v>1238</v>
      </c>
      <c r="D17" s="34" t="s">
        <v>435</v>
      </c>
      <c r="E17" s="229"/>
      <c r="F17" s="229" t="s">
        <v>197</v>
      </c>
      <c r="G17" s="229">
        <v>255</v>
      </c>
      <c r="H17" s="36" t="str">
        <f t="shared" si="1"/>
        <v>text</v>
      </c>
      <c r="I17" s="36">
        <f t="shared" si="2"/>
        <v>769</v>
      </c>
      <c r="J17" s="37"/>
      <c r="K17" s="204"/>
      <c r="L17" s="239"/>
      <c r="M17" s="39"/>
      <c r="P17" s="41"/>
      <c r="S17" s="25" t="str">
        <f t="shared" si="3"/>
        <v>,shikkan_name</v>
      </c>
      <c r="T17" s="25" t="str">
        <f t="shared" si="4"/>
        <v>TEXT</v>
      </c>
      <c r="U17" s="25" t="str">
        <f t="shared" si="5"/>
        <v/>
      </c>
      <c r="V17" s="25" t="str">
        <f t="shared" si="6"/>
        <v/>
      </c>
      <c r="W17" s="25" t="str">
        <f t="shared" si="7"/>
        <v>-- 疾患名</v>
      </c>
      <c r="Y17" s="41"/>
      <c r="Z17" s="41"/>
      <c r="AA17" s="41"/>
      <c r="AB17" s="41"/>
      <c r="AD17" s="25" t="str">
        <f t="shared" si="8"/>
        <v xml:space="preserve">"shikkan_name": "object", </v>
      </c>
      <c r="AE17" s="25" t="str">
        <f t="shared" si="9"/>
        <v xml:space="preserve">"shikkan_name", </v>
      </c>
      <c r="AH17" s="25" t="s">
        <v>3316</v>
      </c>
      <c r="AI17" s="25" t="str">
        <f t="shared" si="10"/>
        <v>,'rece_name':'shikkan_name'</v>
      </c>
    </row>
    <row r="18" spans="1:35" ht="37.5">
      <c r="A18" s="41"/>
      <c r="B18" s="33">
        <f t="shared" si="0"/>
        <v>5</v>
      </c>
      <c r="C18" s="236" t="s">
        <v>3315</v>
      </c>
      <c r="D18" s="236" t="s">
        <v>3314</v>
      </c>
      <c r="E18" s="229"/>
      <c r="F18" s="229" t="s">
        <v>197</v>
      </c>
      <c r="G18" s="229">
        <v>8</v>
      </c>
      <c r="H18" s="36" t="str">
        <f t="shared" si="1"/>
        <v>text</v>
      </c>
      <c r="I18" s="36">
        <f t="shared" si="2"/>
        <v>25</v>
      </c>
      <c r="J18" s="37"/>
      <c r="K18" s="204"/>
      <c r="L18" s="239"/>
      <c r="M18" s="39" t="s">
        <v>3313</v>
      </c>
      <c r="P18" s="41"/>
      <c r="S18" s="25" t="str">
        <f t="shared" si="3"/>
        <v>,haishi_ymd</v>
      </c>
      <c r="T18" s="25" t="str">
        <f t="shared" si="4"/>
        <v>TEXT</v>
      </c>
      <c r="U18" s="25" t="str">
        <f t="shared" si="5"/>
        <v/>
      </c>
      <c r="V18" s="25" t="str">
        <f t="shared" si="6"/>
        <v/>
      </c>
      <c r="W18" s="25" t="str">
        <f t="shared" si="7"/>
        <v>-- 廃止年月日</v>
      </c>
      <c r="Y18" s="41"/>
      <c r="Z18" s="41"/>
      <c r="AA18" s="41"/>
      <c r="AB18" s="41"/>
      <c r="AD18" s="25" t="str">
        <f t="shared" si="8"/>
        <v xml:space="preserve">"haishi_ymd": "object", </v>
      </c>
      <c r="AE18" s="25" t="str">
        <f t="shared" si="9"/>
        <v xml:space="preserve">"haishi_ymd", </v>
      </c>
      <c r="AH18" s="25" t="s">
        <v>3312</v>
      </c>
      <c r="AI18" s="25" t="str">
        <f t="shared" si="10"/>
        <v>,'rece_limit_date':'haishi_ymd'</v>
      </c>
    </row>
    <row r="19" spans="1:35" ht="37.5">
      <c r="B19" s="33">
        <f t="shared" si="0"/>
        <v>6</v>
      </c>
      <c r="C19" s="236" t="s">
        <v>3311</v>
      </c>
      <c r="D19" s="236" t="s">
        <v>3310</v>
      </c>
      <c r="E19" s="229"/>
      <c r="F19" s="229" t="s">
        <v>197</v>
      </c>
      <c r="G19" s="229">
        <v>1</v>
      </c>
      <c r="H19" s="36" t="str">
        <f t="shared" si="1"/>
        <v>text</v>
      </c>
      <c r="I19" s="36">
        <f t="shared" si="2"/>
        <v>4</v>
      </c>
      <c r="J19" s="37"/>
      <c r="K19" s="204"/>
      <c r="L19" s="36"/>
      <c r="M19" s="39" t="s">
        <v>3309</v>
      </c>
      <c r="S19" s="25" t="str">
        <f t="shared" si="3"/>
        <v>,hoken_tekiyougai_f</v>
      </c>
      <c r="T19" s="25" t="str">
        <f t="shared" si="4"/>
        <v>TEXT</v>
      </c>
      <c r="U19" s="25" t="str">
        <f t="shared" si="5"/>
        <v/>
      </c>
      <c r="V19" s="25" t="str">
        <f t="shared" si="6"/>
        <v/>
      </c>
      <c r="W19" s="25" t="str">
        <f t="shared" si="7"/>
        <v xml:space="preserve">-- 保険適用外フラグ </v>
      </c>
      <c r="Y19" s="41"/>
      <c r="Z19" s="41"/>
      <c r="AA19" s="41"/>
      <c r="AB19" s="41"/>
      <c r="AD19" s="25" t="str">
        <f t="shared" si="8"/>
        <v xml:space="preserve">"hoken_tekiyougai_f": "object", </v>
      </c>
      <c r="AE19" s="25" t="str">
        <f t="shared" si="9"/>
        <v xml:space="preserve">"hoken_tekiyougai_f", </v>
      </c>
      <c r="AH19" s="25" t="s">
        <v>3308</v>
      </c>
      <c r="AI19" s="25" t="str">
        <f t="shared" si="10"/>
        <v>,'not_insur':'hoken_tekiyougai_f'</v>
      </c>
    </row>
    <row r="20" spans="1:35">
      <c r="B20" s="33">
        <f t="shared" si="0"/>
        <v>7</v>
      </c>
      <c r="C20" s="236" t="s">
        <v>1221</v>
      </c>
      <c r="D20" s="236" t="s">
        <v>3307</v>
      </c>
      <c r="E20" s="229"/>
      <c r="F20" s="229" t="s">
        <v>197</v>
      </c>
      <c r="G20" s="229">
        <v>5</v>
      </c>
      <c r="H20" s="36" t="str">
        <f t="shared" si="1"/>
        <v>text</v>
      </c>
      <c r="I20" s="36">
        <f t="shared" si="2"/>
        <v>16</v>
      </c>
      <c r="J20" s="37"/>
      <c r="K20" s="204"/>
      <c r="L20" s="239"/>
      <c r="M20" s="39"/>
      <c r="S20" s="25" t="str">
        <f t="shared" si="3"/>
        <v>,icd10_code</v>
      </c>
      <c r="T20" s="25" t="str">
        <f t="shared" si="4"/>
        <v>TEXT</v>
      </c>
      <c r="U20" s="25" t="str">
        <f t="shared" si="5"/>
        <v/>
      </c>
      <c r="V20" s="25" t="str">
        <f t="shared" si="6"/>
        <v/>
      </c>
      <c r="W20" s="25" t="str">
        <f t="shared" si="7"/>
        <v>-- ICD10</v>
      </c>
      <c r="Y20" s="41"/>
      <c r="Z20" s="41"/>
      <c r="AA20" s="41"/>
      <c r="AB20" s="41"/>
      <c r="AD20" s="25" t="str">
        <f t="shared" si="8"/>
        <v xml:space="preserve">"icd10_code": "object", </v>
      </c>
      <c r="AE20" s="25" t="str">
        <f t="shared" si="9"/>
        <v xml:space="preserve">"icd10_code", </v>
      </c>
      <c r="AH20" s="25" t="s">
        <v>3306</v>
      </c>
      <c r="AI20" s="25" t="str">
        <f t="shared" si="10"/>
        <v>,'ICD_code':'icd10_code'</v>
      </c>
    </row>
    <row r="21" spans="1:35">
      <c r="B21" s="33">
        <f t="shared" si="0"/>
        <v>8</v>
      </c>
      <c r="C21" s="236" t="s">
        <v>3305</v>
      </c>
      <c r="D21" s="236" t="s">
        <v>3304</v>
      </c>
      <c r="E21" s="229"/>
      <c r="F21" s="229" t="s">
        <v>197</v>
      </c>
      <c r="G21" s="229">
        <v>2</v>
      </c>
      <c r="H21" s="36" t="str">
        <f t="shared" si="1"/>
        <v>text</v>
      </c>
      <c r="I21" s="36">
        <f t="shared" si="2"/>
        <v>7</v>
      </c>
      <c r="J21" s="37"/>
      <c r="K21" s="204"/>
      <c r="L21" s="36"/>
      <c r="M21" s="39"/>
      <c r="S21" s="25" t="str">
        <f t="shared" si="3"/>
        <v>,kumiawase_code</v>
      </c>
      <c r="T21" s="25" t="str">
        <f t="shared" si="4"/>
        <v>TEXT</v>
      </c>
      <c r="U21" s="25" t="str">
        <f t="shared" si="5"/>
        <v/>
      </c>
      <c r="V21" s="25" t="str">
        <f t="shared" si="6"/>
        <v/>
      </c>
      <c r="W21" s="25" t="str">
        <f t="shared" si="7"/>
        <v>-- 組み合わせコード</v>
      </c>
      <c r="Y21" s="41"/>
      <c r="Z21" s="41"/>
      <c r="AA21" s="41"/>
      <c r="AB21" s="41"/>
      <c r="AD21" s="25" t="str">
        <f t="shared" si="8"/>
        <v xml:space="preserve">"kumiawase_code": "object", </v>
      </c>
      <c r="AE21" s="25" t="str">
        <f t="shared" si="9"/>
        <v xml:space="preserve">"kumiawase_code", </v>
      </c>
      <c r="AH21" s="25" t="s">
        <v>3303</v>
      </c>
      <c r="AI21" s="25" t="str">
        <f t="shared" si="10"/>
        <v>,'combi_code':'kumiawase_code'</v>
      </c>
    </row>
    <row r="22" spans="1:35">
      <c r="B22" s="352">
        <f t="shared" si="0"/>
        <v>9</v>
      </c>
      <c r="C22" s="330" t="s">
        <v>3302</v>
      </c>
      <c r="D22" s="330" t="s">
        <v>3301</v>
      </c>
      <c r="E22" s="351"/>
      <c r="F22" s="351" t="s">
        <v>197</v>
      </c>
      <c r="G22" s="351">
        <v>2</v>
      </c>
      <c r="H22" s="74" t="str">
        <f t="shared" si="1"/>
        <v>text</v>
      </c>
      <c r="I22" s="74">
        <f t="shared" si="2"/>
        <v>7</v>
      </c>
      <c r="J22" s="75"/>
      <c r="K22" s="350"/>
      <c r="L22" s="333"/>
      <c r="M22" s="76"/>
      <c r="S22" s="25" t="str">
        <f t="shared" si="3"/>
        <v>,kankeisei_code</v>
      </c>
      <c r="T22" s="25" t="str">
        <f t="shared" si="4"/>
        <v>TEXT</v>
      </c>
      <c r="U22" s="25" t="str">
        <f t="shared" si="5"/>
        <v/>
      </c>
      <c r="V22" s="25" t="str">
        <f t="shared" si="6"/>
        <v/>
      </c>
      <c r="W22" s="25" t="str">
        <f t="shared" si="7"/>
        <v>-- 関係性レベルコード</v>
      </c>
      <c r="AB22" s="41"/>
      <c r="AD22" s="25" t="str">
        <f t="shared" si="8"/>
        <v xml:space="preserve">"kankeisei_code": "object", </v>
      </c>
      <c r="AE22" s="25" t="str">
        <f t="shared" si="9"/>
        <v xml:space="preserve">"kankeisei_code", </v>
      </c>
      <c r="AH22" s="25" t="s">
        <v>3300</v>
      </c>
      <c r="AI22" s="25" t="str">
        <f t="shared" si="10"/>
        <v>,'level_code':'kankeisei_code'</v>
      </c>
    </row>
    <row r="23" spans="1:35" ht="56.25">
      <c r="B23" s="33">
        <f t="shared" si="0"/>
        <v>10</v>
      </c>
      <c r="C23" s="236" t="s">
        <v>3222</v>
      </c>
      <c r="D23" s="236" t="s">
        <v>3221</v>
      </c>
      <c r="E23" s="229" t="s">
        <v>208</v>
      </c>
      <c r="F23" s="229" t="s">
        <v>197</v>
      </c>
      <c r="G23" s="229">
        <v>1</v>
      </c>
      <c r="H23" s="229" t="str">
        <f t="shared" si="1"/>
        <v>text</v>
      </c>
      <c r="I23" s="229">
        <f t="shared" si="2"/>
        <v>4</v>
      </c>
      <c r="J23" s="237"/>
      <c r="K23" s="238"/>
      <c r="L23" s="239" t="s">
        <v>192</v>
      </c>
      <c r="M23" s="240" t="s">
        <v>3220</v>
      </c>
      <c r="S23" s="25" t="str">
        <f t="shared" si="3"/>
        <v>,koshin_kubun</v>
      </c>
      <c r="T23" s="25" t="str">
        <f t="shared" si="4"/>
        <v>TEXT</v>
      </c>
      <c r="U23" s="25" t="str">
        <f t="shared" si="5"/>
        <v/>
      </c>
      <c r="V23" s="25" t="str">
        <f t="shared" si="6"/>
        <v>NOT NULL</v>
      </c>
      <c r="W23" s="25" t="str">
        <f t="shared" si="7"/>
        <v>-- 更新区分</v>
      </c>
      <c r="Y23" s="41"/>
      <c r="Z23" s="41"/>
      <c r="AA23" s="41"/>
      <c r="AB23" s="41"/>
      <c r="AD23" s="25" t="str">
        <f t="shared" si="8"/>
        <v xml:space="preserve">"koshin_kubun": "object", </v>
      </c>
      <c r="AE23" s="25" t="str">
        <f t="shared" si="9"/>
        <v xml:space="preserve">"koshin_kubun", </v>
      </c>
      <c r="AH23" s="25" t="s">
        <v>3219</v>
      </c>
      <c r="AI23" s="25" t="str">
        <f t="shared" si="10"/>
        <v>,'update_status':'koshin_kubun'</v>
      </c>
    </row>
    <row r="24" spans="1:35" ht="19.5" thickBot="1">
      <c r="A24" s="41"/>
      <c r="B24" s="42">
        <f t="shared" si="0"/>
        <v>11</v>
      </c>
      <c r="C24" s="324" t="s">
        <v>3218</v>
      </c>
      <c r="D24" s="324" t="s">
        <v>822</v>
      </c>
      <c r="E24" s="325" t="s">
        <v>1273</v>
      </c>
      <c r="F24" s="325" t="s">
        <v>197</v>
      </c>
      <c r="G24" s="325">
        <v>8</v>
      </c>
      <c r="H24" s="44" t="str">
        <f t="shared" si="1"/>
        <v>text</v>
      </c>
      <c r="I24" s="44">
        <f t="shared" si="2"/>
        <v>25</v>
      </c>
      <c r="J24" s="46"/>
      <c r="K24" s="206"/>
      <c r="L24" s="44" t="s">
        <v>192</v>
      </c>
      <c r="M24" s="49" t="s">
        <v>3254</v>
      </c>
      <c r="P24" s="41"/>
      <c r="S24" s="25" t="str">
        <f t="shared" si="3"/>
        <v>,update_ymd</v>
      </c>
      <c r="T24" s="25" t="str">
        <f t="shared" si="4"/>
        <v>TEXT</v>
      </c>
      <c r="U24" s="25" t="str">
        <f t="shared" si="5"/>
        <v/>
      </c>
      <c r="V24" s="25" t="str">
        <f t="shared" si="6"/>
        <v>NOT NULL</v>
      </c>
      <c r="W24" s="25" t="str">
        <f t="shared" si="7"/>
        <v>-- データ登録日</v>
      </c>
      <c r="Y24" s="41"/>
      <c r="Z24" s="41"/>
      <c r="AA24" s="41"/>
      <c r="AB24" s="41"/>
      <c r="AD24" s="25" t="str">
        <f t="shared" si="8"/>
        <v xml:space="preserve">"update_ymd": "object", </v>
      </c>
      <c r="AE24" s="25" t="str">
        <f t="shared" si="9"/>
        <v xml:space="preserve">"update_ymd", </v>
      </c>
    </row>
    <row r="25" spans="1:35">
      <c r="A25" s="41"/>
      <c r="P25" s="41"/>
      <c r="R25" s="25" t="s">
        <v>1327</v>
      </c>
      <c r="Y25" s="41"/>
      <c r="Z25" s="41"/>
      <c r="AA25" s="41"/>
      <c r="AB25" s="41"/>
    </row>
    <row r="26" spans="1:35">
      <c r="A26" s="41"/>
      <c r="P26" s="41"/>
      <c r="Y26" s="41"/>
      <c r="Z26" s="41"/>
      <c r="AA26" s="41"/>
      <c r="AB26" s="41"/>
    </row>
    <row r="27" spans="1:35">
      <c r="P27" s="41"/>
      <c r="Y27" s="41"/>
      <c r="Z27" s="41"/>
      <c r="AA27" s="41"/>
      <c r="AB27" s="41"/>
    </row>
    <row r="28" spans="1:35">
      <c r="P28" s="41"/>
      <c r="Y28" s="41"/>
      <c r="Z28" s="41"/>
      <c r="AA28" s="41"/>
    </row>
    <row r="29" spans="1:35">
      <c r="P29" s="41"/>
      <c r="Y29" s="41"/>
      <c r="Z29" s="41"/>
      <c r="AA29" s="41"/>
    </row>
    <row r="30" spans="1:35">
      <c r="P30" s="41"/>
      <c r="Y30" s="41"/>
      <c r="Z30" s="41"/>
      <c r="AA30" s="41"/>
    </row>
    <row r="31" spans="1:35">
      <c r="P31" s="41"/>
      <c r="Y31" s="41"/>
      <c r="Z31" s="41"/>
      <c r="AA31" s="41"/>
    </row>
    <row r="32" spans="1:35">
      <c r="P32" s="41"/>
      <c r="Y32" s="41"/>
      <c r="Z32" s="41"/>
      <c r="AA32"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21">
    <cfRule type="duplicateValues" dxfId="1061" priority="3"/>
  </conditionalFormatting>
  <conditionalFormatting sqref="D22">
    <cfRule type="duplicateValues" dxfId="1060" priority="9"/>
  </conditionalFormatting>
  <conditionalFormatting sqref="D20">
    <cfRule type="duplicateValues" dxfId="1059" priority="7"/>
  </conditionalFormatting>
  <conditionalFormatting sqref="D19">
    <cfRule type="duplicateValues" dxfId="1058" priority="6"/>
  </conditionalFormatting>
  <conditionalFormatting sqref="D18">
    <cfRule type="duplicateValues" dxfId="1057" priority="5"/>
  </conditionalFormatting>
  <conditionalFormatting sqref="D16">
    <cfRule type="duplicateValues" dxfId="1056" priority="4"/>
  </conditionalFormatting>
  <conditionalFormatting sqref="D14">
    <cfRule type="duplicateValues" dxfId="1055" priority="2"/>
  </conditionalFormatting>
  <conditionalFormatting sqref="D15">
    <cfRule type="duplicateValues" dxfId="105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milscm4.mt_tekiyou_recept_combi_link_oyako</v>
      </c>
    </row>
    <row r="3" spans="1:35" ht="19.5" thickBot="1">
      <c r="B3" s="28"/>
      <c r="C3" s="28"/>
      <c r="D3" s="28"/>
      <c r="E3" s="28"/>
      <c r="F3" s="28"/>
      <c r="G3" s="28"/>
      <c r="H3" s="28"/>
      <c r="I3" s="28"/>
      <c r="J3" s="28"/>
      <c r="K3" s="28"/>
      <c r="L3" s="28"/>
      <c r="M3" s="29"/>
      <c r="N3" s="28"/>
      <c r="Q3" s="25" t="str">
        <f>"ADD CONSTRAINT "&amp;D$8&amp;"_pkey"</f>
        <v>ADD CONSTRAINT mt_tekiyou_recept_combi_link_oyako_pkey</v>
      </c>
    </row>
    <row r="4" spans="1:35">
      <c r="B4" s="626" t="s">
        <v>142</v>
      </c>
      <c r="C4" s="627"/>
      <c r="D4" s="628" t="str">
        <f>VLOOKUP(D7,エンティティ一覧!A1:'エンティティ一覧'!AQ10131,13,FALSE)</f>
        <v>ENT_A3_12</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25" t="s">
        <v>3501</v>
      </c>
    </row>
    <row r="7" spans="1:35">
      <c r="B7" s="641" t="s">
        <v>145</v>
      </c>
      <c r="C7" s="642"/>
      <c r="D7" s="643" t="s">
        <v>3328</v>
      </c>
      <c r="E7" s="646"/>
      <c r="F7" s="646"/>
      <c r="G7" s="646"/>
      <c r="H7" s="646"/>
      <c r="I7" s="646"/>
      <c r="J7" s="646"/>
      <c r="K7" s="646"/>
      <c r="L7" s="646"/>
      <c r="M7" s="647"/>
      <c r="T7" s="25" t="s">
        <v>3251</v>
      </c>
    </row>
    <row r="8" spans="1:35">
      <c r="B8" s="641" t="s">
        <v>642</v>
      </c>
      <c r="C8" s="642"/>
      <c r="D8" s="643" t="s">
        <v>3327</v>
      </c>
      <c r="E8" s="646"/>
      <c r="F8" s="646"/>
      <c r="G8" s="646"/>
      <c r="H8" s="646"/>
      <c r="I8" s="646"/>
      <c r="J8" s="646"/>
      <c r="K8" s="646"/>
      <c r="L8" s="646"/>
      <c r="M8" s="647"/>
      <c r="S8" s="25" t="s">
        <v>1327</v>
      </c>
    </row>
    <row r="9" spans="1:35" ht="19.5" thickBot="1">
      <c r="B9" s="652" t="s">
        <v>149</v>
      </c>
      <c r="C9" s="653"/>
      <c r="D9" s="654" t="str">
        <f xml:space="preserve"> D7 &amp; "を定義する。"</f>
        <v>適応病名レセ病名組み合わせ関係リンク親子マスタ取込用を定義する。</v>
      </c>
      <c r="E9" s="655"/>
      <c r="F9" s="655"/>
      <c r="G9" s="655"/>
      <c r="H9" s="655"/>
      <c r="I9" s="655"/>
      <c r="J9" s="655"/>
      <c r="K9" s="655"/>
      <c r="L9" s="655"/>
      <c r="M9" s="656"/>
      <c r="P9" s="25" t="str">
        <f>"ALTER TABLE milscm4."&amp;D$8&amp;" OWNER TO pgmisgrp1;"</f>
        <v>ALTER TABLE milscm4.mt_tekiyou_recept_combi_link_oyako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milscm4.mt_tekiyou_recept_combi_link_oyako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milscm4.mt_tekiyou_recept_combi_link_oyako</v>
      </c>
    </row>
    <row r="13" spans="1:35" ht="16.5" customHeight="1">
      <c r="B13" s="670"/>
      <c r="C13" s="672"/>
      <c r="D13" s="672"/>
      <c r="E13" s="666"/>
      <c r="F13" s="348" t="s">
        <v>162</v>
      </c>
      <c r="G13" s="348" t="s">
        <v>163</v>
      </c>
      <c r="H13" s="348" t="s">
        <v>162</v>
      </c>
      <c r="I13" s="348" t="s">
        <v>164</v>
      </c>
      <c r="J13" s="666"/>
      <c r="K13" s="666"/>
      <c r="L13" s="666"/>
      <c r="M13" s="668"/>
      <c r="Q13" s="25" t="s">
        <v>1326</v>
      </c>
    </row>
    <row r="14" spans="1:35" ht="31.5">
      <c r="B14" s="33">
        <f>ROW()-13</f>
        <v>1</v>
      </c>
      <c r="C14" s="236" t="s">
        <v>3498</v>
      </c>
      <c r="D14" s="236" t="s">
        <v>3499</v>
      </c>
      <c r="E14" s="229" t="s">
        <v>208</v>
      </c>
      <c r="F14" s="229" t="s">
        <v>197</v>
      </c>
      <c r="G14" s="229">
        <v>12</v>
      </c>
      <c r="H14" s="36" t="str">
        <f>IF(F14="フラグ","boolean",IF(F14="文字列","text",IF(F14="整数","integer",IF(F14="実数","numeric",""))))</f>
        <v>text</v>
      </c>
      <c r="I14" s="36">
        <f>IF(H14="boolean",1,IF(H14="text",IF(G14&lt;=126,1+(G14*3),4+(G14*3)),IF(H14="integer",4,IF(H14="numeric",3+CEILING(G14/4*2,2),0))))</f>
        <v>37</v>
      </c>
      <c r="J14" s="37"/>
      <c r="K14" s="204"/>
      <c r="L14" s="239" t="s">
        <v>192</v>
      </c>
      <c r="M14" s="39"/>
      <c r="S14" s="25" t="str">
        <f>IF(B14&lt;&gt;1,","&amp;D14,D14)</f>
        <v>tekiyou_byoumei_link_code</v>
      </c>
      <c r="T14" s="25" t="str">
        <f>UPPER(H14)</f>
        <v>TEXT</v>
      </c>
      <c r="U14" s="25" t="str">
        <f>IF(K14&lt;&gt;"","default "&amp;IF(H14="text","'"&amp;K14&amp;"'",K14),"")</f>
        <v/>
      </c>
      <c r="V14" s="25" t="str">
        <f>IF(L14="○","NOT NULL","")</f>
        <v>NOT NULL</v>
      </c>
      <c r="W14" s="25" t="str">
        <f>"-- "&amp;C14</f>
        <v>-- 適用病名組み合わせコード</v>
      </c>
      <c r="Y14" s="41"/>
      <c r="Z14" s="41"/>
      <c r="AA14" s="41"/>
      <c r="AB14" s="41"/>
      <c r="AD14" s="25" t="str">
        <f>IF(H14="text",""""&amp;D14&amp;""": ""object"", ","")</f>
        <v xml:space="preserve">"tekiyou_byoumei_link_code": "object", </v>
      </c>
      <c r="AE14" s="25" t="str">
        <f>""""&amp;D14&amp;""", "</f>
        <v xml:space="preserve">"tekiyou_byoumei_link_code", </v>
      </c>
      <c r="AH14" s="25" t="s">
        <v>3321</v>
      </c>
      <c r="AI14" s="25" t="str">
        <f>IF(AH14=D14,"",",'"&amp;AH14&amp;"':'"&amp;D14&amp;"'")</f>
        <v>,'toroku_code_oya':'tekiyou_byoumei_link_code'</v>
      </c>
    </row>
    <row r="15" spans="1:35">
      <c r="B15" s="352">
        <f>ROW()-13</f>
        <v>2</v>
      </c>
      <c r="C15" s="330" t="s">
        <v>3249</v>
      </c>
      <c r="D15" s="330" t="s">
        <v>3248</v>
      </c>
      <c r="E15" s="351" t="s">
        <v>208</v>
      </c>
      <c r="F15" s="351" t="s">
        <v>197</v>
      </c>
      <c r="G15" s="351">
        <v>12</v>
      </c>
      <c r="H15" s="74" t="str">
        <f>IF(F15="フラグ","boolean",IF(F15="文字列","text",IF(F15="整数","integer",IF(F15="実数","numeric",""))))</f>
        <v>text</v>
      </c>
      <c r="I15" s="74">
        <f>IF(H15="boolean",1,IF(H15="text",IF(G15&lt;=126,1+(G15*3),4+(G15*3)),IF(H15="integer",4,IF(H15="numeric",3+CEILING(G15/4*2,2),0))))</f>
        <v>37</v>
      </c>
      <c r="J15" s="75"/>
      <c r="K15" s="350"/>
      <c r="L15" s="74" t="s">
        <v>192</v>
      </c>
      <c r="M15" s="76"/>
      <c r="S15" s="25" t="str">
        <f>IF(B15&lt;&gt;1,","&amp;D15,D15)</f>
        <v>,yj_code</v>
      </c>
      <c r="T15" s="25" t="str">
        <f>UPPER(H15)</f>
        <v>TEXT</v>
      </c>
      <c r="U15" s="25" t="str">
        <f>IF(K15&lt;&gt;"","default "&amp;IF(H15="text","'"&amp;K15&amp;"'",K15),"")</f>
        <v/>
      </c>
      <c r="V15" s="25" t="str">
        <f>IF(L15="○","NOT NULL","")</f>
        <v>NOT NULL</v>
      </c>
      <c r="W15" s="25" t="str">
        <f>"-- "&amp;C15</f>
        <v>-- ＹＪコード</v>
      </c>
      <c r="Y15" s="41"/>
      <c r="Z15" s="41"/>
      <c r="AA15" s="41"/>
      <c r="AB15" s="41"/>
      <c r="AD15" s="25" t="str">
        <f>IF(H15="text",""""&amp;D15&amp;""": ""object"", ","")</f>
        <v xml:space="preserve">"yj_code": "object", </v>
      </c>
      <c r="AE15" s="25" t="str">
        <f>""""&amp;D15&amp;""", "</f>
        <v xml:space="preserve">"yj_code", </v>
      </c>
      <c r="AH15" s="25" t="s">
        <v>3326</v>
      </c>
      <c r="AI15" s="25" t="str">
        <f>IF(AH15=D15,"",",'"&amp;AH15&amp;"':'"&amp;D15&amp;"'")</f>
        <v>,'toroku_code_ko':'yj_code'</v>
      </c>
    </row>
    <row r="16" spans="1:35" ht="56.25">
      <c r="B16" s="33">
        <f>ROW()-13</f>
        <v>3</v>
      </c>
      <c r="C16" s="236" t="s">
        <v>3222</v>
      </c>
      <c r="D16" s="236" t="s">
        <v>3221</v>
      </c>
      <c r="E16" s="229" t="s">
        <v>208</v>
      </c>
      <c r="F16" s="229" t="s">
        <v>197</v>
      </c>
      <c r="G16" s="229">
        <v>1</v>
      </c>
      <c r="H16" s="229" t="str">
        <f>IF(F16="フラグ","boolean",IF(F16="文字列","text",IF(F16="整数","integer",IF(F16="実数","numeric",""))))</f>
        <v>text</v>
      </c>
      <c r="I16" s="229">
        <f>IF(H16="boolean",1,IF(H16="text",IF(G16&lt;=126,1+(G16*3),4+(G16*3)),IF(H16="integer",4,IF(H16="numeric",3+CEILING(G16/4*2,2),0))))</f>
        <v>4</v>
      </c>
      <c r="J16" s="237"/>
      <c r="K16" s="238"/>
      <c r="L16" s="239" t="s">
        <v>192</v>
      </c>
      <c r="M16" s="240" t="s">
        <v>3220</v>
      </c>
      <c r="S16" s="25" t="str">
        <f>IF(B16&lt;&gt;1,","&amp;D16,D16)</f>
        <v>,koshin_kubun</v>
      </c>
      <c r="T16" s="25" t="str">
        <f>UPPER(H16)</f>
        <v>TEXT</v>
      </c>
      <c r="U16" s="25" t="str">
        <f>IF(K16&lt;&gt;"","default "&amp;IF(H16="text","'"&amp;K16&amp;"'",K16),"")</f>
        <v/>
      </c>
      <c r="V16" s="25" t="str">
        <f>IF(L16="○","NOT NULL","")</f>
        <v>NOT NULL</v>
      </c>
      <c r="W16" s="25" t="str">
        <f>"-- "&amp;C16</f>
        <v>-- 更新区分</v>
      </c>
      <c r="Y16" s="41"/>
      <c r="Z16" s="41"/>
      <c r="AA16" s="41"/>
      <c r="AB16" s="41"/>
      <c r="AD16" s="25" t="str">
        <f>IF(H16="text",""""&amp;D16&amp;""": ""object"", ","")</f>
        <v xml:space="preserve">"koshin_kubun": "object", </v>
      </c>
      <c r="AE16" s="25" t="str">
        <f>""""&amp;D16&amp;""", "</f>
        <v xml:space="preserve">"koshin_kubun", </v>
      </c>
      <c r="AH16" s="25" t="s">
        <v>3219</v>
      </c>
      <c r="AI16" s="25" t="str">
        <f>IF(AH16=D16,"",",'"&amp;AH16&amp;"':'"&amp;D16&amp;"'")</f>
        <v>,'update_status':'koshin_kubun'</v>
      </c>
    </row>
    <row r="17" spans="1:31" ht="19.5" thickBot="1">
      <c r="A17" s="41"/>
      <c r="B17" s="42">
        <f>ROW()-13</f>
        <v>4</v>
      </c>
      <c r="C17" s="324" t="s">
        <v>3218</v>
      </c>
      <c r="D17" s="324" t="s">
        <v>1430</v>
      </c>
      <c r="E17" s="325" t="s">
        <v>1273</v>
      </c>
      <c r="F17" s="325" t="s">
        <v>197</v>
      </c>
      <c r="G17" s="325">
        <v>8</v>
      </c>
      <c r="H17" s="44" t="str">
        <f>IF(F17="フラグ","boolean",IF(F17="文字列","text",IF(F17="整数","integer",IF(F17="実数","numeric",""))))</f>
        <v>text</v>
      </c>
      <c r="I17" s="44">
        <f>IF(H17="boolean",1,IF(H17="text",IF(G17&lt;=126,1+(G17*3),4+(G17*3)),IF(H17="integer",4,IF(H17="numeric",3+CEILING(G17/4*2,2),0))))</f>
        <v>25</v>
      </c>
      <c r="J17" s="46"/>
      <c r="K17" s="206"/>
      <c r="L17" s="44" t="s">
        <v>192</v>
      </c>
      <c r="M17" s="49" t="s">
        <v>3254</v>
      </c>
      <c r="P17" s="41"/>
      <c r="S17" s="25" t="str">
        <f>IF(B17&lt;&gt;1,","&amp;D17,D17)</f>
        <v>,update_ymd</v>
      </c>
      <c r="T17" s="25" t="str">
        <f>UPPER(H17)</f>
        <v>TEXT</v>
      </c>
      <c r="U17" s="25" t="str">
        <f>IF(K17&lt;&gt;"","default "&amp;IF(H17="text","'"&amp;K17&amp;"'",K17),"")</f>
        <v/>
      </c>
      <c r="V17" s="25" t="str">
        <f>IF(L17="○","NOT NULL","")</f>
        <v>NOT NULL</v>
      </c>
      <c r="W17" s="25" t="str">
        <f>"-- "&amp;C17</f>
        <v>-- データ登録日</v>
      </c>
      <c r="Y17" s="41"/>
      <c r="Z17" s="41"/>
      <c r="AA17" s="41"/>
      <c r="AB17" s="41"/>
      <c r="AD17" s="25" t="str">
        <f>IF(H17="text",""""&amp;D17&amp;""": ""object"", ","")</f>
        <v xml:space="preserve">"update_ymd": "object", </v>
      </c>
      <c r="AE17" s="25" t="str">
        <f>""""&amp;D17&amp;""", "</f>
        <v xml:space="preserve">"update_ymd", </v>
      </c>
    </row>
    <row r="18" spans="1:31">
      <c r="A18" s="41"/>
      <c r="P18" s="41"/>
      <c r="R18" s="25" t="s">
        <v>1327</v>
      </c>
      <c r="Y18" s="41"/>
      <c r="Z18" s="41"/>
      <c r="AA18" s="41"/>
      <c r="AB18" s="41"/>
    </row>
    <row r="19" spans="1:31">
      <c r="A19" s="4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5">
    <cfRule type="duplicateValues" dxfId="1053" priority="3"/>
  </conditionalFormatting>
  <conditionalFormatting sqref="D14">
    <cfRule type="duplicateValues" dxfId="105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milscm4.mt_tekiyou_byoumei</v>
      </c>
    </row>
    <row r="3" spans="1:35" ht="19.5" thickBot="1">
      <c r="B3" s="28"/>
      <c r="C3" s="28"/>
      <c r="D3" s="28"/>
      <c r="E3" s="28"/>
      <c r="F3" s="28"/>
      <c r="G3" s="28"/>
      <c r="H3" s="28"/>
      <c r="I3" s="28"/>
      <c r="J3" s="28"/>
      <c r="K3" s="28"/>
      <c r="L3" s="28"/>
      <c r="M3" s="29"/>
      <c r="N3" s="28"/>
      <c r="Q3" s="25" t="str">
        <f>"ADD CONSTRAINT "&amp;D$8&amp;"_pkey"</f>
        <v>ADD CONSTRAINT mt_tekiyou_byoumei_pkey</v>
      </c>
    </row>
    <row r="4" spans="1:35">
      <c r="B4" s="626" t="s">
        <v>142</v>
      </c>
      <c r="C4" s="627"/>
      <c r="D4" s="628" t="str">
        <f>VLOOKUP(D7,エンティティ一覧!A1:'エンティティ一覧'!AQ10131,13,FALSE)</f>
        <v>ENT_A3_13</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25" t="s">
        <v>3322</v>
      </c>
    </row>
    <row r="7" spans="1:35">
      <c r="B7" s="641" t="s">
        <v>145</v>
      </c>
      <c r="C7" s="642"/>
      <c r="D7" s="643" t="s">
        <v>3344</v>
      </c>
      <c r="E7" s="646"/>
      <c r="F7" s="646"/>
      <c r="G7" s="646"/>
      <c r="H7" s="646"/>
      <c r="I7" s="646"/>
      <c r="J7" s="646"/>
      <c r="K7" s="646"/>
      <c r="L7" s="646"/>
      <c r="M7" s="647"/>
      <c r="T7" s="25" t="s">
        <v>3251</v>
      </c>
    </row>
    <row r="8" spans="1:35">
      <c r="B8" s="641" t="s">
        <v>642</v>
      </c>
      <c r="C8" s="642"/>
      <c r="D8" s="643" t="s">
        <v>3343</v>
      </c>
      <c r="E8" s="646"/>
      <c r="F8" s="646"/>
      <c r="G8" s="646"/>
      <c r="H8" s="646"/>
      <c r="I8" s="646"/>
      <c r="J8" s="646"/>
      <c r="K8" s="646"/>
      <c r="L8" s="646"/>
      <c r="M8" s="647"/>
      <c r="S8" s="25" t="s">
        <v>1327</v>
      </c>
    </row>
    <row r="9" spans="1:35" ht="19.5" thickBot="1">
      <c r="B9" s="652" t="s">
        <v>149</v>
      </c>
      <c r="C9" s="653"/>
      <c r="D9" s="654" t="str">
        <f xml:space="preserve"> D7 &amp; "を定義する。"</f>
        <v>適用病名マスタ取込用を定義する。</v>
      </c>
      <c r="E9" s="655"/>
      <c r="F9" s="655"/>
      <c r="G9" s="655"/>
      <c r="H9" s="655"/>
      <c r="I9" s="655"/>
      <c r="J9" s="655"/>
      <c r="K9" s="655"/>
      <c r="L9" s="655"/>
      <c r="M9" s="656"/>
      <c r="P9" s="25" t="str">
        <f>"ALTER TABLE milscm4."&amp;D$8&amp;" OWNER TO pgmisgrp1;"</f>
        <v>ALTER TABLE milscm4.mt_tekiyou_byoumei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milscm4.mt_tekiyou_byoumei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milscm4.mt_tekiyou_byoumei</v>
      </c>
    </row>
    <row r="13" spans="1:35" ht="16.5" customHeight="1">
      <c r="B13" s="670"/>
      <c r="C13" s="672"/>
      <c r="D13" s="672"/>
      <c r="E13" s="666"/>
      <c r="F13" s="348" t="s">
        <v>162</v>
      </c>
      <c r="G13" s="348" t="s">
        <v>163</v>
      </c>
      <c r="H13" s="348" t="s">
        <v>162</v>
      </c>
      <c r="I13" s="348" t="s">
        <v>164</v>
      </c>
      <c r="J13" s="666"/>
      <c r="K13" s="666"/>
      <c r="L13" s="666"/>
      <c r="M13" s="668"/>
      <c r="Q13" s="25" t="s">
        <v>1326</v>
      </c>
    </row>
    <row r="14" spans="1:35">
      <c r="B14" s="33">
        <f t="shared" ref="B14:B20" si="0">ROW()-13</f>
        <v>1</v>
      </c>
      <c r="C14" s="236" t="s">
        <v>3342</v>
      </c>
      <c r="D14" s="236" t="s">
        <v>3341</v>
      </c>
      <c r="E14" s="229"/>
      <c r="F14" s="229" t="s">
        <v>197</v>
      </c>
      <c r="G14" s="229">
        <v>4</v>
      </c>
      <c r="H14" s="36" t="str">
        <f t="shared" ref="H14:H20" si="1">IF(F14="フラグ","boolean",IF(F14="文字列","text",IF(F14="整数","integer",IF(F14="実数","numeric",""))))</f>
        <v>text</v>
      </c>
      <c r="I14" s="36">
        <f t="shared" ref="I14:I20" si="2">IF(H14="boolean",1,IF(H14="text",IF(G14&lt;=126,1+(G14*3),4+(G14*3)),IF(H14="integer",4,IF(H14="numeric",3+CEILING(G14/4*2,2),0))))</f>
        <v>13</v>
      </c>
      <c r="J14" s="37"/>
      <c r="K14" s="204"/>
      <c r="L14" s="239"/>
      <c r="M14" s="39"/>
      <c r="S14" s="25" t="str">
        <f t="shared" ref="S14:S20" si="3">IF(B14&lt;&gt;1,","&amp;D14,D14)</f>
        <v>yougo_code1</v>
      </c>
      <c r="T14" s="25" t="str">
        <f t="shared" ref="T14:T20" si="4">UPPER(H14)</f>
        <v>TEXT</v>
      </c>
      <c r="U14" s="25" t="str">
        <f t="shared" ref="U14:U20" si="5">IF(K14&lt;&gt;"","default "&amp;IF(H14="text","'"&amp;K14&amp;"'",K14),"")</f>
        <v/>
      </c>
      <c r="V14" s="25" t="str">
        <f t="shared" ref="V14:V20" si="6">IF(L14="○","NOT NULL","")</f>
        <v/>
      </c>
      <c r="W14" s="25" t="str">
        <f t="shared" ref="W14:W20" si="7">"-- "&amp;C14</f>
        <v>-- 用語コード１</v>
      </c>
      <c r="Y14" s="41"/>
      <c r="Z14" s="41"/>
      <c r="AA14" s="41"/>
      <c r="AB14" s="41"/>
      <c r="AD14" s="25" t="str">
        <f t="shared" ref="AD14:AD20" si="8">IF(H14="text",""""&amp;D14&amp;""": ""object"", ","")</f>
        <v xml:space="preserve">"yougo_code1": "object", </v>
      </c>
      <c r="AE14" s="25" t="str">
        <f t="shared" ref="AE14:AE20" si="9">""""&amp;D14&amp;""", "</f>
        <v xml:space="preserve">"yougo_code1", </v>
      </c>
      <c r="AH14" s="25" t="s">
        <v>3340</v>
      </c>
      <c r="AI14" s="25" t="str">
        <f t="shared" ref="AI14:AI19" si="10">IF(AH14=D14,"",",'"&amp;AH14&amp;"':'"&amp;D14&amp;"'")</f>
        <v>,'wrd_wrd_code1':'yougo_code1'</v>
      </c>
    </row>
    <row r="15" spans="1:35">
      <c r="B15" s="33">
        <f t="shared" si="0"/>
        <v>2</v>
      </c>
      <c r="C15" s="236" t="s">
        <v>3339</v>
      </c>
      <c r="D15" s="236" t="s">
        <v>3338</v>
      </c>
      <c r="E15" s="229"/>
      <c r="F15" s="229" t="s">
        <v>197</v>
      </c>
      <c r="G15" s="229">
        <v>4</v>
      </c>
      <c r="H15" s="36" t="str">
        <f t="shared" si="1"/>
        <v>text</v>
      </c>
      <c r="I15" s="36">
        <f t="shared" si="2"/>
        <v>13</v>
      </c>
      <c r="J15" s="37"/>
      <c r="K15" s="204"/>
      <c r="L15" s="36"/>
      <c r="M15" s="39"/>
      <c r="S15" s="25" t="str">
        <f t="shared" si="3"/>
        <v>,yougo_code2</v>
      </c>
      <c r="T15" s="25" t="str">
        <f t="shared" si="4"/>
        <v>TEXT</v>
      </c>
      <c r="U15" s="25" t="str">
        <f t="shared" si="5"/>
        <v/>
      </c>
      <c r="V15" s="25" t="str">
        <f t="shared" si="6"/>
        <v/>
      </c>
      <c r="W15" s="25" t="str">
        <f t="shared" si="7"/>
        <v>-- 用語コード２</v>
      </c>
      <c r="Y15" s="41"/>
      <c r="Z15" s="41"/>
      <c r="AA15" s="41"/>
      <c r="AB15" s="41"/>
      <c r="AD15" s="25" t="str">
        <f t="shared" si="8"/>
        <v xml:space="preserve">"yougo_code2": "object", </v>
      </c>
      <c r="AE15" s="25" t="str">
        <f t="shared" si="9"/>
        <v xml:space="preserve">"yougo_code2", </v>
      </c>
      <c r="AH15" s="25" t="s">
        <v>3337</v>
      </c>
      <c r="AI15" s="25" t="str">
        <f t="shared" si="10"/>
        <v>,'wrd_wrd_code2':'yougo_code2'</v>
      </c>
    </row>
    <row r="16" spans="1:35">
      <c r="B16" s="33">
        <f t="shared" si="0"/>
        <v>3</v>
      </c>
      <c r="C16" s="236" t="s">
        <v>3336</v>
      </c>
      <c r="D16" s="236" t="s">
        <v>3335</v>
      </c>
      <c r="E16" s="229"/>
      <c r="F16" s="229" t="s">
        <v>197</v>
      </c>
      <c r="G16" s="229">
        <v>4</v>
      </c>
      <c r="H16" s="36" t="str">
        <f t="shared" si="1"/>
        <v>text</v>
      </c>
      <c r="I16" s="36">
        <f t="shared" si="2"/>
        <v>13</v>
      </c>
      <c r="J16" s="37"/>
      <c r="K16" s="204"/>
      <c r="L16" s="239"/>
      <c r="M16" s="39"/>
      <c r="S16" s="25" t="str">
        <f t="shared" si="3"/>
        <v>,yougo_code3</v>
      </c>
      <c r="T16" s="25" t="str">
        <f t="shared" si="4"/>
        <v>TEXT</v>
      </c>
      <c r="U16" s="25" t="str">
        <f t="shared" si="5"/>
        <v/>
      </c>
      <c r="V16" s="25" t="str">
        <f t="shared" si="6"/>
        <v/>
      </c>
      <c r="W16" s="25" t="str">
        <f t="shared" si="7"/>
        <v>-- 用語コード３</v>
      </c>
      <c r="AB16" s="41"/>
      <c r="AD16" s="25" t="str">
        <f t="shared" si="8"/>
        <v xml:space="preserve">"yougo_code3": "object", </v>
      </c>
      <c r="AE16" s="25" t="str">
        <f t="shared" si="9"/>
        <v xml:space="preserve">"yougo_code3", </v>
      </c>
      <c r="AH16" s="25" t="s">
        <v>3334</v>
      </c>
      <c r="AI16" s="25" t="str">
        <f t="shared" si="10"/>
        <v>,'wrd_wrd_code3':'yougo_code3'</v>
      </c>
    </row>
    <row r="17" spans="1:35">
      <c r="B17" s="33">
        <f t="shared" si="0"/>
        <v>4</v>
      </c>
      <c r="C17" s="236" t="s">
        <v>3323</v>
      </c>
      <c r="D17" s="236" t="s">
        <v>3322</v>
      </c>
      <c r="E17" s="229" t="s">
        <v>208</v>
      </c>
      <c r="F17" s="229" t="s">
        <v>197</v>
      </c>
      <c r="G17" s="229">
        <v>12</v>
      </c>
      <c r="H17" s="36" t="str">
        <f t="shared" si="1"/>
        <v>text</v>
      </c>
      <c r="I17" s="36">
        <f t="shared" si="2"/>
        <v>37</v>
      </c>
      <c r="J17" s="37"/>
      <c r="K17" s="204"/>
      <c r="L17" s="239" t="s">
        <v>192</v>
      </c>
      <c r="M17" s="39"/>
      <c r="P17" s="41"/>
      <c r="S17" s="25" t="str">
        <f t="shared" si="3"/>
        <v>,tekiyou_byoumei_code</v>
      </c>
      <c r="T17" s="25" t="str">
        <f t="shared" si="4"/>
        <v>TEXT</v>
      </c>
      <c r="U17" s="25" t="str">
        <f t="shared" si="5"/>
        <v/>
      </c>
      <c r="V17" s="25" t="str">
        <f t="shared" si="6"/>
        <v>NOT NULL</v>
      </c>
      <c r="W17" s="25" t="str">
        <f t="shared" si="7"/>
        <v>-- 適用病名コード</v>
      </c>
      <c r="Y17" s="41"/>
      <c r="Z17" s="41"/>
      <c r="AA17" s="41"/>
      <c r="AB17" s="41"/>
      <c r="AD17" s="25" t="str">
        <f t="shared" si="8"/>
        <v xml:space="preserve">"tekiyou_byoumei_code": "object", </v>
      </c>
      <c r="AE17" s="25" t="str">
        <f t="shared" si="9"/>
        <v xml:space="preserve">"tekiyou_byoumei_code", </v>
      </c>
      <c r="AH17" s="25" t="s">
        <v>3320</v>
      </c>
      <c r="AI17" s="25" t="str">
        <f t="shared" si="10"/>
        <v>,'wrd_wrd_code':'tekiyou_byoumei_code'</v>
      </c>
    </row>
    <row r="18" spans="1:35">
      <c r="A18" s="41"/>
      <c r="B18" s="352">
        <f t="shared" si="0"/>
        <v>5</v>
      </c>
      <c r="C18" s="330" t="s">
        <v>3333</v>
      </c>
      <c r="D18" s="330" t="s">
        <v>3332</v>
      </c>
      <c r="E18" s="351"/>
      <c r="F18" s="351" t="s">
        <v>197</v>
      </c>
      <c r="G18" s="351">
        <v>255</v>
      </c>
      <c r="H18" s="74" t="str">
        <f t="shared" si="1"/>
        <v>text</v>
      </c>
      <c r="I18" s="74">
        <f t="shared" si="2"/>
        <v>769</v>
      </c>
      <c r="J18" s="75"/>
      <c r="K18" s="350"/>
      <c r="L18" s="239" t="s">
        <v>192</v>
      </c>
      <c r="M18" s="76"/>
      <c r="P18" s="41"/>
      <c r="S18" s="25" t="str">
        <f t="shared" si="3"/>
        <v>,tekiyou_byoumei_name</v>
      </c>
      <c r="T18" s="25" t="str">
        <f t="shared" si="4"/>
        <v>TEXT</v>
      </c>
      <c r="U18" s="25" t="str">
        <f t="shared" si="5"/>
        <v/>
      </c>
      <c r="V18" s="25" t="str">
        <f t="shared" si="6"/>
        <v>NOT NULL</v>
      </c>
      <c r="W18" s="25" t="str">
        <f t="shared" si="7"/>
        <v>-- 適用病名</v>
      </c>
      <c r="Y18" s="41"/>
      <c r="Z18" s="41"/>
      <c r="AA18" s="41"/>
      <c r="AB18" s="41"/>
      <c r="AD18" s="25" t="str">
        <f t="shared" si="8"/>
        <v xml:space="preserve">"tekiyou_byoumei_name": "object", </v>
      </c>
      <c r="AE18" s="25" t="str">
        <f t="shared" si="9"/>
        <v xml:space="preserve">"tekiyou_byoumei_name", </v>
      </c>
      <c r="AH18" s="25" t="s">
        <v>3331</v>
      </c>
      <c r="AI18" s="25" t="str">
        <f t="shared" si="10"/>
        <v>,'wrd_name':'tekiyou_byoumei_name'</v>
      </c>
    </row>
    <row r="19" spans="1:35" ht="56.25">
      <c r="B19" s="33">
        <f t="shared" si="0"/>
        <v>6</v>
      </c>
      <c r="C19" s="236" t="s">
        <v>3222</v>
      </c>
      <c r="D19" s="236" t="s">
        <v>3221</v>
      </c>
      <c r="E19" s="229" t="s">
        <v>208</v>
      </c>
      <c r="F19" s="229" t="s">
        <v>197</v>
      </c>
      <c r="G19" s="229">
        <v>1</v>
      </c>
      <c r="H19" s="229" t="str">
        <f t="shared" si="1"/>
        <v>text</v>
      </c>
      <c r="I19" s="229">
        <f t="shared" si="2"/>
        <v>4</v>
      </c>
      <c r="J19" s="237"/>
      <c r="K19" s="238"/>
      <c r="L19" s="239" t="s">
        <v>192</v>
      </c>
      <c r="M19" s="240" t="s">
        <v>3220</v>
      </c>
      <c r="S19" s="25" t="str">
        <f t="shared" si="3"/>
        <v>,koshin_kubun</v>
      </c>
      <c r="T19" s="25" t="str">
        <f t="shared" si="4"/>
        <v>TEXT</v>
      </c>
      <c r="U19" s="25" t="str">
        <f t="shared" si="5"/>
        <v/>
      </c>
      <c r="V19" s="25" t="str">
        <f t="shared" si="6"/>
        <v>NOT NULL</v>
      </c>
      <c r="W19" s="25" t="str">
        <f t="shared" si="7"/>
        <v>-- 更新区分</v>
      </c>
      <c r="Y19" s="41"/>
      <c r="Z19" s="41"/>
      <c r="AA19" s="41"/>
      <c r="AB19" s="41"/>
      <c r="AD19" s="25" t="str">
        <f t="shared" si="8"/>
        <v xml:space="preserve">"koshin_kubun": "object", </v>
      </c>
      <c r="AE19" s="25" t="str">
        <f t="shared" si="9"/>
        <v xml:space="preserve">"koshin_kubun", </v>
      </c>
      <c r="AH19" s="25" t="s">
        <v>3219</v>
      </c>
      <c r="AI19" s="25" t="str">
        <f t="shared" si="10"/>
        <v>,'update_status':'koshin_kubun'</v>
      </c>
    </row>
    <row r="20" spans="1:35" ht="19.5" thickBot="1">
      <c r="B20" s="42">
        <f t="shared" si="0"/>
        <v>7</v>
      </c>
      <c r="C20" s="324" t="s">
        <v>3330</v>
      </c>
      <c r="D20" s="324" t="s">
        <v>3329</v>
      </c>
      <c r="E20" s="325" t="s">
        <v>208</v>
      </c>
      <c r="F20" s="325" t="s">
        <v>197</v>
      </c>
      <c r="G20" s="325">
        <v>8</v>
      </c>
      <c r="H20" s="325" t="str">
        <f t="shared" si="1"/>
        <v>text</v>
      </c>
      <c r="I20" s="325">
        <f t="shared" si="2"/>
        <v>25</v>
      </c>
      <c r="J20" s="326"/>
      <c r="K20" s="327"/>
      <c r="L20" s="328" t="s">
        <v>192</v>
      </c>
      <c r="M20" s="329" t="s">
        <v>3254</v>
      </c>
      <c r="S20" s="25" t="str">
        <f t="shared" si="3"/>
        <v>,update_ymd</v>
      </c>
      <c r="T20" s="25" t="str">
        <f t="shared" si="4"/>
        <v>TEXT</v>
      </c>
      <c r="U20" s="25" t="str">
        <f t="shared" si="5"/>
        <v/>
      </c>
      <c r="V20" s="25" t="str">
        <f t="shared" si="6"/>
        <v>NOT NULL</v>
      </c>
      <c r="W20" s="25" t="str">
        <f t="shared" si="7"/>
        <v>-- データ登録日</v>
      </c>
      <c r="Y20" s="41"/>
      <c r="Z20" s="41"/>
      <c r="AA20" s="41"/>
      <c r="AB20" s="41"/>
      <c r="AD20" s="25" t="str">
        <f t="shared" si="8"/>
        <v xml:space="preserve">"update_ymd": "object", </v>
      </c>
      <c r="AE20" s="25" t="str">
        <f t="shared" si="9"/>
        <v xml:space="preserve">"update_ymd", </v>
      </c>
    </row>
    <row r="21" spans="1:35">
      <c r="A21" s="41"/>
      <c r="P21" s="41"/>
      <c r="R21" s="25" t="s">
        <v>1327</v>
      </c>
      <c r="Y21" s="41"/>
      <c r="Z21" s="41"/>
      <c r="AA21" s="41"/>
      <c r="AB21" s="41"/>
    </row>
    <row r="22" spans="1:35">
      <c r="A22" s="41"/>
      <c r="P22" s="41"/>
      <c r="Y22" s="41"/>
      <c r="Z22" s="41"/>
      <c r="AA22" s="41"/>
      <c r="AB22" s="41"/>
    </row>
    <row r="23" spans="1:35">
      <c r="P23" s="41"/>
      <c r="Y23" s="41"/>
      <c r="Z23" s="41"/>
      <c r="AA23" s="41"/>
      <c r="AB23" s="41"/>
    </row>
    <row r="24" spans="1:35">
      <c r="P24" s="41"/>
      <c r="Y24" s="41"/>
      <c r="Z24" s="41"/>
      <c r="AA24" s="41"/>
    </row>
    <row r="25" spans="1:35">
      <c r="P25" s="41"/>
      <c r="Y25" s="41"/>
      <c r="Z25" s="41"/>
      <c r="AA25" s="41"/>
    </row>
    <row r="26" spans="1:35">
      <c r="P26" s="41"/>
      <c r="Y26" s="41"/>
      <c r="Z26" s="41"/>
      <c r="AA26" s="41"/>
    </row>
    <row r="27" spans="1:35">
      <c r="P27" s="41"/>
      <c r="Y27" s="41"/>
      <c r="Z27" s="41"/>
      <c r="AA27" s="41"/>
    </row>
    <row r="28" spans="1:35">
      <c r="P28" s="41"/>
      <c r="Y28" s="41"/>
      <c r="Z28" s="41"/>
      <c r="AA28"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8">
    <cfRule type="duplicateValues" dxfId="1051" priority="4"/>
  </conditionalFormatting>
  <conditionalFormatting sqref="D20">
    <cfRule type="duplicateValues" dxfId="1050" priority="3"/>
  </conditionalFormatting>
  <conditionalFormatting sqref="D14:D16">
    <cfRule type="duplicateValues" dxfId="1049" priority="2"/>
  </conditionalFormatting>
  <conditionalFormatting sqref="D17">
    <cfRule type="duplicateValues" dxfId="104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5" ht="16.5" customHeight="1">
      <c r="A1" s="79" t="s">
        <v>730</v>
      </c>
      <c r="B1" s="631" t="s">
        <v>137</v>
      </c>
      <c r="C1" s="632"/>
      <c r="D1" s="23" t="s">
        <v>138</v>
      </c>
      <c r="E1" s="635"/>
      <c r="F1" s="635"/>
      <c r="G1" s="635"/>
      <c r="H1" s="635"/>
      <c r="I1" s="635"/>
      <c r="J1" s="636" t="s">
        <v>139</v>
      </c>
      <c r="K1" s="635"/>
      <c r="L1" s="627"/>
      <c r="M1" s="349" t="s">
        <v>140</v>
      </c>
    </row>
    <row r="2" spans="1:35" ht="19.5" thickBot="1">
      <c r="B2" s="633"/>
      <c r="C2" s="634"/>
      <c r="D2" s="26" t="s">
        <v>141</v>
      </c>
      <c r="E2" s="637"/>
      <c r="F2" s="637"/>
      <c r="G2" s="637"/>
      <c r="H2" s="637"/>
      <c r="I2" s="637"/>
      <c r="J2" s="638"/>
      <c r="K2" s="639"/>
      <c r="L2" s="640"/>
      <c r="M2" s="27"/>
      <c r="P2" s="25" t="str">
        <f>"ALTER TABLE ONLY milscm4."&amp;D$8</f>
        <v>ALTER TABLE ONLY milscm4.mt_yjcode_receptdensancode_link</v>
      </c>
    </row>
    <row r="3" spans="1:35" ht="19.5" thickBot="1">
      <c r="B3" s="28"/>
      <c r="C3" s="28"/>
      <c r="D3" s="28"/>
      <c r="E3" s="28"/>
      <c r="F3" s="28"/>
      <c r="G3" s="28"/>
      <c r="H3" s="28"/>
      <c r="I3" s="28"/>
      <c r="J3" s="28"/>
      <c r="K3" s="28"/>
      <c r="L3" s="28"/>
      <c r="M3" s="29"/>
      <c r="N3" s="28"/>
      <c r="Q3" s="25" t="str">
        <f>"ADD CONSTRAINT "&amp;D$8&amp;"_pkey"</f>
        <v>ADD CONSTRAINT mt_yjcode_receptdensancode_link_pkey</v>
      </c>
    </row>
    <row r="4" spans="1:35">
      <c r="B4" s="626" t="s">
        <v>142</v>
      </c>
      <c r="C4" s="627"/>
      <c r="D4" s="628" t="str">
        <f>VLOOKUP(D7,エンティティ一覧!A1:'エンティティ一覧'!AQ10131,13,FALSE)</f>
        <v>ENT_A3_14</v>
      </c>
      <c r="E4" s="673"/>
      <c r="F4" s="673"/>
      <c r="G4" s="673"/>
      <c r="H4" s="673"/>
      <c r="I4" s="673"/>
      <c r="J4" s="673"/>
      <c r="K4" s="673"/>
      <c r="L4" s="673"/>
      <c r="M4" s="674"/>
      <c r="R4" s="25" t="s">
        <v>1328</v>
      </c>
    </row>
    <row r="5" spans="1:35">
      <c r="B5" s="641" t="s">
        <v>275</v>
      </c>
      <c r="C5" s="642"/>
      <c r="D5" s="643" t="str">
        <f>VLOOKUP(D7,エンティティ一覧!A1:'エンティティ一覧'!AQ10131,2,FALSE)</f>
        <v>SA_A3</v>
      </c>
      <c r="E5" s="646"/>
      <c r="F5" s="646"/>
      <c r="G5" s="646"/>
      <c r="H5" s="646"/>
      <c r="I5" s="646"/>
      <c r="J5" s="646"/>
      <c r="K5" s="646"/>
      <c r="L5" s="646"/>
      <c r="M5" s="647"/>
      <c r="S5" s="25" t="s">
        <v>1326</v>
      </c>
    </row>
    <row r="6" spans="1:35">
      <c r="B6" s="641" t="s">
        <v>144</v>
      </c>
      <c r="C6" s="642"/>
      <c r="D6" s="643" t="str">
        <f>VLOOKUP(D7,エンティティ一覧!A1:'エンティティ一覧'!AQ10131,6,FALSE)</f>
        <v>２次マスタ（取込用）</v>
      </c>
      <c r="E6" s="646"/>
      <c r="F6" s="646"/>
      <c r="G6" s="646"/>
      <c r="H6" s="646"/>
      <c r="I6" s="646"/>
      <c r="J6" s="646"/>
      <c r="K6" s="646"/>
      <c r="L6" s="646"/>
      <c r="M6" s="647"/>
      <c r="T6" s="41" t="s">
        <v>3362</v>
      </c>
    </row>
    <row r="7" spans="1:35">
      <c r="B7" s="641" t="s">
        <v>145</v>
      </c>
      <c r="C7" s="642"/>
      <c r="D7" s="643" t="s">
        <v>3361</v>
      </c>
      <c r="E7" s="646"/>
      <c r="F7" s="646"/>
      <c r="G7" s="646"/>
      <c r="H7" s="646"/>
      <c r="I7" s="646"/>
      <c r="J7" s="646"/>
      <c r="K7" s="646"/>
      <c r="L7" s="646"/>
      <c r="M7" s="647"/>
      <c r="T7" s="25" t="s">
        <v>3251</v>
      </c>
    </row>
    <row r="8" spans="1:35">
      <c r="B8" s="641" t="s">
        <v>642</v>
      </c>
      <c r="C8" s="642"/>
      <c r="D8" s="643" t="s">
        <v>3360</v>
      </c>
      <c r="E8" s="646"/>
      <c r="F8" s="646"/>
      <c r="G8" s="646"/>
      <c r="H8" s="646"/>
      <c r="I8" s="646"/>
      <c r="J8" s="646"/>
      <c r="K8" s="646"/>
      <c r="L8" s="646"/>
      <c r="M8" s="647"/>
      <c r="S8" s="25" t="s">
        <v>1327</v>
      </c>
    </row>
    <row r="9" spans="1:35" ht="19.5" thickBot="1">
      <c r="B9" s="652" t="s">
        <v>149</v>
      </c>
      <c r="C9" s="653"/>
      <c r="D9" s="654" t="str">
        <f xml:space="preserve"> D7 &amp; "を定義する。"</f>
        <v>ＹＪコード医薬品コードリンクマスタ取込用を定義する。</v>
      </c>
      <c r="E9" s="655"/>
      <c r="F9" s="655"/>
      <c r="G9" s="655"/>
      <c r="H9" s="655"/>
      <c r="I9" s="655"/>
      <c r="J9" s="655"/>
      <c r="K9" s="655"/>
      <c r="L9" s="655"/>
      <c r="M9" s="656"/>
      <c r="P9" s="25" t="str">
        <f>"ALTER TABLE milscm4."&amp;D$8&amp;" OWNER TO pgmisgrp1;"</f>
        <v>ALTER TABLE milscm4.mt_yjcode_receptdensancode_link OWNER TO pgmisgrp1;</v>
      </c>
    </row>
    <row r="10" spans="1:35">
      <c r="B10" s="30"/>
      <c r="C10" s="30"/>
      <c r="D10" s="28"/>
      <c r="E10" s="28"/>
      <c r="F10" s="28"/>
      <c r="G10" s="28"/>
      <c r="H10" s="28"/>
      <c r="I10" s="28"/>
      <c r="J10" s="28"/>
      <c r="K10" s="28"/>
      <c r="L10" s="28"/>
      <c r="M10" s="29"/>
      <c r="N10" s="28"/>
      <c r="P10" s="25" t="str">
        <f>"GRANT ALL ON TABLE milscm4."&amp;D$8&amp;" TO pgappl11;"</f>
        <v>GRANT ALL ON TABLE milscm4.mt_yjcode_receptdensancode_link TO pgappl11;</v>
      </c>
    </row>
    <row r="11" spans="1:35" ht="19.5" thickBot="1">
      <c r="B11" s="31" t="s">
        <v>151</v>
      </c>
      <c r="C11" s="30"/>
      <c r="D11" s="28"/>
      <c r="E11" s="28"/>
      <c r="F11" s="28"/>
      <c r="G11" s="28"/>
      <c r="H11" s="28"/>
      <c r="I11" s="28"/>
      <c r="J11" s="28"/>
      <c r="K11" s="28"/>
      <c r="L11" s="28"/>
      <c r="M11" s="29"/>
      <c r="N11" s="28"/>
    </row>
    <row r="12" spans="1:3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milscm4.mt_yjcode_receptdensancode_link</v>
      </c>
    </row>
    <row r="13" spans="1:35" ht="16.5" customHeight="1">
      <c r="B13" s="670"/>
      <c r="C13" s="672"/>
      <c r="D13" s="672"/>
      <c r="E13" s="666"/>
      <c r="F13" s="348" t="s">
        <v>162</v>
      </c>
      <c r="G13" s="348" t="s">
        <v>163</v>
      </c>
      <c r="H13" s="348" t="s">
        <v>162</v>
      </c>
      <c r="I13" s="348" t="s">
        <v>164</v>
      </c>
      <c r="J13" s="666"/>
      <c r="K13" s="666"/>
      <c r="L13" s="666"/>
      <c r="M13" s="668"/>
      <c r="Q13" s="25" t="s">
        <v>1326</v>
      </c>
    </row>
    <row r="14" spans="1:35">
      <c r="B14" s="33">
        <f t="shared" ref="B14:B20" si="0">ROW()-13</f>
        <v>1</v>
      </c>
      <c r="C14" s="236" t="s">
        <v>3249</v>
      </c>
      <c r="D14" s="236" t="s">
        <v>3248</v>
      </c>
      <c r="E14" s="229" t="s">
        <v>208</v>
      </c>
      <c r="F14" s="229" t="s">
        <v>197</v>
      </c>
      <c r="G14" s="229">
        <v>12</v>
      </c>
      <c r="H14" s="36" t="str">
        <f t="shared" ref="H14:H20" si="1">IF(F14="フラグ","boolean",IF(F14="文字列","text",IF(F14="整数","integer",IF(F14="実数","numeric",""))))</f>
        <v>text</v>
      </c>
      <c r="I14" s="36">
        <f t="shared" ref="I14:I20" si="2">IF(H14="boolean",1,IF(H14="text",IF(G14&lt;=126,1+(G14*3),4+(G14*3)),IF(H14="integer",4,IF(H14="numeric",3+CEILING(G14/4*2,2),0))))</f>
        <v>37</v>
      </c>
      <c r="J14" s="37"/>
      <c r="K14" s="204"/>
      <c r="L14" s="239"/>
      <c r="M14" s="39" t="s">
        <v>3359</v>
      </c>
      <c r="S14" s="25" t="str">
        <f t="shared" ref="S14:S20" si="3">IF(B14&lt;&gt;1,","&amp;D14,D14)</f>
        <v>yj_code</v>
      </c>
      <c r="T14" s="25" t="str">
        <f t="shared" ref="T14:T20" si="4">UPPER(H14)</f>
        <v>TEXT</v>
      </c>
      <c r="U14" s="25" t="str">
        <f t="shared" ref="U14:U20" si="5">IF(K14&lt;&gt;"","default "&amp;IF(H14="text","'"&amp;K14&amp;"'",K14),"")</f>
        <v/>
      </c>
      <c r="V14" s="25" t="str">
        <f t="shared" ref="V14:V20" si="6">IF(L14="○","NOT NULL","")</f>
        <v/>
      </c>
      <c r="W14" s="25" t="str">
        <f t="shared" ref="W14:W20" si="7">"-- "&amp;C14</f>
        <v>-- ＹＪコード</v>
      </c>
      <c r="Y14" s="41"/>
      <c r="Z14" s="41"/>
      <c r="AA14" s="41"/>
      <c r="AB14" s="41"/>
      <c r="AD14" s="25" t="str">
        <f t="shared" ref="AD14:AD20" si="8">IF(H14="text",""""&amp;D14&amp;""": ""object"", ","")</f>
        <v xml:space="preserve">"yj_code": "object", </v>
      </c>
      <c r="AE14" s="25" t="str">
        <f t="shared" ref="AE14:AE20" si="9">""""&amp;D14&amp;""", "</f>
        <v xml:space="preserve">"yj_code", </v>
      </c>
      <c r="AH14" s="25" t="s">
        <v>3358</v>
      </c>
      <c r="AI14" s="25" t="str">
        <f t="shared" ref="AI14:AI19" si="10">IF(AH14=D14,"",",'"&amp;AH14&amp;"':'"&amp;D14&amp;"'")</f>
        <v>,'yrl_toroku_code':'yj_code'</v>
      </c>
    </row>
    <row r="15" spans="1:35">
      <c r="B15" s="33">
        <f t="shared" si="0"/>
        <v>2</v>
      </c>
      <c r="C15" s="236" t="s">
        <v>3357</v>
      </c>
      <c r="D15" s="236" t="s">
        <v>3356</v>
      </c>
      <c r="E15" s="229"/>
      <c r="F15" s="229" t="s">
        <v>197</v>
      </c>
      <c r="G15" s="229">
        <v>9</v>
      </c>
      <c r="H15" s="36" t="str">
        <f t="shared" si="1"/>
        <v>text</v>
      </c>
      <c r="I15" s="36">
        <f t="shared" si="2"/>
        <v>28</v>
      </c>
      <c r="J15" s="37"/>
      <c r="K15" s="204"/>
      <c r="L15" s="36"/>
      <c r="M15" s="39" t="s">
        <v>3355</v>
      </c>
      <c r="S15" s="25" t="str">
        <f t="shared" si="3"/>
        <v>,iyakuhin_code</v>
      </c>
      <c r="T15" s="25" t="str">
        <f t="shared" si="4"/>
        <v>TEXT</v>
      </c>
      <c r="U15" s="25" t="str">
        <f t="shared" si="5"/>
        <v/>
      </c>
      <c r="V15" s="25" t="str">
        <f t="shared" si="6"/>
        <v/>
      </c>
      <c r="W15" s="25" t="str">
        <f t="shared" si="7"/>
        <v>-- 医薬品コード</v>
      </c>
      <c r="Y15" s="41"/>
      <c r="Z15" s="41"/>
      <c r="AA15" s="41"/>
      <c r="AB15" s="41"/>
      <c r="AD15" s="25" t="str">
        <f t="shared" si="8"/>
        <v xml:space="preserve">"iyakuhin_code": "object", </v>
      </c>
      <c r="AE15" s="25" t="str">
        <f t="shared" si="9"/>
        <v xml:space="preserve">"iyakuhin_code", </v>
      </c>
      <c r="AH15" s="25" t="s">
        <v>3354</v>
      </c>
      <c r="AI15" s="25" t="str">
        <f t="shared" si="10"/>
        <v>,'yrl_rece_code':'iyakuhin_code'</v>
      </c>
    </row>
    <row r="16" spans="1:35">
      <c r="B16" s="33">
        <f t="shared" si="0"/>
        <v>3</v>
      </c>
      <c r="C16" s="236" t="s">
        <v>3353</v>
      </c>
      <c r="D16" s="236" t="s">
        <v>3352</v>
      </c>
      <c r="E16" s="229"/>
      <c r="F16" s="229" t="s">
        <v>197</v>
      </c>
      <c r="G16" s="229">
        <v>255</v>
      </c>
      <c r="H16" s="36" t="str">
        <f t="shared" si="1"/>
        <v>text</v>
      </c>
      <c r="I16" s="36">
        <f t="shared" si="2"/>
        <v>769</v>
      </c>
      <c r="J16" s="37"/>
      <c r="K16" s="204"/>
      <c r="L16" s="239"/>
      <c r="M16" s="39"/>
      <c r="S16" s="25" t="str">
        <f t="shared" si="3"/>
        <v>,iyakuhin_ippan_name</v>
      </c>
      <c r="T16" s="25" t="str">
        <f t="shared" si="4"/>
        <v>TEXT</v>
      </c>
      <c r="U16" s="25" t="str">
        <f t="shared" si="5"/>
        <v/>
      </c>
      <c r="V16" s="25" t="str">
        <f t="shared" si="6"/>
        <v/>
      </c>
      <c r="W16" s="25" t="str">
        <f t="shared" si="7"/>
        <v>-- 医薬品一般名</v>
      </c>
      <c r="AB16" s="41"/>
      <c r="AD16" s="25" t="str">
        <f t="shared" si="8"/>
        <v xml:space="preserve">"iyakuhin_ippan_name": "object", </v>
      </c>
      <c r="AE16" s="25" t="str">
        <f t="shared" si="9"/>
        <v xml:space="preserve">"iyakuhin_ippan_name", </v>
      </c>
      <c r="AH16" s="25" t="s">
        <v>3351</v>
      </c>
      <c r="AI16" s="25" t="str">
        <f t="shared" si="10"/>
        <v>,'yrl_ippan':'iyakuhin_ippan_name'</v>
      </c>
    </row>
    <row r="17" spans="1:35">
      <c r="B17" s="33">
        <f t="shared" si="0"/>
        <v>4</v>
      </c>
      <c r="C17" s="236" t="s">
        <v>3350</v>
      </c>
      <c r="D17" s="236" t="s">
        <v>3349</v>
      </c>
      <c r="E17" s="229"/>
      <c r="F17" s="229" t="s">
        <v>197</v>
      </c>
      <c r="G17" s="229">
        <v>255</v>
      </c>
      <c r="H17" s="36" t="str">
        <f t="shared" si="1"/>
        <v>text</v>
      </c>
      <c r="I17" s="36">
        <f t="shared" si="2"/>
        <v>769</v>
      </c>
      <c r="J17" s="37"/>
      <c r="K17" s="204"/>
      <c r="L17" s="239"/>
      <c r="M17" s="39"/>
      <c r="P17" s="41"/>
      <c r="S17" s="25" t="str">
        <f t="shared" si="3"/>
        <v>,iyakuhin_name</v>
      </c>
      <c r="T17" s="25" t="str">
        <f t="shared" si="4"/>
        <v>TEXT</v>
      </c>
      <c r="U17" s="25" t="str">
        <f t="shared" si="5"/>
        <v/>
      </c>
      <c r="V17" s="25" t="str">
        <f t="shared" si="6"/>
        <v/>
      </c>
      <c r="W17" s="25" t="str">
        <f t="shared" si="7"/>
        <v>-- 医薬品名</v>
      </c>
      <c r="Y17" s="41"/>
      <c r="Z17" s="41"/>
      <c r="AA17" s="41"/>
      <c r="AB17" s="41"/>
      <c r="AD17" s="25" t="str">
        <f t="shared" si="8"/>
        <v xml:space="preserve">"iyakuhin_name": "object", </v>
      </c>
      <c r="AE17" s="25" t="str">
        <f t="shared" si="9"/>
        <v xml:space="preserve">"iyakuhin_name", </v>
      </c>
      <c r="AH17" s="25" t="s">
        <v>3348</v>
      </c>
      <c r="AI17" s="25" t="str">
        <f t="shared" si="10"/>
        <v>,'yrl_shohin':'iyakuhin_name'</v>
      </c>
    </row>
    <row r="18" spans="1:35">
      <c r="A18" s="41"/>
      <c r="B18" s="352">
        <f t="shared" si="0"/>
        <v>5</v>
      </c>
      <c r="C18" s="330" t="s">
        <v>3347</v>
      </c>
      <c r="D18" s="330" t="s">
        <v>3346</v>
      </c>
      <c r="E18" s="351"/>
      <c r="F18" s="351" t="s">
        <v>197</v>
      </c>
      <c r="G18" s="351">
        <v>255</v>
      </c>
      <c r="H18" s="74" t="str">
        <f t="shared" si="1"/>
        <v>text</v>
      </c>
      <c r="I18" s="74">
        <f t="shared" si="2"/>
        <v>769</v>
      </c>
      <c r="J18" s="75"/>
      <c r="K18" s="350"/>
      <c r="L18" s="333"/>
      <c r="M18" s="76"/>
      <c r="P18" s="41"/>
      <c r="S18" s="25" t="str">
        <f t="shared" si="3"/>
        <v>,kikaku_naiyou</v>
      </c>
      <c r="T18" s="25" t="str">
        <f t="shared" si="4"/>
        <v>TEXT</v>
      </c>
      <c r="U18" s="25" t="str">
        <f t="shared" si="5"/>
        <v/>
      </c>
      <c r="V18" s="25" t="str">
        <f t="shared" si="6"/>
        <v/>
      </c>
      <c r="W18" s="25" t="str">
        <f t="shared" si="7"/>
        <v>-- 規格内容</v>
      </c>
      <c r="Y18" s="41"/>
      <c r="Z18" s="41"/>
      <c r="AA18" s="41"/>
      <c r="AB18" s="41"/>
      <c r="AD18" s="25" t="str">
        <f t="shared" si="8"/>
        <v xml:space="preserve">"kikaku_naiyou": "object", </v>
      </c>
      <c r="AE18" s="25" t="str">
        <f t="shared" si="9"/>
        <v xml:space="preserve">"kikaku_naiyou", </v>
      </c>
      <c r="AH18" s="25" t="s">
        <v>3345</v>
      </c>
      <c r="AI18" s="25" t="str">
        <f t="shared" si="10"/>
        <v>,'yrl_kikaku':'kikaku_naiyou'</v>
      </c>
    </row>
    <row r="19" spans="1:35" ht="56.25">
      <c r="B19" s="33">
        <f t="shared" si="0"/>
        <v>6</v>
      </c>
      <c r="C19" s="236" t="s">
        <v>3222</v>
      </c>
      <c r="D19" s="236" t="s">
        <v>3221</v>
      </c>
      <c r="E19" s="229" t="s">
        <v>208</v>
      </c>
      <c r="F19" s="229" t="s">
        <v>197</v>
      </c>
      <c r="G19" s="229">
        <v>1</v>
      </c>
      <c r="H19" s="229" t="str">
        <f t="shared" si="1"/>
        <v>text</v>
      </c>
      <c r="I19" s="229">
        <f t="shared" si="2"/>
        <v>4</v>
      </c>
      <c r="J19" s="237"/>
      <c r="K19" s="238"/>
      <c r="L19" s="239" t="s">
        <v>192</v>
      </c>
      <c r="M19" s="240" t="s">
        <v>3220</v>
      </c>
      <c r="S19" s="25" t="str">
        <f t="shared" si="3"/>
        <v>,koshin_kubun</v>
      </c>
      <c r="T19" s="25" t="str">
        <f t="shared" si="4"/>
        <v>TEXT</v>
      </c>
      <c r="U19" s="25" t="str">
        <f t="shared" si="5"/>
        <v/>
      </c>
      <c r="V19" s="25" t="str">
        <f t="shared" si="6"/>
        <v>NOT NULL</v>
      </c>
      <c r="W19" s="25" t="str">
        <f t="shared" si="7"/>
        <v>-- 更新区分</v>
      </c>
      <c r="Y19" s="41"/>
      <c r="Z19" s="41"/>
      <c r="AA19" s="41"/>
      <c r="AB19" s="41"/>
      <c r="AD19" s="25" t="str">
        <f t="shared" si="8"/>
        <v xml:space="preserve">"koshin_kubun": "object", </v>
      </c>
      <c r="AE19" s="25" t="str">
        <f t="shared" si="9"/>
        <v xml:space="preserve">"koshin_kubun", </v>
      </c>
      <c r="AH19" s="25" t="s">
        <v>3219</v>
      </c>
      <c r="AI19" s="25" t="str">
        <f t="shared" si="10"/>
        <v>,'update_status':'koshin_kubun'</v>
      </c>
    </row>
    <row r="20" spans="1:35" ht="19.5" thickBot="1">
      <c r="A20" s="41"/>
      <c r="B20" s="42">
        <f t="shared" si="0"/>
        <v>7</v>
      </c>
      <c r="C20" s="324" t="s">
        <v>3218</v>
      </c>
      <c r="D20" s="324" t="s">
        <v>1430</v>
      </c>
      <c r="E20" s="325" t="s">
        <v>1273</v>
      </c>
      <c r="F20" s="325" t="s">
        <v>197</v>
      </c>
      <c r="G20" s="325">
        <v>8</v>
      </c>
      <c r="H20" s="44" t="str">
        <f t="shared" si="1"/>
        <v>text</v>
      </c>
      <c r="I20" s="44">
        <f t="shared" si="2"/>
        <v>25</v>
      </c>
      <c r="J20" s="46"/>
      <c r="K20" s="206"/>
      <c r="L20" s="44" t="s">
        <v>192</v>
      </c>
      <c r="M20" s="49" t="s">
        <v>3254</v>
      </c>
      <c r="P20" s="41"/>
      <c r="S20" s="25" t="str">
        <f t="shared" si="3"/>
        <v>,update_ymd</v>
      </c>
      <c r="T20" s="25" t="str">
        <f t="shared" si="4"/>
        <v>TEXT</v>
      </c>
      <c r="U20" s="25" t="str">
        <f t="shared" si="5"/>
        <v/>
      </c>
      <c r="V20" s="25" t="str">
        <f t="shared" si="6"/>
        <v>NOT NULL</v>
      </c>
      <c r="W20" s="25" t="str">
        <f t="shared" si="7"/>
        <v>-- データ登録日</v>
      </c>
      <c r="Y20" s="41"/>
      <c r="Z20" s="41"/>
      <c r="AA20" s="41"/>
      <c r="AB20" s="41"/>
      <c r="AD20" s="25" t="str">
        <f t="shared" si="8"/>
        <v xml:space="preserve">"update_ymd": "object", </v>
      </c>
      <c r="AE20" s="25" t="str">
        <f t="shared" si="9"/>
        <v xml:space="preserve">"update_ymd", </v>
      </c>
    </row>
    <row r="21" spans="1:35">
      <c r="A21" s="41"/>
      <c r="P21" s="41"/>
      <c r="R21" s="25" t="s">
        <v>1327</v>
      </c>
      <c r="Y21" s="41"/>
      <c r="Z21" s="41"/>
      <c r="AA21" s="41"/>
      <c r="AB21" s="41"/>
    </row>
    <row r="22" spans="1:35">
      <c r="A22" s="41"/>
      <c r="P22" s="41"/>
      <c r="Y22" s="41"/>
      <c r="Z22" s="41"/>
      <c r="AA22" s="41"/>
      <c r="AB22" s="41"/>
    </row>
    <row r="23" spans="1:35">
      <c r="P23" s="41"/>
      <c r="Y23" s="41"/>
      <c r="Z23" s="41"/>
      <c r="AA23" s="41"/>
      <c r="AB23" s="41"/>
    </row>
    <row r="24" spans="1:35">
      <c r="P24" s="41"/>
      <c r="Y24" s="41"/>
      <c r="Z24" s="41"/>
      <c r="AA24" s="41"/>
    </row>
    <row r="25" spans="1:35">
      <c r="P25" s="41"/>
      <c r="Y25" s="41"/>
      <c r="Z25" s="41"/>
      <c r="AA25" s="41"/>
    </row>
    <row r="26" spans="1:35">
      <c r="P26" s="41"/>
      <c r="Y26" s="41"/>
      <c r="Z26" s="41"/>
      <c r="AA26" s="41"/>
    </row>
    <row r="27" spans="1:35">
      <c r="P27" s="41"/>
      <c r="Y27" s="41"/>
      <c r="Z27" s="41"/>
      <c r="AA27" s="41"/>
    </row>
    <row r="28" spans="1:35">
      <c r="P28" s="41"/>
      <c r="Y28" s="41"/>
      <c r="Z28" s="41"/>
      <c r="AA28" s="41"/>
    </row>
  </sheetData>
  <mergeCells count="27">
    <mergeCell ref="B9:C9"/>
    <mergeCell ref="D9:M9"/>
    <mergeCell ref="B12:B13"/>
    <mergeCell ref="C12:C13"/>
    <mergeCell ref="D12:D13"/>
    <mergeCell ref="E12:E13"/>
    <mergeCell ref="F12:G12"/>
    <mergeCell ref="H12:I12"/>
    <mergeCell ref="J12:J13"/>
    <mergeCell ref="K12:K13"/>
    <mergeCell ref="L12:L13"/>
    <mergeCell ref="M12:M13"/>
    <mergeCell ref="B8:C8"/>
    <mergeCell ref="D8:M8"/>
    <mergeCell ref="B4:C4"/>
    <mergeCell ref="D4:M4"/>
    <mergeCell ref="B1:C2"/>
    <mergeCell ref="E1:I1"/>
    <mergeCell ref="J1:L1"/>
    <mergeCell ref="E2:I2"/>
    <mergeCell ref="J2:L2"/>
    <mergeCell ref="B5:C5"/>
    <mergeCell ref="D5:M5"/>
    <mergeCell ref="B6:C6"/>
    <mergeCell ref="D6:M6"/>
    <mergeCell ref="B7:C7"/>
    <mergeCell ref="D7:M7"/>
  </mergeCells>
  <phoneticPr fontId="12"/>
  <conditionalFormatting sqref="D15 D17">
    <cfRule type="duplicateValues" dxfId="1047" priority="3"/>
  </conditionalFormatting>
  <conditionalFormatting sqref="D18">
    <cfRule type="duplicateValues" dxfId="1046" priority="4"/>
  </conditionalFormatting>
  <conditionalFormatting sqref="D14">
    <cfRule type="duplicateValues" dxfId="1045" priority="2"/>
  </conditionalFormatting>
  <conditionalFormatting sqref="D16">
    <cfRule type="duplicateValues" dxfId="104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7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28" ht="16.5" customHeight="1">
      <c r="A1" s="79" t="s">
        <v>730</v>
      </c>
      <c r="B1" s="631" t="s">
        <v>137</v>
      </c>
      <c r="C1" s="632"/>
      <c r="D1" s="23" t="s">
        <v>138</v>
      </c>
      <c r="E1" s="635"/>
      <c r="F1" s="635"/>
      <c r="G1" s="635"/>
      <c r="H1" s="635"/>
      <c r="I1" s="635"/>
      <c r="J1" s="636" t="s">
        <v>139</v>
      </c>
      <c r="K1" s="635"/>
      <c r="L1" s="627"/>
      <c r="M1" s="355" t="s">
        <v>140</v>
      </c>
    </row>
    <row r="2" spans="1:28" ht="19.5" thickBot="1">
      <c r="B2" s="633"/>
      <c r="C2" s="634"/>
      <c r="D2" s="26" t="s">
        <v>141</v>
      </c>
      <c r="E2" s="637"/>
      <c r="F2" s="637"/>
      <c r="G2" s="637"/>
      <c r="H2" s="637"/>
      <c r="I2" s="637"/>
      <c r="J2" s="638"/>
      <c r="K2" s="639"/>
      <c r="L2" s="640"/>
      <c r="M2" s="27"/>
      <c r="P2" s="25" t="str">
        <f>"ALTER TABLE ONLY milscm4."&amp;D$8</f>
        <v>ALTER TABLE ONLY milscm4.mt_shinryo_koi_fuka</v>
      </c>
    </row>
    <row r="3" spans="1:28" ht="19.5" thickBot="1">
      <c r="B3" s="28"/>
      <c r="C3" s="28"/>
      <c r="D3" s="28"/>
      <c r="E3" s="28"/>
      <c r="F3" s="28"/>
      <c r="G3" s="28"/>
      <c r="H3" s="28"/>
      <c r="I3" s="28"/>
      <c r="J3" s="28"/>
      <c r="K3" s="28"/>
      <c r="L3" s="28"/>
      <c r="M3" s="29"/>
      <c r="N3" s="28"/>
      <c r="Q3" s="25" t="str">
        <f>"ADD CONSTRAINT "&amp;D$8&amp;"_pkey"</f>
        <v>ADD CONSTRAINT mt_shinryo_koi_fuka_pkey</v>
      </c>
    </row>
    <row r="4" spans="1:28">
      <c r="B4" s="626" t="s">
        <v>142</v>
      </c>
      <c r="C4" s="627"/>
      <c r="D4" s="628" t="str">
        <f>VLOOKUP(D7,エンティティ一覧!A1:'エンティティ一覧'!AQ10131,13,FALSE)</f>
        <v>ENT_A3_15</v>
      </c>
      <c r="E4" s="673"/>
      <c r="F4" s="673"/>
      <c r="G4" s="673"/>
      <c r="H4" s="673"/>
      <c r="I4" s="673"/>
      <c r="J4" s="673"/>
      <c r="K4" s="673"/>
      <c r="L4" s="673"/>
      <c r="M4" s="674"/>
      <c r="R4" s="25" t="s">
        <v>1328</v>
      </c>
    </row>
    <row r="5" spans="1:28">
      <c r="B5" s="641" t="s">
        <v>275</v>
      </c>
      <c r="C5" s="642"/>
      <c r="D5" s="643" t="str">
        <f>VLOOKUP(D7,エンティティ一覧!A1:'エンティティ一覧'!AQ10131,2,FALSE)</f>
        <v>SA_A3</v>
      </c>
      <c r="E5" s="646"/>
      <c r="F5" s="646"/>
      <c r="G5" s="646"/>
      <c r="H5" s="646"/>
      <c r="I5" s="646"/>
      <c r="J5" s="646"/>
      <c r="K5" s="646"/>
      <c r="L5" s="646"/>
      <c r="M5" s="647"/>
      <c r="S5" s="25" t="s">
        <v>1326</v>
      </c>
    </row>
    <row r="6" spans="1:28">
      <c r="B6" s="641" t="s">
        <v>144</v>
      </c>
      <c r="C6" s="642"/>
      <c r="D6" s="643" t="str">
        <f>VLOOKUP(D7,エンティティ一覧!A1:'エンティティ一覧'!AQ10131,6,FALSE)</f>
        <v>２次マスタ（取込用）</v>
      </c>
      <c r="E6" s="646"/>
      <c r="F6" s="646"/>
      <c r="G6" s="646"/>
      <c r="H6" s="646"/>
      <c r="I6" s="646"/>
      <c r="J6" s="646"/>
      <c r="K6" s="646"/>
      <c r="L6" s="646"/>
      <c r="M6" s="647"/>
      <c r="T6" s="41" t="s">
        <v>3798</v>
      </c>
    </row>
    <row r="7" spans="1:28">
      <c r="B7" s="641" t="s">
        <v>145</v>
      </c>
      <c r="C7" s="642"/>
      <c r="D7" s="643" t="s">
        <v>3510</v>
      </c>
      <c r="E7" s="646"/>
      <c r="F7" s="646"/>
      <c r="G7" s="646"/>
      <c r="H7" s="646"/>
      <c r="I7" s="646"/>
      <c r="J7" s="646"/>
      <c r="K7" s="646"/>
      <c r="L7" s="646"/>
      <c r="M7" s="647"/>
      <c r="T7" s="25" t="s">
        <v>3799</v>
      </c>
    </row>
    <row r="8" spans="1:28">
      <c r="B8" s="641" t="s">
        <v>642</v>
      </c>
      <c r="C8" s="642"/>
      <c r="D8" s="643" t="s">
        <v>3509</v>
      </c>
      <c r="E8" s="646"/>
      <c r="F8" s="646"/>
      <c r="G8" s="646"/>
      <c r="H8" s="646"/>
      <c r="I8" s="646"/>
      <c r="J8" s="646"/>
      <c r="K8" s="646"/>
      <c r="L8" s="646"/>
      <c r="M8" s="647"/>
      <c r="S8" s="25" t="s">
        <v>1327</v>
      </c>
    </row>
    <row r="9" spans="1:28" ht="19.5" thickBot="1">
      <c r="B9" s="652" t="s">
        <v>149</v>
      </c>
      <c r="C9" s="653"/>
      <c r="D9" s="654" t="str">
        <f xml:space="preserve"> D7 &amp; "を定義する。"</f>
        <v>診療行為付加情報マスタ取込用を定義する。</v>
      </c>
      <c r="E9" s="655"/>
      <c r="F9" s="655"/>
      <c r="G9" s="655"/>
      <c r="H9" s="655"/>
      <c r="I9" s="655"/>
      <c r="J9" s="655"/>
      <c r="K9" s="655"/>
      <c r="L9" s="655"/>
      <c r="M9" s="656"/>
      <c r="P9" s="25" t="str">
        <f>"ALTER TABLE milscm4."&amp;D$8&amp;" OWNER TO pgmisgrp1;"</f>
        <v>ALTER TABLE milscm4.mt_shinryo_koi_fuka OWNER TO pgmisgrp1;</v>
      </c>
    </row>
    <row r="10" spans="1:28">
      <c r="B10" s="30"/>
      <c r="C10" s="30"/>
      <c r="D10" s="28"/>
      <c r="E10" s="28"/>
      <c r="F10" s="28"/>
      <c r="G10" s="28"/>
      <c r="H10" s="28"/>
      <c r="I10" s="28"/>
      <c r="J10" s="28"/>
      <c r="K10" s="28"/>
      <c r="L10" s="28"/>
      <c r="M10" s="29"/>
      <c r="N10" s="28"/>
      <c r="P10" s="25" t="str">
        <f>"GRANT ALL ON TABLE milscm4."&amp;D$8&amp;" TO pgappl11;"</f>
        <v>GRANT ALL ON TABLE milscm4.mt_shinryo_koi_fuka TO pgappl11;</v>
      </c>
    </row>
    <row r="11" spans="1:28" ht="19.5" thickBot="1">
      <c r="B11" s="31" t="s">
        <v>151</v>
      </c>
      <c r="C11" s="30"/>
      <c r="D11" s="28"/>
      <c r="E11" s="28"/>
      <c r="F11" s="28"/>
      <c r="G11" s="28"/>
      <c r="H11" s="28"/>
      <c r="I11" s="28"/>
      <c r="J11" s="28"/>
      <c r="K11" s="28"/>
      <c r="L11" s="28"/>
      <c r="M11" s="29"/>
      <c r="N11" s="28"/>
    </row>
    <row r="12" spans="1:28">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milscm4.mt_shinryo_koi_fuka</v>
      </c>
    </row>
    <row r="13" spans="1:28" ht="16.5" customHeight="1">
      <c r="B13" s="670"/>
      <c r="C13" s="672"/>
      <c r="D13" s="672"/>
      <c r="E13" s="666"/>
      <c r="F13" s="354" t="s">
        <v>162</v>
      </c>
      <c r="G13" s="354" t="s">
        <v>163</v>
      </c>
      <c r="H13" s="354" t="s">
        <v>162</v>
      </c>
      <c r="I13" s="354" t="s">
        <v>164</v>
      </c>
      <c r="J13" s="666"/>
      <c r="K13" s="666"/>
      <c r="L13" s="666"/>
      <c r="M13" s="668"/>
      <c r="Q13" s="25" t="s">
        <v>1326</v>
      </c>
    </row>
    <row r="14" spans="1:28" ht="75">
      <c r="B14" s="33">
        <f t="shared" ref="B14:B164" si="0">ROW()-13</f>
        <v>1</v>
      </c>
      <c r="C14" s="236" t="s">
        <v>3511</v>
      </c>
      <c r="D14" s="236" t="s">
        <v>3798</v>
      </c>
      <c r="E14" s="229" t="s">
        <v>208</v>
      </c>
      <c r="F14" s="229" t="s">
        <v>197</v>
      </c>
      <c r="G14" s="229">
        <v>1</v>
      </c>
      <c r="H14" s="36" t="str">
        <f t="shared" ref="H14:H164" si="1">IF(F14="フラグ","boolean",IF(F14="文字列","text",IF(F14="整数","integer",IF(F14="実数","numeric",""))))</f>
        <v>text</v>
      </c>
      <c r="I14" s="36">
        <f t="shared" ref="I14:I164" si="2">IF(H14="boolean",1,IF(H14="text",IF(G14&lt;=126,1+(G14*3),4+(G14*3)),IF(H14="integer",4,IF(H14="numeric",3+CEILING(G14/4*2,2),0))))</f>
        <v>4</v>
      </c>
      <c r="J14" s="237"/>
      <c r="K14" s="238"/>
      <c r="L14" s="239" t="s">
        <v>192</v>
      </c>
      <c r="M14" s="240" t="s">
        <v>3813</v>
      </c>
      <c r="N14" s="41"/>
      <c r="S14" s="25" t="str">
        <f t="shared" ref="S14:S164" si="3">IF(B14&lt;&gt;1,","&amp;D14,D14)</f>
        <v>koshin_kubun</v>
      </c>
      <c r="T14" s="25" t="str">
        <f t="shared" ref="T14:T164" si="4">UPPER(H14)</f>
        <v>TEXT</v>
      </c>
      <c r="U14" s="25" t="str">
        <f t="shared" ref="U14:U164" si="5">IF(K14&lt;&gt;"","default "&amp;IF(H14="text","'"&amp;K14&amp;"'",K14),"")</f>
        <v/>
      </c>
      <c r="V14" s="25" t="str">
        <f t="shared" ref="V14:V164" si="6">IF(L14="○","NOT NULL","")</f>
        <v>NOT NULL</v>
      </c>
      <c r="W14" s="25" t="str">
        <f t="shared" ref="W14:W164" si="7">"-- "&amp;C14</f>
        <v>-- 更新区分</v>
      </c>
      <c r="Y14" s="41"/>
      <c r="Z14" s="41"/>
      <c r="AA14" s="41"/>
      <c r="AB14" s="41"/>
    </row>
    <row r="15" spans="1:28">
      <c r="B15" s="33">
        <f t="shared" si="0"/>
        <v>2</v>
      </c>
      <c r="C15" s="236" t="s">
        <v>3512</v>
      </c>
      <c r="D15" s="236" t="s">
        <v>1504</v>
      </c>
      <c r="E15" s="229"/>
      <c r="F15" s="229" t="s">
        <v>197</v>
      </c>
      <c r="G15" s="229">
        <v>1</v>
      </c>
      <c r="H15" s="36" t="str">
        <f t="shared" si="1"/>
        <v>text</v>
      </c>
      <c r="I15" s="36">
        <f t="shared" si="2"/>
        <v>4</v>
      </c>
      <c r="J15" s="237"/>
      <c r="K15" s="237"/>
      <c r="L15" s="239" t="s">
        <v>208</v>
      </c>
      <c r="M15" s="240" t="s">
        <v>3791</v>
      </c>
      <c r="N15" s="41"/>
      <c r="S15" s="25" t="str">
        <f t="shared" si="3"/>
        <v>,master_type</v>
      </c>
      <c r="T15" s="25" t="str">
        <f t="shared" si="4"/>
        <v>TEXT</v>
      </c>
      <c r="U15" s="25" t="str">
        <f t="shared" si="5"/>
        <v/>
      </c>
      <c r="V15" s="25" t="str">
        <f t="shared" si="6"/>
        <v>NOT NULL</v>
      </c>
      <c r="W15" s="25" t="str">
        <f t="shared" si="7"/>
        <v>-- マスター種別</v>
      </c>
      <c r="AB15" s="41"/>
    </row>
    <row r="16" spans="1:28">
      <c r="B16" s="33">
        <f t="shared" si="0"/>
        <v>3</v>
      </c>
      <c r="C16" s="236" t="s">
        <v>3513</v>
      </c>
      <c r="D16" s="236" t="s">
        <v>3514</v>
      </c>
      <c r="E16" s="229" t="s">
        <v>208</v>
      </c>
      <c r="F16" s="229" t="s">
        <v>197</v>
      </c>
      <c r="G16" s="229">
        <v>9</v>
      </c>
      <c r="H16" s="36" t="str">
        <f t="shared" si="1"/>
        <v>text</v>
      </c>
      <c r="I16" s="36">
        <f t="shared" si="2"/>
        <v>28</v>
      </c>
      <c r="J16" s="237"/>
      <c r="K16" s="237"/>
      <c r="L16" s="239" t="s">
        <v>208</v>
      </c>
      <c r="M16" s="240"/>
      <c r="N16" s="41"/>
      <c r="P16" s="41"/>
      <c r="S16" s="25" t="str">
        <f t="shared" si="3"/>
        <v>,shinryo_koi_code</v>
      </c>
      <c r="T16" s="25" t="str">
        <f t="shared" si="4"/>
        <v>TEXT</v>
      </c>
      <c r="U16" s="25" t="str">
        <f t="shared" si="5"/>
        <v/>
      </c>
      <c r="V16" s="25" t="str">
        <f t="shared" si="6"/>
        <v>NOT NULL</v>
      </c>
      <c r="W16" s="25" t="str">
        <f t="shared" si="7"/>
        <v>-- 診療行為コード</v>
      </c>
      <c r="Y16" s="41"/>
      <c r="Z16" s="41"/>
      <c r="AA16" s="41"/>
      <c r="AB16" s="41"/>
    </row>
    <row r="17" spans="1:28" ht="31.5">
      <c r="A17" s="41"/>
      <c r="B17" s="352">
        <f t="shared" si="0"/>
        <v>4</v>
      </c>
      <c r="C17" s="236" t="s">
        <v>3515</v>
      </c>
      <c r="D17" s="236" t="s">
        <v>3516</v>
      </c>
      <c r="E17" s="229"/>
      <c r="F17" s="229" t="s">
        <v>193</v>
      </c>
      <c r="G17" s="229">
        <v>2</v>
      </c>
      <c r="H17" s="74" t="str">
        <f t="shared" si="1"/>
        <v>integer</v>
      </c>
      <c r="I17" s="74">
        <f t="shared" si="2"/>
        <v>4</v>
      </c>
      <c r="J17" s="237"/>
      <c r="K17" s="237"/>
      <c r="L17" s="239"/>
      <c r="M17" s="240"/>
      <c r="N17" s="41"/>
      <c r="P17" s="41"/>
      <c r="S17" s="25" t="str">
        <f t="shared" si="3"/>
        <v>,shinryo_koi_kanji_name_ketasu</v>
      </c>
      <c r="T17" s="25" t="str">
        <f t="shared" si="4"/>
        <v>INTEGER</v>
      </c>
      <c r="U17" s="25" t="str">
        <f t="shared" si="5"/>
        <v/>
      </c>
      <c r="V17" s="25" t="str">
        <f t="shared" si="6"/>
        <v/>
      </c>
      <c r="W17" s="25" t="str">
        <f t="shared" si="7"/>
        <v>-- 診療行為省略漢字有効桁数</v>
      </c>
      <c r="Y17" s="41"/>
      <c r="Z17" s="41"/>
      <c r="AA17" s="41"/>
      <c r="AB17" s="41"/>
    </row>
    <row r="18" spans="1:28">
      <c r="B18" s="33">
        <f t="shared" si="0"/>
        <v>5</v>
      </c>
      <c r="C18" s="236" t="s">
        <v>3517</v>
      </c>
      <c r="D18" s="236" t="s">
        <v>3518</v>
      </c>
      <c r="E18" s="229"/>
      <c r="F18" s="229" t="s">
        <v>197</v>
      </c>
      <c r="G18" s="229">
        <v>32</v>
      </c>
      <c r="H18" s="229" t="str">
        <f t="shared" si="1"/>
        <v>text</v>
      </c>
      <c r="I18" s="229">
        <f t="shared" si="2"/>
        <v>97</v>
      </c>
      <c r="J18" s="237"/>
      <c r="K18" s="237"/>
      <c r="L18" s="239"/>
      <c r="M18" s="240"/>
      <c r="N18" s="41"/>
      <c r="S18" s="25" t="str">
        <f t="shared" si="3"/>
        <v>,shinryo_koi_kanji_name</v>
      </c>
      <c r="T18" s="25" t="str">
        <f t="shared" si="4"/>
        <v>TEXT</v>
      </c>
      <c r="U18" s="25" t="str">
        <f t="shared" si="5"/>
        <v/>
      </c>
      <c r="V18" s="25" t="str">
        <f t="shared" si="6"/>
        <v/>
      </c>
      <c r="W18" s="25" t="str">
        <f t="shared" si="7"/>
        <v>-- 診療行為省略漢字名称</v>
      </c>
      <c r="Y18" s="41"/>
      <c r="Z18" s="41"/>
      <c r="AA18" s="41"/>
      <c r="AB18" s="41"/>
    </row>
    <row r="19" spans="1:28" ht="31.5">
      <c r="B19" s="33">
        <f t="shared" si="0"/>
        <v>6</v>
      </c>
      <c r="C19" s="236" t="s">
        <v>3519</v>
      </c>
      <c r="D19" s="236" t="s">
        <v>3520</v>
      </c>
      <c r="E19" s="229"/>
      <c r="F19" s="229" t="s">
        <v>193</v>
      </c>
      <c r="G19" s="229">
        <v>2</v>
      </c>
      <c r="H19" s="36" t="str">
        <f t="shared" si="1"/>
        <v>integer</v>
      </c>
      <c r="I19" s="36">
        <f t="shared" si="2"/>
        <v>4</v>
      </c>
      <c r="J19" s="237"/>
      <c r="K19" s="237"/>
      <c r="L19" s="239"/>
      <c r="M19" s="240"/>
      <c r="N19" s="41"/>
      <c r="S19" s="25" t="str">
        <f t="shared" si="3"/>
        <v>,shinryo_koi_kana_name_ketasu</v>
      </c>
      <c r="T19" s="25" t="str">
        <f t="shared" si="4"/>
        <v>INTEGER</v>
      </c>
      <c r="U19" s="25" t="str">
        <f t="shared" si="5"/>
        <v/>
      </c>
      <c r="V19" s="25" t="str">
        <f t="shared" si="6"/>
        <v/>
      </c>
      <c r="W19" s="25" t="str">
        <f t="shared" si="7"/>
        <v>-- 診療行為省略カナ有効桁数</v>
      </c>
      <c r="Y19" s="41"/>
      <c r="Z19" s="41"/>
      <c r="AA19" s="41"/>
      <c r="AB19" s="41"/>
    </row>
    <row r="20" spans="1:28">
      <c r="B20" s="33">
        <f t="shared" si="0"/>
        <v>7</v>
      </c>
      <c r="C20" s="236" t="s">
        <v>3521</v>
      </c>
      <c r="D20" s="236" t="s">
        <v>3522</v>
      </c>
      <c r="E20" s="229"/>
      <c r="F20" s="229" t="s">
        <v>197</v>
      </c>
      <c r="G20" s="229">
        <v>20</v>
      </c>
      <c r="H20" s="36" t="str">
        <f t="shared" si="1"/>
        <v>text</v>
      </c>
      <c r="I20" s="36">
        <f t="shared" si="2"/>
        <v>61</v>
      </c>
      <c r="J20" s="237"/>
      <c r="K20" s="237"/>
      <c r="L20" s="239"/>
      <c r="M20" s="240"/>
      <c r="N20" s="41"/>
      <c r="S20" s="25" t="str">
        <f t="shared" si="3"/>
        <v>,shinryo_koi_kana_name</v>
      </c>
      <c r="T20" s="25" t="str">
        <f t="shared" si="4"/>
        <v>TEXT</v>
      </c>
      <c r="U20" s="25" t="str">
        <f t="shared" si="5"/>
        <v/>
      </c>
      <c r="V20" s="25" t="str">
        <f t="shared" si="6"/>
        <v/>
      </c>
      <c r="W20" s="25" t="str">
        <f t="shared" si="7"/>
        <v>-- 診療行為省略カナ名称</v>
      </c>
      <c r="AB20" s="41"/>
    </row>
    <row r="21" spans="1:28">
      <c r="B21" s="33">
        <f t="shared" si="0"/>
        <v>8</v>
      </c>
      <c r="C21" s="236" t="s">
        <v>3523</v>
      </c>
      <c r="D21" s="236" t="s">
        <v>3524</v>
      </c>
      <c r="E21" s="229"/>
      <c r="F21" s="229" t="s">
        <v>197</v>
      </c>
      <c r="G21" s="229">
        <v>3</v>
      </c>
      <c r="H21" s="36" t="str">
        <f t="shared" si="1"/>
        <v>text</v>
      </c>
      <c r="I21" s="36">
        <f t="shared" si="2"/>
        <v>10</v>
      </c>
      <c r="J21" s="237"/>
      <c r="K21" s="237"/>
      <c r="L21" s="239"/>
      <c r="M21" s="240"/>
      <c r="N21" s="41"/>
      <c r="P21" s="41"/>
      <c r="S21" s="25" t="str">
        <f t="shared" si="3"/>
        <v>,data_standard_code</v>
      </c>
      <c r="T21" s="25" t="str">
        <f t="shared" si="4"/>
        <v>TEXT</v>
      </c>
      <c r="U21" s="25" t="str">
        <f t="shared" si="5"/>
        <v/>
      </c>
      <c r="V21" s="25" t="str">
        <f t="shared" si="6"/>
        <v/>
      </c>
      <c r="W21" s="25" t="str">
        <f t="shared" si="7"/>
        <v>-- データ規格コード</v>
      </c>
      <c r="Y21" s="41"/>
      <c r="Z21" s="41"/>
      <c r="AA21" s="41"/>
      <c r="AB21" s="41"/>
    </row>
    <row r="22" spans="1:28">
      <c r="A22" s="41"/>
      <c r="B22" s="352">
        <f t="shared" si="0"/>
        <v>9</v>
      </c>
      <c r="C22" s="236" t="s">
        <v>3525</v>
      </c>
      <c r="D22" s="236" t="s">
        <v>3526</v>
      </c>
      <c r="E22" s="229"/>
      <c r="F22" s="229" t="s">
        <v>193</v>
      </c>
      <c r="G22" s="229">
        <v>1</v>
      </c>
      <c r="H22" s="74" t="str">
        <f t="shared" si="1"/>
        <v>integer</v>
      </c>
      <c r="I22" s="74">
        <f t="shared" si="2"/>
        <v>4</v>
      </c>
      <c r="J22" s="237"/>
      <c r="K22" s="237"/>
      <c r="L22" s="239"/>
      <c r="M22" s="240"/>
      <c r="N22" s="41"/>
      <c r="P22" s="41"/>
      <c r="S22" s="25" t="str">
        <f t="shared" si="3"/>
        <v>,data_standard_ketasu</v>
      </c>
      <c r="T22" s="25" t="str">
        <f t="shared" si="4"/>
        <v>INTEGER</v>
      </c>
      <c r="U22" s="25" t="str">
        <f t="shared" si="5"/>
        <v/>
      </c>
      <c r="V22" s="25" t="str">
        <f t="shared" si="6"/>
        <v/>
      </c>
      <c r="W22" s="25" t="str">
        <f t="shared" si="7"/>
        <v>-- データ規格漢字有効桁数</v>
      </c>
      <c r="Y22" s="41"/>
      <c r="Z22" s="41"/>
      <c r="AA22" s="41"/>
      <c r="AB22" s="41"/>
    </row>
    <row r="23" spans="1:28">
      <c r="B23" s="33">
        <f t="shared" si="0"/>
        <v>10</v>
      </c>
      <c r="C23" s="236" t="s">
        <v>3527</v>
      </c>
      <c r="D23" s="236" t="s">
        <v>3528</v>
      </c>
      <c r="E23" s="229"/>
      <c r="F23" s="229" t="s">
        <v>197</v>
      </c>
      <c r="G23" s="229">
        <v>6</v>
      </c>
      <c r="H23" s="229" t="str">
        <f t="shared" si="1"/>
        <v>text</v>
      </c>
      <c r="I23" s="229">
        <f t="shared" si="2"/>
        <v>19</v>
      </c>
      <c r="J23" s="237"/>
      <c r="K23" s="237"/>
      <c r="L23" s="239"/>
      <c r="M23" s="240"/>
      <c r="N23" s="41"/>
      <c r="S23" s="25" t="str">
        <f t="shared" si="3"/>
        <v>,data_standard_name</v>
      </c>
      <c r="T23" s="25" t="str">
        <f t="shared" si="4"/>
        <v>TEXT</v>
      </c>
      <c r="U23" s="25" t="str">
        <f t="shared" si="5"/>
        <v/>
      </c>
      <c r="V23" s="25" t="str">
        <f t="shared" si="6"/>
        <v/>
      </c>
      <c r="W23" s="25" t="str">
        <f t="shared" si="7"/>
        <v>-- データ規格漢字名称</v>
      </c>
      <c r="Y23" s="41"/>
      <c r="Z23" s="41"/>
      <c r="AA23" s="41"/>
      <c r="AB23" s="41"/>
    </row>
    <row r="24" spans="1:28">
      <c r="B24" s="33">
        <f t="shared" si="0"/>
        <v>11</v>
      </c>
      <c r="C24" s="236" t="s">
        <v>3529</v>
      </c>
      <c r="D24" s="236" t="s">
        <v>3530</v>
      </c>
      <c r="E24" s="229"/>
      <c r="F24" s="229" t="s">
        <v>193</v>
      </c>
      <c r="G24" s="229">
        <v>1</v>
      </c>
      <c r="H24" s="36" t="str">
        <f t="shared" si="1"/>
        <v>integer</v>
      </c>
      <c r="I24" s="36">
        <f t="shared" si="2"/>
        <v>4</v>
      </c>
      <c r="J24" s="237"/>
      <c r="K24" s="237"/>
      <c r="L24" s="239"/>
      <c r="M24" s="240"/>
      <c r="N24" s="41"/>
      <c r="S24" s="25" t="str">
        <f t="shared" si="3"/>
        <v>,gen_tensu_shikibetsu</v>
      </c>
      <c r="T24" s="25" t="str">
        <f t="shared" si="4"/>
        <v>INTEGER</v>
      </c>
      <c r="U24" s="25" t="str">
        <f t="shared" si="5"/>
        <v/>
      </c>
      <c r="V24" s="25" t="str">
        <f t="shared" si="6"/>
        <v/>
      </c>
      <c r="W24" s="25" t="str">
        <f t="shared" si="7"/>
        <v>-- 新又は現点数識別</v>
      </c>
      <c r="Y24" s="41"/>
      <c r="Z24" s="41"/>
      <c r="AA24" s="41"/>
      <c r="AB24" s="41"/>
    </row>
    <row r="25" spans="1:28" ht="37.5">
      <c r="B25" s="33">
        <f t="shared" si="0"/>
        <v>12</v>
      </c>
      <c r="C25" s="236" t="s">
        <v>3531</v>
      </c>
      <c r="D25" s="236" t="s">
        <v>3532</v>
      </c>
      <c r="E25" s="229"/>
      <c r="F25" s="229" t="s">
        <v>232</v>
      </c>
      <c r="G25" s="229">
        <v>13</v>
      </c>
      <c r="H25" s="36" t="str">
        <f t="shared" si="1"/>
        <v>numeric</v>
      </c>
      <c r="I25" s="36">
        <f t="shared" si="2"/>
        <v>11</v>
      </c>
      <c r="J25" s="237"/>
      <c r="K25" s="237"/>
      <c r="L25" s="239"/>
      <c r="M25" s="240" t="s">
        <v>3792</v>
      </c>
      <c r="N25" s="41"/>
      <c r="S25" s="25" t="str">
        <f t="shared" si="3"/>
        <v>,gen_tensu</v>
      </c>
      <c r="T25" s="25" t="str">
        <f t="shared" si="4"/>
        <v>NUMERIC</v>
      </c>
      <c r="U25" s="25" t="str">
        <f t="shared" si="5"/>
        <v/>
      </c>
      <c r="V25" s="25" t="str">
        <f t="shared" si="6"/>
        <v/>
      </c>
      <c r="W25" s="25" t="str">
        <f t="shared" si="7"/>
        <v>-- 新又は現点数</v>
      </c>
      <c r="AB25" s="41"/>
    </row>
    <row r="26" spans="1:28">
      <c r="B26" s="33">
        <f t="shared" si="0"/>
        <v>13</v>
      </c>
      <c r="C26" s="236" t="s">
        <v>3533</v>
      </c>
      <c r="D26" s="236" t="s">
        <v>3534</v>
      </c>
      <c r="E26" s="229"/>
      <c r="F26" s="229" t="s">
        <v>197</v>
      </c>
      <c r="G26" s="229">
        <v>1</v>
      </c>
      <c r="H26" s="36" t="str">
        <f t="shared" si="1"/>
        <v>text</v>
      </c>
      <c r="I26" s="36">
        <f t="shared" si="2"/>
        <v>4</v>
      </c>
      <c r="J26" s="237"/>
      <c r="K26" s="237"/>
      <c r="L26" s="239"/>
      <c r="M26" s="240"/>
      <c r="N26" s="41"/>
      <c r="P26" s="41"/>
      <c r="S26" s="25" t="str">
        <f t="shared" si="3"/>
        <v>,nyugai_tekiyo_kubun</v>
      </c>
      <c r="T26" s="25" t="str">
        <f t="shared" si="4"/>
        <v>TEXT</v>
      </c>
      <c r="U26" s="25" t="str">
        <f t="shared" si="5"/>
        <v/>
      </c>
      <c r="V26" s="25" t="str">
        <f t="shared" si="6"/>
        <v/>
      </c>
      <c r="W26" s="25" t="str">
        <f t="shared" si="7"/>
        <v>-- 入外適用区分</v>
      </c>
      <c r="Y26" s="41"/>
      <c r="Z26" s="41"/>
      <c r="AA26" s="41"/>
      <c r="AB26" s="41"/>
    </row>
    <row r="27" spans="1:28">
      <c r="A27" s="41"/>
      <c r="B27" s="352">
        <f t="shared" si="0"/>
        <v>14</v>
      </c>
      <c r="C27" s="236" t="s">
        <v>3535</v>
      </c>
      <c r="D27" s="236" t="s">
        <v>3536</v>
      </c>
      <c r="E27" s="229"/>
      <c r="F27" s="229" t="s">
        <v>197</v>
      </c>
      <c r="G27" s="229">
        <v>1</v>
      </c>
      <c r="H27" s="74" t="str">
        <f t="shared" si="1"/>
        <v>text</v>
      </c>
      <c r="I27" s="74">
        <f t="shared" si="2"/>
        <v>4</v>
      </c>
      <c r="J27" s="237"/>
      <c r="K27" s="237"/>
      <c r="L27" s="239"/>
      <c r="M27" s="240"/>
      <c r="N27" s="41"/>
      <c r="P27" s="41"/>
      <c r="S27" s="25" t="str">
        <f t="shared" si="3"/>
        <v>,aged_tekiyo_kubun</v>
      </c>
      <c r="T27" s="25" t="str">
        <f t="shared" si="4"/>
        <v>TEXT</v>
      </c>
      <c r="U27" s="25" t="str">
        <f t="shared" si="5"/>
        <v/>
      </c>
      <c r="V27" s="25" t="str">
        <f t="shared" si="6"/>
        <v/>
      </c>
      <c r="W27" s="25" t="str">
        <f t="shared" si="7"/>
        <v>-- 後期高齢者医療適用区分</v>
      </c>
      <c r="Y27" s="41"/>
      <c r="Z27" s="41"/>
      <c r="AA27" s="41"/>
      <c r="AB27" s="41"/>
    </row>
    <row r="28" spans="1:28" ht="31.5">
      <c r="B28" s="33">
        <f t="shared" si="0"/>
        <v>15</v>
      </c>
      <c r="C28" s="236" t="s">
        <v>3537</v>
      </c>
      <c r="D28" s="236" t="s">
        <v>3538</v>
      </c>
      <c r="E28" s="229"/>
      <c r="F28" s="229" t="s">
        <v>197</v>
      </c>
      <c r="G28" s="229">
        <v>3</v>
      </c>
      <c r="H28" s="229" t="str">
        <f t="shared" si="1"/>
        <v>text</v>
      </c>
      <c r="I28" s="229">
        <f t="shared" si="2"/>
        <v>10</v>
      </c>
      <c r="J28" s="237"/>
      <c r="K28" s="237"/>
      <c r="L28" s="239"/>
      <c r="M28" s="240"/>
      <c r="N28" s="41"/>
      <c r="S28" s="25" t="str">
        <f t="shared" si="3"/>
        <v>,tensuran_shikibetsu_nyuingai</v>
      </c>
      <c r="T28" s="25" t="str">
        <f t="shared" si="4"/>
        <v>TEXT</v>
      </c>
      <c r="U28" s="25" t="str">
        <f t="shared" si="5"/>
        <v/>
      </c>
      <c r="V28" s="25" t="str">
        <f t="shared" si="6"/>
        <v/>
      </c>
      <c r="W28" s="25" t="str">
        <f t="shared" si="7"/>
        <v>-- 点数欄集計先識別（入院外）</v>
      </c>
      <c r="Y28" s="41"/>
      <c r="Z28" s="41"/>
      <c r="AA28" s="41"/>
      <c r="AB28" s="41"/>
    </row>
    <row r="29" spans="1:28">
      <c r="B29" s="33">
        <f t="shared" si="0"/>
        <v>16</v>
      </c>
      <c r="C29" s="236" t="s">
        <v>3539</v>
      </c>
      <c r="D29" s="236" t="s">
        <v>3540</v>
      </c>
      <c r="E29" s="229"/>
      <c r="F29" s="229" t="s">
        <v>197</v>
      </c>
      <c r="G29" s="229">
        <v>2</v>
      </c>
      <c r="H29" s="36" t="str">
        <f t="shared" si="1"/>
        <v>text</v>
      </c>
      <c r="I29" s="36">
        <f t="shared" si="2"/>
        <v>7</v>
      </c>
      <c r="J29" s="237"/>
      <c r="K29" s="237"/>
      <c r="L29" s="239"/>
      <c r="M29" s="240"/>
      <c r="N29" s="41"/>
      <c r="S29" s="25" t="str">
        <f t="shared" si="3"/>
        <v>,hokatsu_kensa</v>
      </c>
      <c r="T29" s="25" t="str">
        <f t="shared" si="4"/>
        <v>TEXT</v>
      </c>
      <c r="U29" s="25" t="str">
        <f t="shared" si="5"/>
        <v/>
      </c>
      <c r="V29" s="25" t="str">
        <f t="shared" si="6"/>
        <v/>
      </c>
      <c r="W29" s="25" t="str">
        <f t="shared" si="7"/>
        <v>-- 包括対象検査</v>
      </c>
      <c r="Y29" s="41"/>
      <c r="Z29" s="41"/>
      <c r="AA29" s="41"/>
      <c r="AB29" s="41"/>
    </row>
    <row r="30" spans="1:28">
      <c r="B30" s="33">
        <f t="shared" si="0"/>
        <v>17</v>
      </c>
      <c r="C30" s="236" t="s">
        <v>3541</v>
      </c>
      <c r="D30" s="236" t="s">
        <v>3542</v>
      </c>
      <c r="E30" s="229"/>
      <c r="F30" s="229" t="s">
        <v>197</v>
      </c>
      <c r="G30" s="229">
        <v>1</v>
      </c>
      <c r="H30" s="36" t="str">
        <f t="shared" si="1"/>
        <v>text</v>
      </c>
      <c r="I30" s="36">
        <f t="shared" si="2"/>
        <v>4</v>
      </c>
      <c r="J30" s="237"/>
      <c r="K30" s="237"/>
      <c r="L30" s="239"/>
      <c r="M30" s="240" t="s">
        <v>3793</v>
      </c>
      <c r="N30" s="41"/>
      <c r="S30" s="25" t="str">
        <f t="shared" si="3"/>
        <v>,reserve1</v>
      </c>
      <c r="T30" s="25" t="str">
        <f t="shared" si="4"/>
        <v>TEXT</v>
      </c>
      <c r="U30" s="25" t="str">
        <f t="shared" si="5"/>
        <v/>
      </c>
      <c r="V30" s="25" t="str">
        <f t="shared" si="6"/>
        <v/>
      </c>
      <c r="W30" s="25" t="str">
        <f t="shared" si="7"/>
        <v>-- 予備1</v>
      </c>
      <c r="AB30" s="41"/>
    </row>
    <row r="31" spans="1:28">
      <c r="B31" s="33">
        <f t="shared" si="0"/>
        <v>18</v>
      </c>
      <c r="C31" s="236" t="s">
        <v>3543</v>
      </c>
      <c r="D31" s="236" t="s">
        <v>3544</v>
      </c>
      <c r="E31" s="229"/>
      <c r="F31" s="229" t="s">
        <v>197</v>
      </c>
      <c r="G31" s="229">
        <v>1</v>
      </c>
      <c r="H31" s="36" t="str">
        <f t="shared" si="1"/>
        <v>text</v>
      </c>
      <c r="I31" s="36">
        <f t="shared" si="2"/>
        <v>4</v>
      </c>
      <c r="J31" s="237"/>
      <c r="K31" s="237"/>
      <c r="L31" s="239"/>
      <c r="M31" s="240"/>
      <c r="N31" s="41"/>
      <c r="P31" s="41"/>
      <c r="S31" s="25" t="str">
        <f t="shared" si="3"/>
        <v>,dpc_tekiyo_kubun</v>
      </c>
      <c r="T31" s="25" t="str">
        <f t="shared" si="4"/>
        <v>TEXT</v>
      </c>
      <c r="U31" s="25" t="str">
        <f t="shared" si="5"/>
        <v/>
      </c>
      <c r="V31" s="25" t="str">
        <f t="shared" si="6"/>
        <v/>
      </c>
      <c r="W31" s="25" t="str">
        <f t="shared" si="7"/>
        <v>-- DPC適用区分</v>
      </c>
      <c r="Y31" s="41"/>
      <c r="Z31" s="41"/>
      <c r="AA31" s="41"/>
      <c r="AB31" s="41"/>
    </row>
    <row r="32" spans="1:28">
      <c r="A32" s="41"/>
      <c r="B32" s="352">
        <f t="shared" si="0"/>
        <v>19</v>
      </c>
      <c r="C32" s="236" t="s">
        <v>3545</v>
      </c>
      <c r="D32" s="236" t="s">
        <v>3546</v>
      </c>
      <c r="E32" s="229"/>
      <c r="F32" s="229" t="s">
        <v>197</v>
      </c>
      <c r="G32" s="229">
        <v>1</v>
      </c>
      <c r="H32" s="74" t="str">
        <f t="shared" si="1"/>
        <v>text</v>
      </c>
      <c r="I32" s="74">
        <f t="shared" si="2"/>
        <v>4</v>
      </c>
      <c r="J32" s="237"/>
      <c r="K32" s="237"/>
      <c r="L32" s="239"/>
      <c r="M32" s="240"/>
      <c r="N32" s="41"/>
      <c r="P32" s="41"/>
      <c r="S32" s="25" t="str">
        <f t="shared" si="3"/>
        <v>,clinic_kubun</v>
      </c>
      <c r="T32" s="25" t="str">
        <f t="shared" si="4"/>
        <v>TEXT</v>
      </c>
      <c r="U32" s="25" t="str">
        <f t="shared" si="5"/>
        <v/>
      </c>
      <c r="V32" s="25" t="str">
        <f t="shared" si="6"/>
        <v/>
      </c>
      <c r="W32" s="25" t="str">
        <f t="shared" si="7"/>
        <v>-- 病院・診療所区分</v>
      </c>
      <c r="Y32" s="41"/>
      <c r="Z32" s="41"/>
      <c r="AA32" s="41"/>
      <c r="AB32" s="41"/>
    </row>
    <row r="33" spans="1:28">
      <c r="B33" s="33">
        <f t="shared" si="0"/>
        <v>20</v>
      </c>
      <c r="C33" s="236" t="s">
        <v>3547</v>
      </c>
      <c r="D33" s="236" t="s">
        <v>3548</v>
      </c>
      <c r="E33" s="229"/>
      <c r="F33" s="229" t="s">
        <v>197</v>
      </c>
      <c r="G33" s="229">
        <v>1</v>
      </c>
      <c r="H33" s="229" t="str">
        <f t="shared" si="1"/>
        <v>text</v>
      </c>
      <c r="I33" s="229">
        <f t="shared" si="2"/>
        <v>4</v>
      </c>
      <c r="J33" s="237"/>
      <c r="K33" s="237"/>
      <c r="L33" s="239"/>
      <c r="M33" s="240"/>
      <c r="N33" s="41"/>
      <c r="S33" s="25" t="str">
        <f t="shared" si="3"/>
        <v>,shujutsu_kasan_kubun</v>
      </c>
      <c r="T33" s="25" t="str">
        <f t="shared" si="4"/>
        <v>TEXT</v>
      </c>
      <c r="U33" s="25" t="str">
        <f t="shared" si="5"/>
        <v/>
      </c>
      <c r="V33" s="25" t="str">
        <f t="shared" si="6"/>
        <v/>
      </c>
      <c r="W33" s="25" t="str">
        <f t="shared" si="7"/>
        <v>-- 画像等手術支援加算区分</v>
      </c>
      <c r="Y33" s="41"/>
      <c r="Z33" s="41"/>
      <c r="AA33" s="41"/>
      <c r="AB33" s="41"/>
    </row>
    <row r="34" spans="1:28">
      <c r="B34" s="33">
        <f t="shared" si="0"/>
        <v>21</v>
      </c>
      <c r="C34" s="236" t="s">
        <v>3549</v>
      </c>
      <c r="D34" s="236" t="s">
        <v>3550</v>
      </c>
      <c r="E34" s="229"/>
      <c r="F34" s="229" t="s">
        <v>197</v>
      </c>
      <c r="G34" s="229">
        <v>1</v>
      </c>
      <c r="H34" s="36" t="str">
        <f t="shared" ref="H34:H53" si="8">IF(F34="フラグ","boolean",IF(F34="文字列","text",IF(F34="整数","integer",IF(F34="実数","numeric",""))))</f>
        <v>text</v>
      </c>
      <c r="I34" s="36">
        <f t="shared" ref="I34:I53" si="9">IF(H34="boolean",1,IF(H34="text",IF(G34&lt;=126,1+(G34*3),4+(G34*3)),IF(H34="integer",4,IF(H34="numeric",3+CEILING(G34/4*2,2),0))))</f>
        <v>4</v>
      </c>
      <c r="J34" s="237"/>
      <c r="K34" s="237"/>
      <c r="L34" s="239"/>
      <c r="M34" s="240"/>
      <c r="N34" s="41"/>
      <c r="S34" s="25" t="str">
        <f t="shared" ref="S34:S53" si="10">IF(B34&lt;&gt;1,","&amp;D34,D34)</f>
        <v>,iryo_kansatsu_kubun</v>
      </c>
      <c r="T34" s="25" t="str">
        <f t="shared" ref="T34:T53" si="11">UPPER(H34)</f>
        <v>TEXT</v>
      </c>
      <c r="U34" s="25" t="str">
        <f t="shared" ref="U34:U53" si="12">IF(K34&lt;&gt;"","default "&amp;IF(H34="text","'"&amp;K34&amp;"'",K34),"")</f>
        <v/>
      </c>
      <c r="V34" s="25" t="str">
        <f t="shared" ref="V34:V53" si="13">IF(L34="○","NOT NULL","")</f>
        <v/>
      </c>
      <c r="W34" s="25" t="str">
        <f t="shared" ref="W34:W53" si="14">"-- "&amp;C34</f>
        <v>-- 医療観察法対象区分</v>
      </c>
      <c r="Y34" s="41"/>
      <c r="Z34" s="41"/>
      <c r="AA34" s="41"/>
      <c r="AB34" s="41"/>
    </row>
    <row r="35" spans="1:28">
      <c r="B35" s="33">
        <f t="shared" si="0"/>
        <v>22</v>
      </c>
      <c r="C35" s="236" t="s">
        <v>3551</v>
      </c>
      <c r="D35" s="236" t="s">
        <v>3552</v>
      </c>
      <c r="E35" s="229"/>
      <c r="F35" s="229" t="s">
        <v>197</v>
      </c>
      <c r="G35" s="229">
        <v>2</v>
      </c>
      <c r="H35" s="36" t="str">
        <f t="shared" si="8"/>
        <v>text</v>
      </c>
      <c r="I35" s="36">
        <f t="shared" si="9"/>
        <v>7</v>
      </c>
      <c r="J35" s="237"/>
      <c r="K35" s="237"/>
      <c r="L35" s="239"/>
      <c r="M35" s="240"/>
      <c r="N35" s="41"/>
      <c r="S35" s="25" t="str">
        <f t="shared" si="10"/>
        <v>,kango_kasan</v>
      </c>
      <c r="T35" s="25" t="str">
        <f t="shared" si="11"/>
        <v>TEXT</v>
      </c>
      <c r="U35" s="25" t="str">
        <f t="shared" si="12"/>
        <v/>
      </c>
      <c r="V35" s="25" t="str">
        <f t="shared" si="13"/>
        <v/>
      </c>
      <c r="W35" s="25" t="str">
        <f t="shared" si="14"/>
        <v>-- 看護加算</v>
      </c>
      <c r="AB35" s="41"/>
    </row>
    <row r="36" spans="1:28">
      <c r="B36" s="33">
        <f t="shared" si="0"/>
        <v>23</v>
      </c>
      <c r="C36" s="236" t="s">
        <v>3553</v>
      </c>
      <c r="D36" s="236" t="s">
        <v>3554</v>
      </c>
      <c r="E36" s="229"/>
      <c r="F36" s="229" t="s">
        <v>197</v>
      </c>
      <c r="G36" s="229">
        <v>1</v>
      </c>
      <c r="H36" s="36" t="str">
        <f t="shared" si="8"/>
        <v>text</v>
      </c>
      <c r="I36" s="36">
        <f t="shared" si="9"/>
        <v>4</v>
      </c>
      <c r="J36" s="237"/>
      <c r="K36" s="237"/>
      <c r="L36" s="239"/>
      <c r="M36" s="240"/>
      <c r="N36" s="41"/>
      <c r="P36" s="41"/>
      <c r="S36" s="25" t="str">
        <f t="shared" si="10"/>
        <v>,masui_shujutsu_kubun</v>
      </c>
      <c r="T36" s="25" t="str">
        <f t="shared" si="11"/>
        <v>TEXT</v>
      </c>
      <c r="U36" s="25" t="str">
        <f t="shared" si="12"/>
        <v/>
      </c>
      <c r="V36" s="25" t="str">
        <f t="shared" si="13"/>
        <v/>
      </c>
      <c r="W36" s="25" t="str">
        <f t="shared" si="14"/>
        <v>-- 麻酔識別区分</v>
      </c>
      <c r="Y36" s="41"/>
      <c r="Z36" s="41"/>
      <c r="AA36" s="41"/>
      <c r="AB36" s="41"/>
    </row>
    <row r="37" spans="1:28">
      <c r="A37" s="41"/>
      <c r="B37" s="362">
        <f t="shared" si="0"/>
        <v>24</v>
      </c>
      <c r="C37" s="356" t="s">
        <v>3557</v>
      </c>
      <c r="D37" s="356" t="s">
        <v>3558</v>
      </c>
      <c r="E37" s="357"/>
      <c r="F37" s="357" t="s">
        <v>197</v>
      </c>
      <c r="G37" s="357">
        <v>3</v>
      </c>
      <c r="H37" s="363" t="str">
        <f t="shared" si="8"/>
        <v>text</v>
      </c>
      <c r="I37" s="363">
        <f t="shared" si="9"/>
        <v>10</v>
      </c>
      <c r="J37" s="358"/>
      <c r="K37" s="358"/>
      <c r="L37" s="359"/>
      <c r="M37" s="360"/>
      <c r="N37" s="148" t="s">
        <v>3837</v>
      </c>
      <c r="P37" s="41"/>
      <c r="S37" s="25" t="str">
        <f t="shared" si="10"/>
        <v>,reserve2</v>
      </c>
      <c r="T37" s="25" t="str">
        <f t="shared" si="11"/>
        <v>TEXT</v>
      </c>
      <c r="U37" s="25" t="str">
        <f t="shared" si="12"/>
        <v/>
      </c>
      <c r="V37" s="25" t="str">
        <f t="shared" si="13"/>
        <v/>
      </c>
      <c r="W37" s="25" t="str">
        <f t="shared" si="14"/>
        <v>-- 予備2</v>
      </c>
      <c r="Y37" s="41"/>
      <c r="Z37" s="41"/>
      <c r="AA37" s="41"/>
      <c r="AB37" s="41"/>
    </row>
    <row r="38" spans="1:28">
      <c r="B38" s="33">
        <f t="shared" si="0"/>
        <v>25</v>
      </c>
      <c r="C38" s="236" t="s">
        <v>3555</v>
      </c>
      <c r="D38" s="236" t="s">
        <v>3556</v>
      </c>
      <c r="E38" s="229"/>
      <c r="F38" s="229" t="s">
        <v>197</v>
      </c>
      <c r="G38" s="229">
        <v>2</v>
      </c>
      <c r="H38" s="229" t="str">
        <f t="shared" si="8"/>
        <v>text</v>
      </c>
      <c r="I38" s="229">
        <f t="shared" si="9"/>
        <v>7</v>
      </c>
      <c r="J38" s="237"/>
      <c r="K38" s="237"/>
      <c r="L38" s="239"/>
      <c r="M38" s="240"/>
      <c r="N38" s="41"/>
      <c r="S38" s="25" t="str">
        <f t="shared" si="10"/>
        <v>,shobyo_kanren_kubun</v>
      </c>
      <c r="T38" s="25" t="str">
        <f t="shared" si="11"/>
        <v>TEXT</v>
      </c>
      <c r="U38" s="25" t="str">
        <f t="shared" si="12"/>
        <v/>
      </c>
      <c r="V38" s="25" t="str">
        <f t="shared" si="13"/>
        <v/>
      </c>
      <c r="W38" s="25" t="str">
        <f t="shared" si="14"/>
        <v>-- 傷病名関連区分</v>
      </c>
      <c r="Y38" s="41"/>
      <c r="Z38" s="41"/>
      <c r="AA38" s="41"/>
      <c r="AB38" s="41"/>
    </row>
    <row r="39" spans="1:28">
      <c r="B39" s="364">
        <f t="shared" si="0"/>
        <v>26</v>
      </c>
      <c r="C39" s="356" t="s">
        <v>3635</v>
      </c>
      <c r="D39" s="356" t="s">
        <v>3636</v>
      </c>
      <c r="E39" s="357"/>
      <c r="F39" s="357" t="s">
        <v>197</v>
      </c>
      <c r="G39" s="357">
        <v>2</v>
      </c>
      <c r="H39" s="365" t="str">
        <f t="shared" si="8"/>
        <v>text</v>
      </c>
      <c r="I39" s="365">
        <f t="shared" si="9"/>
        <v>7</v>
      </c>
      <c r="J39" s="358"/>
      <c r="K39" s="358"/>
      <c r="L39" s="359"/>
      <c r="M39" s="360"/>
      <c r="N39" s="148" t="s">
        <v>3838</v>
      </c>
      <c r="S39" s="25" t="str">
        <f t="shared" si="10"/>
        <v>,reserve3</v>
      </c>
      <c r="T39" s="25" t="str">
        <f t="shared" si="11"/>
        <v>TEXT</v>
      </c>
      <c r="U39" s="25" t="str">
        <f t="shared" si="12"/>
        <v/>
      </c>
      <c r="V39" s="25" t="str">
        <f t="shared" si="13"/>
        <v/>
      </c>
      <c r="W39" s="25" t="str">
        <f t="shared" si="14"/>
        <v>-- 予備3</v>
      </c>
      <c r="Y39" s="41"/>
      <c r="Z39" s="41"/>
      <c r="AA39" s="41"/>
      <c r="AB39" s="41"/>
    </row>
    <row r="40" spans="1:28">
      <c r="B40" s="33">
        <f t="shared" si="0"/>
        <v>27</v>
      </c>
      <c r="C40" s="236" t="s">
        <v>3559</v>
      </c>
      <c r="D40" s="236" t="s">
        <v>3560</v>
      </c>
      <c r="E40" s="229"/>
      <c r="F40" s="229" t="s">
        <v>193</v>
      </c>
      <c r="G40" s="229">
        <v>1</v>
      </c>
      <c r="H40" s="36" t="str">
        <f t="shared" si="8"/>
        <v>integer</v>
      </c>
      <c r="I40" s="36">
        <f t="shared" si="9"/>
        <v>4</v>
      </c>
      <c r="J40" s="237"/>
      <c r="K40" s="237"/>
      <c r="L40" s="239"/>
      <c r="M40" s="240"/>
      <c r="N40" s="41"/>
      <c r="S40" s="25" t="str">
        <f t="shared" si="10"/>
        <v>,jitsu_days</v>
      </c>
      <c r="T40" s="25" t="str">
        <f t="shared" si="11"/>
        <v>INTEGER</v>
      </c>
      <c r="U40" s="25" t="str">
        <f t="shared" si="12"/>
        <v/>
      </c>
      <c r="V40" s="25" t="str">
        <f t="shared" si="13"/>
        <v/>
      </c>
      <c r="W40" s="25" t="str">
        <f t="shared" si="14"/>
        <v>-- 実日数</v>
      </c>
      <c r="AB40" s="41"/>
    </row>
    <row r="41" spans="1:28">
      <c r="B41" s="33">
        <f t="shared" si="0"/>
        <v>28</v>
      </c>
      <c r="C41" s="236" t="s">
        <v>3561</v>
      </c>
      <c r="D41" s="236" t="s">
        <v>3562</v>
      </c>
      <c r="E41" s="229"/>
      <c r="F41" s="229" t="s">
        <v>193</v>
      </c>
      <c r="G41" s="229">
        <v>1</v>
      </c>
      <c r="H41" s="36" t="str">
        <f t="shared" si="8"/>
        <v>integer</v>
      </c>
      <c r="I41" s="36">
        <f t="shared" si="9"/>
        <v>4</v>
      </c>
      <c r="J41" s="237"/>
      <c r="K41" s="237"/>
      <c r="L41" s="239"/>
      <c r="M41" s="240"/>
      <c r="N41" s="41"/>
      <c r="P41" s="41"/>
      <c r="S41" s="25" t="str">
        <f t="shared" si="10"/>
        <v>,days_times</v>
      </c>
      <c r="T41" s="25" t="str">
        <f t="shared" si="11"/>
        <v>INTEGER</v>
      </c>
      <c r="U41" s="25" t="str">
        <f t="shared" si="12"/>
        <v/>
      </c>
      <c r="V41" s="25" t="str">
        <f t="shared" si="13"/>
        <v/>
      </c>
      <c r="W41" s="25" t="str">
        <f t="shared" si="14"/>
        <v>-- 日数・回数</v>
      </c>
      <c r="Y41" s="41"/>
      <c r="Z41" s="41"/>
      <c r="AA41" s="41"/>
      <c r="AB41" s="41"/>
    </row>
    <row r="42" spans="1:28">
      <c r="A42" s="41"/>
      <c r="B42" s="352">
        <f t="shared" si="0"/>
        <v>29</v>
      </c>
      <c r="C42" s="236" t="s">
        <v>3563</v>
      </c>
      <c r="D42" s="236" t="s">
        <v>3564</v>
      </c>
      <c r="E42" s="229"/>
      <c r="F42" s="229" t="s">
        <v>197</v>
      </c>
      <c r="G42" s="229">
        <v>1</v>
      </c>
      <c r="H42" s="74" t="str">
        <f t="shared" si="8"/>
        <v>text</v>
      </c>
      <c r="I42" s="74">
        <f t="shared" si="9"/>
        <v>4</v>
      </c>
      <c r="J42" s="237"/>
      <c r="K42" s="237"/>
      <c r="L42" s="239"/>
      <c r="M42" s="240"/>
      <c r="N42" s="41"/>
      <c r="P42" s="41"/>
      <c r="S42" s="25" t="str">
        <f t="shared" si="10"/>
        <v>,iyakuhin_kanren_kubun</v>
      </c>
      <c r="T42" s="25" t="str">
        <f t="shared" si="11"/>
        <v>TEXT</v>
      </c>
      <c r="U42" s="25" t="str">
        <f t="shared" si="12"/>
        <v/>
      </c>
      <c r="V42" s="25" t="str">
        <f t="shared" si="13"/>
        <v/>
      </c>
      <c r="W42" s="25" t="str">
        <f t="shared" si="14"/>
        <v>-- 医薬品関連区分</v>
      </c>
      <c r="Y42" s="41"/>
      <c r="Z42" s="41"/>
      <c r="AA42" s="41"/>
      <c r="AB42" s="41"/>
    </row>
    <row r="43" spans="1:28">
      <c r="B43" s="33">
        <f t="shared" si="0"/>
        <v>30</v>
      </c>
      <c r="C43" s="236" t="s">
        <v>3565</v>
      </c>
      <c r="D43" s="236" t="s">
        <v>3566</v>
      </c>
      <c r="E43" s="229"/>
      <c r="F43" s="229" t="s">
        <v>197</v>
      </c>
      <c r="G43" s="229">
        <v>1</v>
      </c>
      <c r="H43" s="229" t="str">
        <f t="shared" si="8"/>
        <v>text</v>
      </c>
      <c r="I43" s="229">
        <f t="shared" si="9"/>
        <v>4</v>
      </c>
      <c r="J43" s="237"/>
      <c r="K43" s="237"/>
      <c r="L43" s="239"/>
      <c r="M43" s="240"/>
      <c r="N43" s="41"/>
      <c r="S43" s="25" t="str">
        <f t="shared" si="10"/>
        <v>,kizami_keisan_shikibetsu</v>
      </c>
      <c r="T43" s="25" t="str">
        <f t="shared" si="11"/>
        <v>TEXT</v>
      </c>
      <c r="U43" s="25" t="str">
        <f t="shared" si="12"/>
        <v/>
      </c>
      <c r="V43" s="25" t="str">
        <f t="shared" si="13"/>
        <v/>
      </c>
      <c r="W43" s="25" t="str">
        <f t="shared" si="14"/>
        <v>-- きざみ値計算識別</v>
      </c>
      <c r="Y43" s="41"/>
      <c r="Z43" s="41"/>
      <c r="AA43" s="41"/>
      <c r="AB43" s="41"/>
    </row>
    <row r="44" spans="1:28">
      <c r="B44" s="33">
        <f t="shared" si="0"/>
        <v>31</v>
      </c>
      <c r="C44" s="236" t="s">
        <v>3567</v>
      </c>
      <c r="D44" s="236" t="s">
        <v>3568</v>
      </c>
      <c r="E44" s="229"/>
      <c r="F44" s="229" t="s">
        <v>193</v>
      </c>
      <c r="G44" s="229">
        <v>8</v>
      </c>
      <c r="H44" s="36" t="str">
        <f t="shared" si="8"/>
        <v>integer</v>
      </c>
      <c r="I44" s="36">
        <f t="shared" si="9"/>
        <v>4</v>
      </c>
      <c r="J44" s="237"/>
      <c r="K44" s="237"/>
      <c r="L44" s="239"/>
      <c r="M44" s="240"/>
      <c r="N44" s="41"/>
      <c r="S44" s="25" t="str">
        <f t="shared" si="10"/>
        <v>,kizami_low</v>
      </c>
      <c r="T44" s="25" t="str">
        <f t="shared" si="11"/>
        <v>INTEGER</v>
      </c>
      <c r="U44" s="25" t="str">
        <f t="shared" si="12"/>
        <v/>
      </c>
      <c r="V44" s="25" t="str">
        <f t="shared" si="13"/>
        <v/>
      </c>
      <c r="W44" s="25" t="str">
        <f t="shared" si="14"/>
        <v>-- きざみ値下限値</v>
      </c>
      <c r="Y44" s="41"/>
      <c r="Z44" s="41"/>
      <c r="AA44" s="41"/>
      <c r="AB44" s="41"/>
    </row>
    <row r="45" spans="1:28">
      <c r="B45" s="33">
        <f t="shared" si="0"/>
        <v>32</v>
      </c>
      <c r="C45" s="236" t="s">
        <v>3569</v>
      </c>
      <c r="D45" s="236" t="s">
        <v>3570</v>
      </c>
      <c r="E45" s="229"/>
      <c r="F45" s="229" t="s">
        <v>193</v>
      </c>
      <c r="G45" s="229">
        <v>8</v>
      </c>
      <c r="H45" s="36" t="str">
        <f t="shared" si="8"/>
        <v>integer</v>
      </c>
      <c r="I45" s="36">
        <f t="shared" si="9"/>
        <v>4</v>
      </c>
      <c r="J45" s="237"/>
      <c r="K45" s="237"/>
      <c r="L45" s="239"/>
      <c r="M45" s="240"/>
      <c r="N45" s="41"/>
      <c r="S45" s="25" t="str">
        <f t="shared" si="10"/>
        <v>,kizami_up</v>
      </c>
      <c r="T45" s="25" t="str">
        <f t="shared" si="11"/>
        <v>INTEGER</v>
      </c>
      <c r="U45" s="25" t="str">
        <f t="shared" si="12"/>
        <v/>
      </c>
      <c r="V45" s="25" t="str">
        <f t="shared" si="13"/>
        <v/>
      </c>
      <c r="W45" s="25" t="str">
        <f t="shared" si="14"/>
        <v>-- きざみ値上限値</v>
      </c>
      <c r="AB45" s="41"/>
    </row>
    <row r="46" spans="1:28">
      <c r="B46" s="33">
        <f t="shared" si="0"/>
        <v>33</v>
      </c>
      <c r="C46" s="236" t="s">
        <v>3571</v>
      </c>
      <c r="D46" s="236" t="s">
        <v>3572</v>
      </c>
      <c r="E46" s="229"/>
      <c r="F46" s="229" t="s">
        <v>193</v>
      </c>
      <c r="G46" s="229">
        <v>8</v>
      </c>
      <c r="H46" s="36" t="str">
        <f t="shared" si="8"/>
        <v>integer</v>
      </c>
      <c r="I46" s="36">
        <f t="shared" si="9"/>
        <v>4</v>
      </c>
      <c r="J46" s="237"/>
      <c r="K46" s="237"/>
      <c r="L46" s="239"/>
      <c r="M46" s="240"/>
      <c r="N46" s="41"/>
      <c r="P46" s="41"/>
      <c r="S46" s="25" t="str">
        <f t="shared" si="10"/>
        <v>,kizami_value</v>
      </c>
      <c r="T46" s="25" t="str">
        <f t="shared" si="11"/>
        <v>INTEGER</v>
      </c>
      <c r="U46" s="25" t="str">
        <f t="shared" si="12"/>
        <v/>
      </c>
      <c r="V46" s="25" t="str">
        <f t="shared" si="13"/>
        <v/>
      </c>
      <c r="W46" s="25" t="str">
        <f t="shared" si="14"/>
        <v>-- きざみ値</v>
      </c>
      <c r="Y46" s="41"/>
      <c r="Z46" s="41"/>
      <c r="AA46" s="41"/>
      <c r="AB46" s="41"/>
    </row>
    <row r="47" spans="1:28" ht="37.5">
      <c r="A47" s="41"/>
      <c r="B47" s="352">
        <f t="shared" si="0"/>
        <v>34</v>
      </c>
      <c r="C47" s="236" t="s">
        <v>3573</v>
      </c>
      <c r="D47" s="236" t="s">
        <v>3574</v>
      </c>
      <c r="E47" s="229"/>
      <c r="F47" s="229" t="s">
        <v>232</v>
      </c>
      <c r="G47" s="229">
        <v>13</v>
      </c>
      <c r="H47" s="74" t="str">
        <f t="shared" si="8"/>
        <v>numeric</v>
      </c>
      <c r="I47" s="74">
        <f t="shared" si="9"/>
        <v>11</v>
      </c>
      <c r="J47" s="237"/>
      <c r="K47" s="237"/>
      <c r="L47" s="239"/>
      <c r="M47" s="240" t="s">
        <v>3792</v>
      </c>
      <c r="N47" s="41"/>
      <c r="P47" s="41"/>
      <c r="S47" s="25" t="str">
        <f t="shared" si="10"/>
        <v>,kizami_tensu</v>
      </c>
      <c r="T47" s="25" t="str">
        <f t="shared" si="11"/>
        <v>NUMERIC</v>
      </c>
      <c r="U47" s="25" t="str">
        <f t="shared" si="12"/>
        <v/>
      </c>
      <c r="V47" s="25" t="str">
        <f t="shared" si="13"/>
        <v/>
      </c>
      <c r="W47" s="25" t="str">
        <f t="shared" si="14"/>
        <v>-- きざみ点数</v>
      </c>
      <c r="Y47" s="41"/>
      <c r="Z47" s="41"/>
      <c r="AA47" s="41"/>
      <c r="AB47" s="41"/>
    </row>
    <row r="48" spans="1:28">
      <c r="B48" s="33">
        <f t="shared" si="0"/>
        <v>35</v>
      </c>
      <c r="C48" s="236" t="s">
        <v>3575</v>
      </c>
      <c r="D48" s="236" t="s">
        <v>3576</v>
      </c>
      <c r="E48" s="229"/>
      <c r="F48" s="229" t="s">
        <v>197</v>
      </c>
      <c r="G48" s="229">
        <v>1</v>
      </c>
      <c r="H48" s="229" t="str">
        <f t="shared" si="8"/>
        <v>text</v>
      </c>
      <c r="I48" s="229">
        <f t="shared" si="9"/>
        <v>4</v>
      </c>
      <c r="J48" s="237"/>
      <c r="K48" s="237"/>
      <c r="L48" s="239"/>
      <c r="M48" s="240"/>
      <c r="N48" s="41"/>
      <c r="S48" s="25" t="str">
        <f t="shared" si="10"/>
        <v>,up_low_error</v>
      </c>
      <c r="T48" s="25" t="str">
        <f t="shared" si="11"/>
        <v>TEXT</v>
      </c>
      <c r="U48" s="25" t="str">
        <f t="shared" si="12"/>
        <v/>
      </c>
      <c r="V48" s="25" t="str">
        <f t="shared" si="13"/>
        <v/>
      </c>
      <c r="W48" s="25" t="str">
        <f t="shared" si="14"/>
        <v>-- 上下限エラー処理</v>
      </c>
      <c r="Y48" s="41"/>
      <c r="Z48" s="41"/>
      <c r="AA48" s="41"/>
      <c r="AB48" s="41"/>
    </row>
    <row r="49" spans="1:28">
      <c r="B49" s="33">
        <f t="shared" si="0"/>
        <v>36</v>
      </c>
      <c r="C49" s="236" t="s">
        <v>3577</v>
      </c>
      <c r="D49" s="236" t="s">
        <v>3578</v>
      </c>
      <c r="E49" s="229"/>
      <c r="F49" s="229" t="s">
        <v>193</v>
      </c>
      <c r="G49" s="229">
        <v>3</v>
      </c>
      <c r="H49" s="36" t="str">
        <f t="shared" si="8"/>
        <v>integer</v>
      </c>
      <c r="I49" s="36">
        <f t="shared" si="9"/>
        <v>4</v>
      </c>
      <c r="J49" s="237"/>
      <c r="K49" s="237"/>
      <c r="L49" s="239"/>
      <c r="M49" s="240"/>
      <c r="N49" s="41"/>
      <c r="S49" s="25" t="str">
        <f t="shared" si="10"/>
        <v>,up_times</v>
      </c>
      <c r="T49" s="25" t="str">
        <f t="shared" si="11"/>
        <v>INTEGER</v>
      </c>
      <c r="U49" s="25" t="str">
        <f t="shared" si="12"/>
        <v/>
      </c>
      <c r="V49" s="25" t="str">
        <f t="shared" si="13"/>
        <v/>
      </c>
      <c r="W49" s="25" t="str">
        <f t="shared" si="14"/>
        <v>-- 上限回数</v>
      </c>
      <c r="Y49" s="41"/>
      <c r="Z49" s="41"/>
      <c r="AA49" s="41"/>
      <c r="AB49" s="41"/>
    </row>
    <row r="50" spans="1:28">
      <c r="B50" s="33">
        <f t="shared" si="0"/>
        <v>37</v>
      </c>
      <c r="C50" s="236" t="s">
        <v>3579</v>
      </c>
      <c r="D50" s="236" t="s">
        <v>3580</v>
      </c>
      <c r="E50" s="229"/>
      <c r="F50" s="229" t="s">
        <v>197</v>
      </c>
      <c r="G50" s="229">
        <v>1</v>
      </c>
      <c r="H50" s="36" t="str">
        <f t="shared" si="8"/>
        <v>text</v>
      </c>
      <c r="I50" s="36">
        <f t="shared" si="9"/>
        <v>4</v>
      </c>
      <c r="J50" s="237"/>
      <c r="K50" s="237"/>
      <c r="L50" s="239"/>
      <c r="M50" s="240"/>
      <c r="N50" s="41"/>
      <c r="S50" s="25" t="str">
        <f t="shared" si="10"/>
        <v>,up_times_error</v>
      </c>
      <c r="T50" s="25" t="str">
        <f t="shared" si="11"/>
        <v>TEXT</v>
      </c>
      <c r="U50" s="25" t="str">
        <f t="shared" si="12"/>
        <v/>
      </c>
      <c r="V50" s="25" t="str">
        <f t="shared" si="13"/>
        <v/>
      </c>
      <c r="W50" s="25" t="str">
        <f t="shared" si="14"/>
        <v>-- 上限回数エラー処理</v>
      </c>
      <c r="AB50" s="41"/>
    </row>
    <row r="51" spans="1:28">
      <c r="B51" s="33">
        <f t="shared" si="0"/>
        <v>38</v>
      </c>
      <c r="C51" s="236" t="s">
        <v>3581</v>
      </c>
      <c r="D51" s="236" t="s">
        <v>3582</v>
      </c>
      <c r="E51" s="229"/>
      <c r="F51" s="229" t="s">
        <v>197</v>
      </c>
      <c r="G51" s="229">
        <v>4</v>
      </c>
      <c r="H51" s="36" t="str">
        <f t="shared" si="8"/>
        <v>text</v>
      </c>
      <c r="I51" s="36">
        <f t="shared" si="9"/>
        <v>13</v>
      </c>
      <c r="J51" s="237"/>
      <c r="K51" s="237"/>
      <c r="L51" s="239"/>
      <c r="M51" s="240"/>
      <c r="N51" s="41"/>
      <c r="P51" s="41"/>
      <c r="S51" s="25" t="str">
        <f t="shared" si="10"/>
        <v>,chu_kasan_code</v>
      </c>
      <c r="T51" s="25" t="str">
        <f t="shared" si="11"/>
        <v>TEXT</v>
      </c>
      <c r="U51" s="25" t="str">
        <f t="shared" si="12"/>
        <v/>
      </c>
      <c r="V51" s="25" t="str">
        <f t="shared" si="13"/>
        <v/>
      </c>
      <c r="W51" s="25" t="str">
        <f t="shared" si="14"/>
        <v>-- 注加算コード</v>
      </c>
      <c r="Y51" s="41"/>
      <c r="Z51" s="41"/>
      <c r="AA51" s="41"/>
      <c r="AB51" s="41"/>
    </row>
    <row r="52" spans="1:28">
      <c r="A52" s="41"/>
      <c r="B52" s="352">
        <f t="shared" si="0"/>
        <v>39</v>
      </c>
      <c r="C52" s="236" t="s">
        <v>3583</v>
      </c>
      <c r="D52" s="236" t="s">
        <v>3584</v>
      </c>
      <c r="E52" s="229"/>
      <c r="F52" s="229" t="s">
        <v>197</v>
      </c>
      <c r="G52" s="229">
        <v>1</v>
      </c>
      <c r="H52" s="74" t="str">
        <f t="shared" si="8"/>
        <v>text</v>
      </c>
      <c r="I52" s="74">
        <f t="shared" si="9"/>
        <v>4</v>
      </c>
      <c r="J52" s="237"/>
      <c r="K52" s="237"/>
      <c r="L52" s="239"/>
      <c r="M52" s="240"/>
      <c r="N52" s="41"/>
      <c r="P52" s="41"/>
      <c r="S52" s="25" t="str">
        <f t="shared" si="10"/>
        <v>,chu_kasan_no</v>
      </c>
      <c r="T52" s="25" t="str">
        <f t="shared" si="11"/>
        <v>TEXT</v>
      </c>
      <c r="U52" s="25" t="str">
        <f t="shared" si="12"/>
        <v/>
      </c>
      <c r="V52" s="25" t="str">
        <f t="shared" si="13"/>
        <v/>
      </c>
      <c r="W52" s="25" t="str">
        <f t="shared" si="14"/>
        <v>-- 注加算通番</v>
      </c>
      <c r="Y52" s="41"/>
      <c r="Z52" s="41"/>
      <c r="AA52" s="41"/>
      <c r="AB52" s="41"/>
    </row>
    <row r="53" spans="1:28">
      <c r="B53" s="33">
        <f t="shared" si="0"/>
        <v>40</v>
      </c>
      <c r="C53" s="236" t="s">
        <v>3585</v>
      </c>
      <c r="D53" s="236" t="s">
        <v>3586</v>
      </c>
      <c r="E53" s="229"/>
      <c r="F53" s="229" t="s">
        <v>197</v>
      </c>
      <c r="G53" s="229">
        <v>1</v>
      </c>
      <c r="H53" s="229" t="str">
        <f t="shared" si="8"/>
        <v>text</v>
      </c>
      <c r="I53" s="229">
        <f t="shared" si="9"/>
        <v>4</v>
      </c>
      <c r="J53" s="237"/>
      <c r="K53" s="237"/>
      <c r="L53" s="239"/>
      <c r="M53" s="240"/>
      <c r="N53" s="41"/>
      <c r="S53" s="25" t="str">
        <f t="shared" si="10"/>
        <v>,tsusoku_age</v>
      </c>
      <c r="T53" s="25" t="str">
        <f t="shared" si="11"/>
        <v>TEXT</v>
      </c>
      <c r="U53" s="25" t="str">
        <f t="shared" si="12"/>
        <v/>
      </c>
      <c r="V53" s="25" t="str">
        <f t="shared" si="13"/>
        <v/>
      </c>
      <c r="W53" s="25" t="str">
        <f t="shared" si="14"/>
        <v>-- 通則年齢</v>
      </c>
      <c r="Y53" s="41"/>
      <c r="Z53" s="41"/>
      <c r="AA53" s="41"/>
      <c r="AB53" s="41"/>
    </row>
    <row r="54" spans="1:28">
      <c r="B54" s="33">
        <f t="shared" si="0"/>
        <v>41</v>
      </c>
      <c r="C54" s="236" t="s">
        <v>3587</v>
      </c>
      <c r="D54" s="236" t="s">
        <v>3588</v>
      </c>
      <c r="E54" s="229"/>
      <c r="F54" s="229" t="s">
        <v>197</v>
      </c>
      <c r="G54" s="229">
        <v>2</v>
      </c>
      <c r="H54" s="36" t="str">
        <f t="shared" si="1"/>
        <v>text</v>
      </c>
      <c r="I54" s="36">
        <f t="shared" si="2"/>
        <v>7</v>
      </c>
      <c r="J54" s="237"/>
      <c r="K54" s="237"/>
      <c r="L54" s="239"/>
      <c r="M54" s="240"/>
      <c r="N54" s="41"/>
      <c r="S54" s="25" t="str">
        <f t="shared" si="3"/>
        <v>,low_age</v>
      </c>
      <c r="T54" s="25" t="str">
        <f t="shared" si="4"/>
        <v>TEXT</v>
      </c>
      <c r="U54" s="25" t="str">
        <f t="shared" si="5"/>
        <v/>
      </c>
      <c r="V54" s="25" t="str">
        <f t="shared" si="6"/>
        <v/>
      </c>
      <c r="W54" s="25" t="str">
        <f t="shared" si="7"/>
        <v>-- 下限年齢</v>
      </c>
      <c r="Y54" s="41"/>
      <c r="Z54" s="41"/>
      <c r="AA54" s="41"/>
      <c r="AB54" s="41"/>
    </row>
    <row r="55" spans="1:28">
      <c r="B55" s="33">
        <f t="shared" si="0"/>
        <v>42</v>
      </c>
      <c r="C55" s="236" t="s">
        <v>3589</v>
      </c>
      <c r="D55" s="236" t="s">
        <v>3590</v>
      </c>
      <c r="E55" s="229"/>
      <c r="F55" s="229" t="s">
        <v>197</v>
      </c>
      <c r="G55" s="229">
        <v>2</v>
      </c>
      <c r="H55" s="36" t="str">
        <f t="shared" si="1"/>
        <v>text</v>
      </c>
      <c r="I55" s="36">
        <f t="shared" si="2"/>
        <v>7</v>
      </c>
      <c r="J55" s="237"/>
      <c r="K55" s="237"/>
      <c r="L55" s="239"/>
      <c r="M55" s="240"/>
      <c r="N55" s="41"/>
      <c r="S55" s="25" t="str">
        <f t="shared" si="3"/>
        <v>,up_age</v>
      </c>
      <c r="T55" s="25" t="str">
        <f t="shared" si="4"/>
        <v>TEXT</v>
      </c>
      <c r="U55" s="25" t="str">
        <f t="shared" si="5"/>
        <v/>
      </c>
      <c r="V55" s="25" t="str">
        <f t="shared" si="6"/>
        <v/>
      </c>
      <c r="W55" s="25" t="str">
        <f t="shared" si="7"/>
        <v>-- 上限年齢</v>
      </c>
      <c r="AB55" s="41"/>
    </row>
    <row r="56" spans="1:28">
      <c r="B56" s="33">
        <f t="shared" si="0"/>
        <v>43</v>
      </c>
      <c r="C56" s="236" t="s">
        <v>3591</v>
      </c>
      <c r="D56" s="236" t="s">
        <v>3592</v>
      </c>
      <c r="E56" s="229"/>
      <c r="F56" s="229" t="s">
        <v>197</v>
      </c>
      <c r="G56" s="229">
        <v>1</v>
      </c>
      <c r="H56" s="36" t="str">
        <f t="shared" si="1"/>
        <v>text</v>
      </c>
      <c r="I56" s="36">
        <f t="shared" si="2"/>
        <v>4</v>
      </c>
      <c r="J56" s="237"/>
      <c r="K56" s="237"/>
      <c r="L56" s="239"/>
      <c r="M56" s="240"/>
      <c r="N56" s="41"/>
      <c r="P56" s="41"/>
      <c r="S56" s="25" t="str">
        <f t="shared" si="3"/>
        <v>,time_kasan_kubun</v>
      </c>
      <c r="T56" s="25" t="str">
        <f t="shared" si="4"/>
        <v>TEXT</v>
      </c>
      <c r="U56" s="25" t="str">
        <f t="shared" si="5"/>
        <v/>
      </c>
      <c r="V56" s="25" t="str">
        <f t="shared" si="6"/>
        <v/>
      </c>
      <c r="W56" s="25" t="str">
        <f t="shared" si="7"/>
        <v>-- 時間加算区分</v>
      </c>
      <c r="Y56" s="41"/>
      <c r="Z56" s="41"/>
      <c r="AA56" s="41"/>
      <c r="AB56" s="41"/>
    </row>
    <row r="57" spans="1:28">
      <c r="A57" s="41"/>
      <c r="B57" s="352">
        <f t="shared" si="0"/>
        <v>44</v>
      </c>
      <c r="C57" s="236" t="s">
        <v>3593</v>
      </c>
      <c r="D57" s="236" t="s">
        <v>3594</v>
      </c>
      <c r="E57" s="229"/>
      <c r="F57" s="229" t="s">
        <v>197</v>
      </c>
      <c r="G57" s="229">
        <v>1</v>
      </c>
      <c r="H57" s="74" t="str">
        <f t="shared" si="1"/>
        <v>text</v>
      </c>
      <c r="I57" s="74">
        <f t="shared" si="2"/>
        <v>4</v>
      </c>
      <c r="J57" s="237"/>
      <c r="K57" s="237"/>
      <c r="L57" s="239"/>
      <c r="M57" s="240"/>
      <c r="N57" s="41"/>
      <c r="P57" s="41"/>
      <c r="S57" s="25" t="str">
        <f t="shared" si="3"/>
        <v>,tekigo_kubun</v>
      </c>
      <c r="T57" s="25" t="str">
        <f t="shared" si="4"/>
        <v>TEXT</v>
      </c>
      <c r="U57" s="25" t="str">
        <f t="shared" si="5"/>
        <v/>
      </c>
      <c r="V57" s="25" t="str">
        <f t="shared" si="6"/>
        <v/>
      </c>
      <c r="W57" s="25" t="str">
        <f t="shared" si="7"/>
        <v>-- 適合区分</v>
      </c>
      <c r="Y57" s="41"/>
      <c r="Z57" s="41"/>
      <c r="AA57" s="41"/>
      <c r="AB57" s="41"/>
    </row>
    <row r="58" spans="1:28">
      <c r="B58" s="33">
        <f t="shared" si="0"/>
        <v>45</v>
      </c>
      <c r="C58" s="236" t="s">
        <v>3595</v>
      </c>
      <c r="D58" s="236" t="s">
        <v>3596</v>
      </c>
      <c r="E58" s="229"/>
      <c r="F58" s="229" t="s">
        <v>197</v>
      </c>
      <c r="G58" s="229">
        <v>4</v>
      </c>
      <c r="H58" s="229" t="str">
        <f t="shared" si="1"/>
        <v>text</v>
      </c>
      <c r="I58" s="229">
        <f t="shared" si="2"/>
        <v>13</v>
      </c>
      <c r="J58" s="237"/>
      <c r="K58" s="237"/>
      <c r="L58" s="239"/>
      <c r="M58" s="240"/>
      <c r="N58" s="41"/>
      <c r="S58" s="25" t="str">
        <f t="shared" si="3"/>
        <v>,facility_kijun</v>
      </c>
      <c r="T58" s="25" t="str">
        <f t="shared" si="4"/>
        <v>TEXT</v>
      </c>
      <c r="U58" s="25" t="str">
        <f t="shared" si="5"/>
        <v/>
      </c>
      <c r="V58" s="25" t="str">
        <f t="shared" si="6"/>
        <v/>
      </c>
      <c r="W58" s="25" t="str">
        <f t="shared" si="7"/>
        <v>-- 対象施設基準</v>
      </c>
      <c r="Y58" s="41"/>
      <c r="Z58" s="41"/>
      <c r="AA58" s="41"/>
      <c r="AB58" s="41"/>
    </row>
    <row r="59" spans="1:28">
      <c r="B59" s="33">
        <f t="shared" si="0"/>
        <v>46</v>
      </c>
      <c r="C59" s="236" t="s">
        <v>3597</v>
      </c>
      <c r="D59" s="236" t="s">
        <v>3598</v>
      </c>
      <c r="E59" s="229"/>
      <c r="F59" s="229" t="s">
        <v>197</v>
      </c>
      <c r="G59" s="229">
        <v>1</v>
      </c>
      <c r="H59" s="36" t="str">
        <f t="shared" si="1"/>
        <v>text</v>
      </c>
      <c r="I59" s="36">
        <f t="shared" si="2"/>
        <v>4</v>
      </c>
      <c r="J59" s="237"/>
      <c r="K59" s="237"/>
      <c r="L59" s="239"/>
      <c r="M59" s="240"/>
      <c r="N59" s="41"/>
      <c r="S59" s="25" t="str">
        <f t="shared" si="3"/>
        <v>,nyuyoji_kasan_kubun</v>
      </c>
      <c r="T59" s="25" t="str">
        <f t="shared" si="4"/>
        <v>TEXT</v>
      </c>
      <c r="U59" s="25" t="str">
        <f t="shared" si="5"/>
        <v/>
      </c>
      <c r="V59" s="25" t="str">
        <f t="shared" si="6"/>
        <v/>
      </c>
      <c r="W59" s="25" t="str">
        <f t="shared" si="7"/>
        <v>-- 処置乳幼児加算区分</v>
      </c>
      <c r="Y59" s="41"/>
      <c r="Z59" s="41"/>
      <c r="AA59" s="41"/>
      <c r="AB59" s="41"/>
    </row>
    <row r="60" spans="1:28">
      <c r="B60" s="33">
        <f t="shared" si="0"/>
        <v>47</v>
      </c>
      <c r="C60" s="236" t="s">
        <v>3599</v>
      </c>
      <c r="D60" s="236" t="s">
        <v>3600</v>
      </c>
      <c r="E60" s="229"/>
      <c r="F60" s="229" t="s">
        <v>197</v>
      </c>
      <c r="G60" s="229">
        <v>1</v>
      </c>
      <c r="H60" s="36" t="str">
        <f t="shared" si="1"/>
        <v>text</v>
      </c>
      <c r="I60" s="36">
        <f t="shared" si="2"/>
        <v>4</v>
      </c>
      <c r="J60" s="237"/>
      <c r="K60" s="237"/>
      <c r="L60" s="239"/>
      <c r="M60" s="240"/>
      <c r="N60" s="41"/>
      <c r="S60" s="25" t="str">
        <f t="shared" si="3"/>
        <v>,taijuji_kasan_kubun</v>
      </c>
      <c r="T60" s="25" t="str">
        <f t="shared" si="4"/>
        <v>TEXT</v>
      </c>
      <c r="U60" s="25" t="str">
        <f t="shared" si="5"/>
        <v/>
      </c>
      <c r="V60" s="25" t="str">
        <f t="shared" si="6"/>
        <v/>
      </c>
      <c r="W60" s="25" t="str">
        <f t="shared" si="7"/>
        <v>-- 極低出生体重児加算区分</v>
      </c>
      <c r="AB60" s="41"/>
    </row>
    <row r="61" spans="1:28" ht="31.5">
      <c r="B61" s="33">
        <f t="shared" si="0"/>
        <v>48</v>
      </c>
      <c r="C61" s="236" t="s">
        <v>3601</v>
      </c>
      <c r="D61" s="236" t="s">
        <v>3602</v>
      </c>
      <c r="E61" s="229"/>
      <c r="F61" s="229" t="s">
        <v>197</v>
      </c>
      <c r="G61" s="229">
        <v>1</v>
      </c>
      <c r="H61" s="36" t="str">
        <f t="shared" si="1"/>
        <v>text</v>
      </c>
      <c r="I61" s="36">
        <f t="shared" si="2"/>
        <v>4</v>
      </c>
      <c r="J61" s="237"/>
      <c r="K61" s="237"/>
      <c r="L61" s="239"/>
      <c r="M61" s="240"/>
      <c r="N61" s="41"/>
      <c r="P61" s="41"/>
      <c r="S61" s="25" t="str">
        <f t="shared" si="3"/>
        <v>,nyuin_kihon_gensan_shikibetsu</v>
      </c>
      <c r="T61" s="25" t="str">
        <f t="shared" si="4"/>
        <v>TEXT</v>
      </c>
      <c r="U61" s="25" t="str">
        <f t="shared" si="5"/>
        <v/>
      </c>
      <c r="V61" s="25" t="str">
        <f t="shared" si="6"/>
        <v/>
      </c>
      <c r="W61" s="25" t="str">
        <f t="shared" si="7"/>
        <v>-- 入院基本料等減算対象識別</v>
      </c>
      <c r="Y61" s="41"/>
      <c r="Z61" s="41"/>
      <c r="AA61" s="41"/>
      <c r="AB61" s="41"/>
    </row>
    <row r="62" spans="1:28">
      <c r="A62" s="41"/>
      <c r="B62" s="352">
        <f t="shared" si="0"/>
        <v>49</v>
      </c>
      <c r="C62" s="236" t="s">
        <v>3603</v>
      </c>
      <c r="D62" s="236" t="s">
        <v>3604</v>
      </c>
      <c r="E62" s="229"/>
      <c r="F62" s="229" t="s">
        <v>197</v>
      </c>
      <c r="G62" s="229">
        <v>1</v>
      </c>
      <c r="H62" s="74" t="str">
        <f t="shared" si="1"/>
        <v>text</v>
      </c>
      <c r="I62" s="74">
        <f t="shared" si="2"/>
        <v>4</v>
      </c>
      <c r="J62" s="237"/>
      <c r="K62" s="237"/>
      <c r="L62" s="239"/>
      <c r="M62" s="240"/>
      <c r="N62" s="41"/>
      <c r="P62" s="41"/>
      <c r="S62" s="25" t="str">
        <f t="shared" si="3"/>
        <v>,donor_kubun</v>
      </c>
      <c r="T62" s="25" t="str">
        <f t="shared" si="4"/>
        <v>TEXT</v>
      </c>
      <c r="U62" s="25" t="str">
        <f t="shared" si="5"/>
        <v/>
      </c>
      <c r="V62" s="25" t="str">
        <f t="shared" si="6"/>
        <v/>
      </c>
      <c r="W62" s="25" t="str">
        <f t="shared" si="7"/>
        <v>-- ドナー分集計区分</v>
      </c>
      <c r="Y62" s="41"/>
      <c r="Z62" s="41"/>
      <c r="AA62" s="41"/>
      <c r="AB62" s="41"/>
    </row>
    <row r="63" spans="1:28">
      <c r="B63" s="33">
        <f t="shared" si="0"/>
        <v>50</v>
      </c>
      <c r="C63" s="236" t="s">
        <v>3605</v>
      </c>
      <c r="D63" s="236" t="s">
        <v>3606</v>
      </c>
      <c r="E63" s="229"/>
      <c r="F63" s="229" t="s">
        <v>197</v>
      </c>
      <c r="G63" s="229">
        <v>1</v>
      </c>
      <c r="H63" s="229" t="str">
        <f t="shared" si="1"/>
        <v>text</v>
      </c>
      <c r="I63" s="229">
        <f t="shared" si="2"/>
        <v>4</v>
      </c>
      <c r="J63" s="237"/>
      <c r="K63" s="237"/>
      <c r="L63" s="239"/>
      <c r="M63" s="240"/>
      <c r="N63" s="41"/>
      <c r="S63" s="25" t="str">
        <f t="shared" si="3"/>
        <v>,kensa_handan_kubun</v>
      </c>
      <c r="T63" s="25" t="str">
        <f t="shared" si="4"/>
        <v>TEXT</v>
      </c>
      <c r="U63" s="25" t="str">
        <f t="shared" si="5"/>
        <v/>
      </c>
      <c r="V63" s="25" t="str">
        <f t="shared" si="6"/>
        <v/>
      </c>
      <c r="W63" s="25" t="str">
        <f t="shared" si="7"/>
        <v>-- 検査等実施判断区分</v>
      </c>
      <c r="Y63" s="41"/>
      <c r="Z63" s="41"/>
      <c r="AA63" s="41"/>
      <c r="AB63" s="41"/>
    </row>
    <row r="64" spans="1:28" ht="31.5">
      <c r="B64" s="33">
        <f t="shared" si="0"/>
        <v>51</v>
      </c>
      <c r="C64" s="236" t="s">
        <v>3607</v>
      </c>
      <c r="D64" s="236" t="s">
        <v>3608</v>
      </c>
      <c r="E64" s="229"/>
      <c r="F64" s="229" t="s">
        <v>197</v>
      </c>
      <c r="G64" s="229">
        <v>2</v>
      </c>
      <c r="H64" s="36" t="str">
        <f t="shared" si="1"/>
        <v>text</v>
      </c>
      <c r="I64" s="36">
        <f t="shared" si="2"/>
        <v>7</v>
      </c>
      <c r="J64" s="237"/>
      <c r="K64" s="237"/>
      <c r="L64" s="239"/>
      <c r="M64" s="240"/>
      <c r="N64" s="41"/>
      <c r="S64" s="25" t="str">
        <f t="shared" si="3"/>
        <v>,kensa_handan_group_kubun</v>
      </c>
      <c r="T64" s="25" t="str">
        <f t="shared" si="4"/>
        <v>TEXT</v>
      </c>
      <c r="U64" s="25" t="str">
        <f t="shared" si="5"/>
        <v/>
      </c>
      <c r="V64" s="25" t="str">
        <f t="shared" si="6"/>
        <v/>
      </c>
      <c r="W64" s="25" t="str">
        <f t="shared" si="7"/>
        <v>-- 検査等実施判断グループ区分</v>
      </c>
      <c r="Y64" s="41"/>
      <c r="Z64" s="41"/>
      <c r="AA64" s="41"/>
      <c r="AB64" s="41"/>
    </row>
    <row r="65" spans="1:28">
      <c r="B65" s="33">
        <f t="shared" si="0"/>
        <v>52</v>
      </c>
      <c r="C65" s="236" t="s">
        <v>3609</v>
      </c>
      <c r="D65" s="236" t="s">
        <v>3610</v>
      </c>
      <c r="E65" s="229"/>
      <c r="F65" s="229" t="s">
        <v>197</v>
      </c>
      <c r="G65" s="229">
        <v>1</v>
      </c>
      <c r="H65" s="36" t="str">
        <f t="shared" si="1"/>
        <v>text</v>
      </c>
      <c r="I65" s="36">
        <f t="shared" si="2"/>
        <v>4</v>
      </c>
      <c r="J65" s="237"/>
      <c r="K65" s="237"/>
      <c r="L65" s="239"/>
      <c r="M65" s="240"/>
      <c r="N65" s="41"/>
      <c r="S65" s="25" t="str">
        <f t="shared" si="3"/>
        <v>,teigen_kubun</v>
      </c>
      <c r="T65" s="25" t="str">
        <f t="shared" si="4"/>
        <v>TEXT</v>
      </c>
      <c r="U65" s="25" t="str">
        <f t="shared" si="5"/>
        <v/>
      </c>
      <c r="V65" s="25" t="str">
        <f t="shared" si="6"/>
        <v/>
      </c>
      <c r="W65" s="25" t="str">
        <f t="shared" si="7"/>
        <v>-- 逓減対象区分</v>
      </c>
      <c r="AB65" s="41"/>
    </row>
    <row r="66" spans="1:28">
      <c r="B66" s="33">
        <f t="shared" si="0"/>
        <v>53</v>
      </c>
      <c r="C66" s="236" t="s">
        <v>3611</v>
      </c>
      <c r="D66" s="236" t="s">
        <v>3612</v>
      </c>
      <c r="E66" s="229"/>
      <c r="F66" s="229" t="s">
        <v>197</v>
      </c>
      <c r="G66" s="229">
        <v>1</v>
      </c>
      <c r="H66" s="36" t="str">
        <f t="shared" si="1"/>
        <v>text</v>
      </c>
      <c r="I66" s="36">
        <f t="shared" si="2"/>
        <v>4</v>
      </c>
      <c r="J66" s="237"/>
      <c r="K66" s="237"/>
      <c r="L66" s="239"/>
      <c r="M66" s="240"/>
      <c r="N66" s="41"/>
      <c r="P66" s="41"/>
      <c r="S66" s="25" t="str">
        <f t="shared" si="3"/>
        <v>,sekizui_kasan_kubun</v>
      </c>
      <c r="T66" s="25" t="str">
        <f t="shared" si="4"/>
        <v>TEXT</v>
      </c>
      <c r="U66" s="25" t="str">
        <f t="shared" si="5"/>
        <v/>
      </c>
      <c r="V66" s="25" t="str">
        <f t="shared" si="6"/>
        <v/>
      </c>
      <c r="W66" s="25" t="str">
        <f t="shared" si="7"/>
        <v>-- 脊髄誘発電位測定等加算区分</v>
      </c>
      <c r="Y66" s="41"/>
      <c r="Z66" s="41"/>
      <c r="AA66" s="41"/>
      <c r="AB66" s="41"/>
    </row>
    <row r="67" spans="1:28">
      <c r="A67" s="41"/>
      <c r="B67" s="352">
        <f t="shared" si="0"/>
        <v>54</v>
      </c>
      <c r="C67" s="236" t="s">
        <v>3613</v>
      </c>
      <c r="D67" s="236" t="s">
        <v>3614</v>
      </c>
      <c r="E67" s="229"/>
      <c r="F67" s="229" t="s">
        <v>197</v>
      </c>
      <c r="G67" s="229">
        <v>1</v>
      </c>
      <c r="H67" s="74" t="str">
        <f t="shared" si="1"/>
        <v>text</v>
      </c>
      <c r="I67" s="74">
        <f t="shared" si="2"/>
        <v>4</v>
      </c>
      <c r="J67" s="237"/>
      <c r="K67" s="237"/>
      <c r="L67" s="239"/>
      <c r="M67" s="240"/>
      <c r="N67" s="41"/>
      <c r="P67" s="41"/>
      <c r="S67" s="25" t="str">
        <f t="shared" si="3"/>
        <v>,keibu_kasan_kubun</v>
      </c>
      <c r="T67" s="25" t="str">
        <f t="shared" si="4"/>
        <v>TEXT</v>
      </c>
      <c r="U67" s="25" t="str">
        <f t="shared" si="5"/>
        <v/>
      </c>
      <c r="V67" s="25" t="str">
        <f t="shared" si="6"/>
        <v/>
      </c>
      <c r="W67" s="25" t="str">
        <f t="shared" si="7"/>
        <v>-- 頸部郭清術併施加算区分</v>
      </c>
      <c r="Y67" s="41"/>
      <c r="Z67" s="41"/>
      <c r="AA67" s="41"/>
      <c r="AB67" s="41"/>
    </row>
    <row r="68" spans="1:28">
      <c r="B68" s="33">
        <f t="shared" si="0"/>
        <v>55</v>
      </c>
      <c r="C68" s="236" t="s">
        <v>3615</v>
      </c>
      <c r="D68" s="236" t="s">
        <v>3616</v>
      </c>
      <c r="E68" s="229"/>
      <c r="F68" s="229" t="s">
        <v>197</v>
      </c>
      <c r="G68" s="229">
        <v>1</v>
      </c>
      <c r="H68" s="229" t="str">
        <f t="shared" si="1"/>
        <v>text</v>
      </c>
      <c r="I68" s="229">
        <f t="shared" si="2"/>
        <v>4</v>
      </c>
      <c r="J68" s="237"/>
      <c r="K68" s="237"/>
      <c r="L68" s="239"/>
      <c r="M68" s="240"/>
      <c r="N68" s="41"/>
      <c r="S68" s="25" t="str">
        <f t="shared" si="3"/>
        <v>,hogoki_kasan_kubun</v>
      </c>
      <c r="T68" s="25" t="str">
        <f t="shared" si="4"/>
        <v>TEXT</v>
      </c>
      <c r="U68" s="25" t="str">
        <f t="shared" si="5"/>
        <v/>
      </c>
      <c r="V68" s="25" t="str">
        <f t="shared" si="6"/>
        <v/>
      </c>
      <c r="W68" s="25" t="str">
        <f t="shared" si="7"/>
        <v>-- 自動縫合器加算区分</v>
      </c>
      <c r="Y68" s="41"/>
      <c r="Z68" s="41"/>
      <c r="AA68" s="41"/>
      <c r="AB68" s="41"/>
    </row>
    <row r="69" spans="1:28">
      <c r="B69" s="33">
        <f t="shared" si="0"/>
        <v>56</v>
      </c>
      <c r="C69" s="236" t="s">
        <v>3617</v>
      </c>
      <c r="D69" s="236" t="s">
        <v>3618</v>
      </c>
      <c r="E69" s="229"/>
      <c r="F69" s="229" t="s">
        <v>197</v>
      </c>
      <c r="G69" s="229">
        <v>1</v>
      </c>
      <c r="H69" s="36" t="str">
        <f t="shared" si="1"/>
        <v>text</v>
      </c>
      <c r="I69" s="36">
        <f t="shared" si="2"/>
        <v>4</v>
      </c>
      <c r="J69" s="237"/>
      <c r="K69" s="237"/>
      <c r="L69" s="239"/>
      <c r="M69" s="240"/>
      <c r="N69" s="41"/>
      <c r="S69" s="25" t="str">
        <f t="shared" si="3"/>
        <v>,gairai_kasan_kubun</v>
      </c>
      <c r="T69" s="25" t="str">
        <f t="shared" si="4"/>
        <v>TEXT</v>
      </c>
      <c r="U69" s="25" t="str">
        <f t="shared" si="5"/>
        <v/>
      </c>
      <c r="V69" s="25" t="str">
        <f t="shared" si="6"/>
        <v/>
      </c>
      <c r="W69" s="25" t="str">
        <f t="shared" si="7"/>
        <v>-- 外来管理加算区分</v>
      </c>
      <c r="Y69" s="41"/>
      <c r="Z69" s="41"/>
      <c r="AA69" s="41"/>
      <c r="AB69" s="41"/>
    </row>
    <row r="70" spans="1:28">
      <c r="B70" s="33">
        <f t="shared" si="0"/>
        <v>57</v>
      </c>
      <c r="C70" s="236" t="s">
        <v>3619</v>
      </c>
      <c r="D70" s="236" t="s">
        <v>3620</v>
      </c>
      <c r="E70" s="229"/>
      <c r="F70" s="229" t="s">
        <v>197</v>
      </c>
      <c r="G70" s="229">
        <v>1</v>
      </c>
      <c r="H70" s="36" t="str">
        <f t="shared" si="1"/>
        <v>text</v>
      </c>
      <c r="I70" s="36">
        <f t="shared" si="2"/>
        <v>4</v>
      </c>
      <c r="J70" s="237"/>
      <c r="K70" s="237"/>
      <c r="L70" s="239"/>
      <c r="M70" s="240"/>
      <c r="N70" s="41"/>
      <c r="S70" s="25" t="str">
        <f t="shared" si="3"/>
        <v>,old_tensu_shikibetsu</v>
      </c>
      <c r="T70" s="25" t="str">
        <f t="shared" si="4"/>
        <v>TEXT</v>
      </c>
      <c r="U70" s="25" t="str">
        <f t="shared" si="5"/>
        <v/>
      </c>
      <c r="V70" s="25" t="str">
        <f t="shared" si="6"/>
        <v/>
      </c>
      <c r="W70" s="25" t="str">
        <f t="shared" si="7"/>
        <v>-- 旧点数識別</v>
      </c>
      <c r="AB70" s="41"/>
    </row>
    <row r="71" spans="1:28" ht="37.5">
      <c r="B71" s="33">
        <f t="shared" si="0"/>
        <v>58</v>
      </c>
      <c r="C71" s="236" t="s">
        <v>3621</v>
      </c>
      <c r="D71" s="236" t="s">
        <v>3622</v>
      </c>
      <c r="E71" s="229"/>
      <c r="F71" s="229" t="s">
        <v>232</v>
      </c>
      <c r="G71" s="229">
        <v>13</v>
      </c>
      <c r="H71" s="36" t="str">
        <f t="shared" si="1"/>
        <v>numeric</v>
      </c>
      <c r="I71" s="36">
        <f t="shared" si="2"/>
        <v>11</v>
      </c>
      <c r="J71" s="237"/>
      <c r="K71" s="237"/>
      <c r="L71" s="239"/>
      <c r="M71" s="240" t="s">
        <v>3792</v>
      </c>
      <c r="N71" s="41"/>
      <c r="P71" s="41"/>
      <c r="S71" s="25" t="str">
        <f t="shared" si="3"/>
        <v>,old_tensu</v>
      </c>
      <c r="T71" s="25" t="str">
        <f t="shared" si="4"/>
        <v>NUMERIC</v>
      </c>
      <c r="U71" s="25" t="str">
        <f t="shared" si="5"/>
        <v/>
      </c>
      <c r="V71" s="25" t="str">
        <f t="shared" si="6"/>
        <v/>
      </c>
      <c r="W71" s="25" t="str">
        <f t="shared" si="7"/>
        <v>-- 旧点数</v>
      </c>
      <c r="Y71" s="41"/>
      <c r="Z71" s="41"/>
      <c r="AA71" s="41"/>
      <c r="AB71" s="41"/>
    </row>
    <row r="72" spans="1:28">
      <c r="A72" s="41"/>
      <c r="B72" s="352">
        <f t="shared" si="0"/>
        <v>59</v>
      </c>
      <c r="C72" s="236" t="s">
        <v>3623</v>
      </c>
      <c r="D72" s="236" t="s">
        <v>3624</v>
      </c>
      <c r="E72" s="229"/>
      <c r="F72" s="229" t="s">
        <v>197</v>
      </c>
      <c r="G72" s="229">
        <v>1</v>
      </c>
      <c r="H72" s="74" t="str">
        <f t="shared" si="1"/>
        <v>text</v>
      </c>
      <c r="I72" s="74">
        <f t="shared" si="2"/>
        <v>4</v>
      </c>
      <c r="J72" s="237"/>
      <c r="K72" s="237"/>
      <c r="L72" s="239"/>
      <c r="M72" s="240"/>
      <c r="N72" s="41"/>
      <c r="P72" s="41"/>
      <c r="S72" s="25" t="str">
        <f t="shared" si="3"/>
        <v>,kanji_henko_kubun</v>
      </c>
      <c r="T72" s="25" t="str">
        <f t="shared" si="4"/>
        <v>TEXT</v>
      </c>
      <c r="U72" s="25" t="str">
        <f t="shared" si="5"/>
        <v/>
      </c>
      <c r="V72" s="25" t="str">
        <f t="shared" si="6"/>
        <v/>
      </c>
      <c r="W72" s="25" t="str">
        <f t="shared" si="7"/>
        <v>-- 漢字名称変更区分</v>
      </c>
      <c r="Y72" s="41"/>
      <c r="Z72" s="41"/>
      <c r="AA72" s="41"/>
      <c r="AB72" s="41"/>
    </row>
    <row r="73" spans="1:28">
      <c r="B73" s="33">
        <f t="shared" si="0"/>
        <v>60</v>
      </c>
      <c r="C73" s="236" t="s">
        <v>3625</v>
      </c>
      <c r="D73" s="236" t="s">
        <v>3626</v>
      </c>
      <c r="E73" s="229"/>
      <c r="F73" s="229" t="s">
        <v>197</v>
      </c>
      <c r="G73" s="229">
        <v>1</v>
      </c>
      <c r="H73" s="229" t="str">
        <f t="shared" si="1"/>
        <v>text</v>
      </c>
      <c r="I73" s="229">
        <f t="shared" si="2"/>
        <v>4</v>
      </c>
      <c r="J73" s="237"/>
      <c r="K73" s="237"/>
      <c r="L73" s="239"/>
      <c r="M73" s="240"/>
      <c r="N73" s="41"/>
      <c r="S73" s="25" t="str">
        <f t="shared" si="3"/>
        <v>,kana_henko_kubun</v>
      </c>
      <c r="T73" s="25" t="str">
        <f t="shared" si="4"/>
        <v>TEXT</v>
      </c>
      <c r="U73" s="25" t="str">
        <f t="shared" si="5"/>
        <v/>
      </c>
      <c r="V73" s="25" t="str">
        <f t="shared" si="6"/>
        <v/>
      </c>
      <c r="W73" s="25" t="str">
        <f t="shared" si="7"/>
        <v>-- カナ名称変更区分</v>
      </c>
      <c r="Y73" s="41"/>
      <c r="Z73" s="41"/>
      <c r="AA73" s="41"/>
      <c r="AB73" s="41"/>
    </row>
    <row r="74" spans="1:28">
      <c r="B74" s="33">
        <f t="shared" si="0"/>
        <v>61</v>
      </c>
      <c r="C74" s="236" t="s">
        <v>3627</v>
      </c>
      <c r="D74" s="236" t="s">
        <v>3628</v>
      </c>
      <c r="E74" s="229"/>
      <c r="F74" s="229" t="s">
        <v>197</v>
      </c>
      <c r="G74" s="229">
        <v>1</v>
      </c>
      <c r="H74" s="36" t="str">
        <f t="shared" ref="H74:H93" si="15">IF(F74="フラグ","boolean",IF(F74="文字列","text",IF(F74="整数","integer",IF(F74="実数","numeric",""))))</f>
        <v>text</v>
      </c>
      <c r="I74" s="36">
        <f t="shared" ref="I74:I93" si="16">IF(H74="boolean",1,IF(H74="text",IF(G74&lt;=126,1+(G74*3),4+(G74*3)),IF(H74="integer",4,IF(H74="numeric",3+CEILING(G74/4*2,2),0))))</f>
        <v>4</v>
      </c>
      <c r="J74" s="237"/>
      <c r="K74" s="237"/>
      <c r="L74" s="239"/>
      <c r="M74" s="240"/>
      <c r="N74" s="41"/>
      <c r="S74" s="25" t="str">
        <f t="shared" ref="S74:S93" si="17">IF(B74&lt;&gt;1,","&amp;D74,D74)</f>
        <v>,kentai_comment</v>
      </c>
      <c r="T74" s="25" t="str">
        <f t="shared" ref="T74:T93" si="18">UPPER(H74)</f>
        <v>TEXT</v>
      </c>
      <c r="U74" s="25" t="str">
        <f t="shared" ref="U74:U93" si="19">IF(K74&lt;&gt;"","default "&amp;IF(H74="text","'"&amp;K74&amp;"'",K74),"")</f>
        <v/>
      </c>
      <c r="V74" s="25" t="str">
        <f t="shared" ref="V74:V93" si="20">IF(L74="○","NOT NULL","")</f>
        <v/>
      </c>
      <c r="W74" s="25" t="str">
        <f t="shared" ref="W74:W93" si="21">"-- "&amp;C74</f>
        <v>-- 検体検査コメント</v>
      </c>
      <c r="Y74" s="41"/>
      <c r="Z74" s="41"/>
      <c r="AA74" s="41"/>
      <c r="AB74" s="41"/>
    </row>
    <row r="75" spans="1:28">
      <c r="B75" s="33">
        <f t="shared" si="0"/>
        <v>62</v>
      </c>
      <c r="C75" s="236" t="s">
        <v>3629</v>
      </c>
      <c r="D75" s="236" t="s">
        <v>3630</v>
      </c>
      <c r="E75" s="229"/>
      <c r="F75" s="229" t="s">
        <v>197</v>
      </c>
      <c r="G75" s="229">
        <v>1</v>
      </c>
      <c r="H75" s="36" t="str">
        <f t="shared" si="15"/>
        <v>text</v>
      </c>
      <c r="I75" s="36">
        <f t="shared" si="16"/>
        <v>4</v>
      </c>
      <c r="J75" s="237"/>
      <c r="K75" s="237"/>
      <c r="L75" s="239"/>
      <c r="M75" s="240"/>
      <c r="N75" s="41"/>
      <c r="S75" s="25" t="str">
        <f t="shared" si="17"/>
        <v>,tsusoku_kasan_tensu</v>
      </c>
      <c r="T75" s="25" t="str">
        <f t="shared" si="18"/>
        <v>TEXT</v>
      </c>
      <c r="U75" s="25" t="str">
        <f t="shared" si="19"/>
        <v/>
      </c>
      <c r="V75" s="25" t="str">
        <f t="shared" si="20"/>
        <v/>
      </c>
      <c r="W75" s="25" t="str">
        <f t="shared" si="21"/>
        <v>-- 通則加算所定点数対象区分</v>
      </c>
      <c r="AB75" s="41"/>
    </row>
    <row r="76" spans="1:28">
      <c r="B76" s="33">
        <f t="shared" si="0"/>
        <v>63</v>
      </c>
      <c r="C76" s="236" t="s">
        <v>3631</v>
      </c>
      <c r="D76" s="236" t="s">
        <v>3632</v>
      </c>
      <c r="E76" s="229"/>
      <c r="F76" s="229" t="s">
        <v>197</v>
      </c>
      <c r="G76" s="229">
        <v>3</v>
      </c>
      <c r="H76" s="36" t="str">
        <f t="shared" si="15"/>
        <v>text</v>
      </c>
      <c r="I76" s="36">
        <f t="shared" si="16"/>
        <v>10</v>
      </c>
      <c r="J76" s="237"/>
      <c r="K76" s="237"/>
      <c r="L76" s="239"/>
      <c r="M76" s="240"/>
      <c r="N76" s="41"/>
      <c r="P76" s="41"/>
      <c r="S76" s="25" t="str">
        <f t="shared" si="17"/>
        <v>,hokatsu_teigen_kubun</v>
      </c>
      <c r="T76" s="25" t="str">
        <f t="shared" si="18"/>
        <v>TEXT</v>
      </c>
      <c r="U76" s="25" t="str">
        <f t="shared" si="19"/>
        <v/>
      </c>
      <c r="V76" s="25" t="str">
        <f t="shared" si="20"/>
        <v/>
      </c>
      <c r="W76" s="25" t="str">
        <f t="shared" si="21"/>
        <v>-- 包括逓減区分</v>
      </c>
      <c r="Y76" s="41"/>
      <c r="Z76" s="41"/>
      <c r="AA76" s="41"/>
      <c r="AB76" s="41"/>
    </row>
    <row r="77" spans="1:28" ht="31.5">
      <c r="A77" s="41"/>
      <c r="B77" s="352">
        <f t="shared" si="0"/>
        <v>64</v>
      </c>
      <c r="C77" s="236" t="s">
        <v>3633</v>
      </c>
      <c r="D77" s="236" t="s">
        <v>3634</v>
      </c>
      <c r="E77" s="229"/>
      <c r="F77" s="229" t="s">
        <v>197</v>
      </c>
      <c r="G77" s="229">
        <v>1</v>
      </c>
      <c r="H77" s="74" t="str">
        <f t="shared" si="15"/>
        <v>text</v>
      </c>
      <c r="I77" s="74">
        <f t="shared" si="16"/>
        <v>4</v>
      </c>
      <c r="J77" s="237"/>
      <c r="K77" s="237"/>
      <c r="L77" s="239"/>
      <c r="M77" s="240"/>
      <c r="N77" s="41"/>
      <c r="P77" s="41"/>
      <c r="S77" s="25" t="str">
        <f t="shared" si="17"/>
        <v>,choonpa_naishikyo_kasan_kubun</v>
      </c>
      <c r="T77" s="25" t="str">
        <f t="shared" si="18"/>
        <v>TEXT</v>
      </c>
      <c r="U77" s="25" t="str">
        <f t="shared" si="19"/>
        <v/>
      </c>
      <c r="V77" s="25" t="str">
        <f t="shared" si="20"/>
        <v/>
      </c>
      <c r="W77" s="25" t="str">
        <f t="shared" si="21"/>
        <v>-- 超音波内視鏡加算区分</v>
      </c>
      <c r="Y77" s="41"/>
      <c r="Z77" s="41"/>
      <c r="AA77" s="41"/>
      <c r="AB77" s="41"/>
    </row>
    <row r="78" spans="1:28">
      <c r="B78" s="364">
        <f t="shared" si="0"/>
        <v>65</v>
      </c>
      <c r="C78" s="356" t="s">
        <v>3828</v>
      </c>
      <c r="D78" s="356" t="s">
        <v>3829</v>
      </c>
      <c r="E78" s="357"/>
      <c r="F78" s="357" t="s">
        <v>197</v>
      </c>
      <c r="G78" s="357">
        <v>2</v>
      </c>
      <c r="H78" s="357" t="str">
        <f t="shared" si="15"/>
        <v>text</v>
      </c>
      <c r="I78" s="357">
        <f t="shared" si="16"/>
        <v>7</v>
      </c>
      <c r="J78" s="358"/>
      <c r="K78" s="358"/>
      <c r="L78" s="359"/>
      <c r="M78" s="360" t="s">
        <v>3793</v>
      </c>
      <c r="N78" s="148" t="s">
        <v>3839</v>
      </c>
      <c r="S78" s="25" t="str">
        <f t="shared" si="17"/>
        <v>,reserve4</v>
      </c>
      <c r="T78" s="25" t="str">
        <f t="shared" si="18"/>
        <v>TEXT</v>
      </c>
      <c r="U78" s="25" t="str">
        <f t="shared" si="19"/>
        <v/>
      </c>
      <c r="V78" s="25" t="str">
        <f t="shared" si="20"/>
        <v/>
      </c>
      <c r="W78" s="25" t="str">
        <f t="shared" si="21"/>
        <v>-- 予備4</v>
      </c>
      <c r="Y78" s="41"/>
      <c r="Z78" s="41"/>
      <c r="AA78" s="41"/>
      <c r="AB78" s="41"/>
    </row>
    <row r="79" spans="1:28">
      <c r="B79" s="33">
        <f t="shared" si="0"/>
        <v>66</v>
      </c>
      <c r="C79" s="236" t="s">
        <v>3637</v>
      </c>
      <c r="D79" s="236" t="s">
        <v>3638</v>
      </c>
      <c r="E79" s="229"/>
      <c r="F79" s="229" t="s">
        <v>197</v>
      </c>
      <c r="G79" s="229">
        <v>3</v>
      </c>
      <c r="H79" s="36" t="str">
        <f t="shared" si="15"/>
        <v>text</v>
      </c>
      <c r="I79" s="36">
        <f t="shared" si="16"/>
        <v>10</v>
      </c>
      <c r="J79" s="237"/>
      <c r="K79" s="237"/>
      <c r="L79" s="239"/>
      <c r="M79" s="240"/>
      <c r="N79" s="41"/>
      <c r="S79" s="25" t="str">
        <f t="shared" si="17"/>
        <v>,tensuran_shikibetsu_nyuin</v>
      </c>
      <c r="T79" s="25" t="str">
        <f t="shared" si="18"/>
        <v>TEXT</v>
      </c>
      <c r="U79" s="25" t="str">
        <f t="shared" si="19"/>
        <v/>
      </c>
      <c r="V79" s="25" t="str">
        <f t="shared" si="20"/>
        <v/>
      </c>
      <c r="W79" s="25" t="str">
        <f t="shared" si="21"/>
        <v>-- 点数欄集計先識別（入院）</v>
      </c>
      <c r="Y79" s="41"/>
      <c r="Z79" s="41"/>
      <c r="AA79" s="41"/>
      <c r="AB79" s="41"/>
    </row>
    <row r="80" spans="1:28">
      <c r="B80" s="33">
        <f t="shared" si="0"/>
        <v>67</v>
      </c>
      <c r="C80" s="236" t="s">
        <v>3639</v>
      </c>
      <c r="D80" s="236" t="s">
        <v>3640</v>
      </c>
      <c r="E80" s="229"/>
      <c r="F80" s="229" t="s">
        <v>197</v>
      </c>
      <c r="G80" s="229">
        <v>1</v>
      </c>
      <c r="H80" s="36" t="str">
        <f t="shared" si="15"/>
        <v>text</v>
      </c>
      <c r="I80" s="36">
        <f t="shared" si="16"/>
        <v>4</v>
      </c>
      <c r="J80" s="237"/>
      <c r="K80" s="237"/>
      <c r="L80" s="239"/>
      <c r="M80" s="240"/>
      <c r="N80" s="41"/>
      <c r="S80" s="25" t="str">
        <f t="shared" si="17"/>
        <v>,fungoki_kasan_kubun</v>
      </c>
      <c r="T80" s="25" t="str">
        <f t="shared" si="18"/>
        <v>TEXT</v>
      </c>
      <c r="U80" s="25" t="str">
        <f t="shared" si="19"/>
        <v/>
      </c>
      <c r="V80" s="25" t="str">
        <f t="shared" si="20"/>
        <v/>
      </c>
      <c r="W80" s="25" t="str">
        <f t="shared" si="21"/>
        <v>-- 自動吻合器加算区分</v>
      </c>
      <c r="AB80" s="41"/>
    </row>
    <row r="81" spans="1:28">
      <c r="B81" s="33">
        <f t="shared" si="0"/>
        <v>68</v>
      </c>
      <c r="C81" s="236" t="s">
        <v>3641</v>
      </c>
      <c r="D81" s="236" t="s">
        <v>3642</v>
      </c>
      <c r="E81" s="229"/>
      <c r="F81" s="229" t="s">
        <v>197</v>
      </c>
      <c r="G81" s="229">
        <v>1</v>
      </c>
      <c r="H81" s="36" t="str">
        <f t="shared" si="15"/>
        <v>text</v>
      </c>
      <c r="I81" s="36">
        <f t="shared" si="16"/>
        <v>4</v>
      </c>
      <c r="J81" s="237"/>
      <c r="K81" s="237"/>
      <c r="L81" s="239"/>
      <c r="M81" s="240"/>
      <c r="N81" s="41"/>
      <c r="P81" s="41"/>
      <c r="S81" s="25" t="str">
        <f t="shared" si="17"/>
        <v>,kokuji_shikibetsu_kubun1</v>
      </c>
      <c r="T81" s="25" t="str">
        <f t="shared" si="18"/>
        <v>TEXT</v>
      </c>
      <c r="U81" s="25" t="str">
        <f t="shared" si="19"/>
        <v/>
      </c>
      <c r="V81" s="25" t="str">
        <f t="shared" si="20"/>
        <v/>
      </c>
      <c r="W81" s="25" t="str">
        <f t="shared" si="21"/>
        <v>-- 告示等識別区分1</v>
      </c>
      <c r="Y81" s="41"/>
      <c r="Z81" s="41"/>
      <c r="AA81" s="41"/>
      <c r="AB81" s="41"/>
    </row>
    <row r="82" spans="1:28">
      <c r="A82" s="41"/>
      <c r="B82" s="352">
        <f t="shared" si="0"/>
        <v>69</v>
      </c>
      <c r="C82" s="236" t="s">
        <v>3643</v>
      </c>
      <c r="D82" s="236" t="s">
        <v>3644</v>
      </c>
      <c r="E82" s="229"/>
      <c r="F82" s="229" t="s">
        <v>197</v>
      </c>
      <c r="G82" s="229">
        <v>1</v>
      </c>
      <c r="H82" s="74" t="str">
        <f t="shared" si="15"/>
        <v>text</v>
      </c>
      <c r="I82" s="74">
        <f t="shared" si="16"/>
        <v>4</v>
      </c>
      <c r="J82" s="237"/>
      <c r="K82" s="237"/>
      <c r="L82" s="239"/>
      <c r="M82" s="240"/>
      <c r="N82" s="41"/>
      <c r="P82" s="41"/>
      <c r="S82" s="25" t="str">
        <f t="shared" si="17"/>
        <v>,kokuji_shikibetsu_kubun2</v>
      </c>
      <c r="T82" s="25" t="str">
        <f t="shared" si="18"/>
        <v>TEXT</v>
      </c>
      <c r="U82" s="25" t="str">
        <f t="shared" si="19"/>
        <v/>
      </c>
      <c r="V82" s="25" t="str">
        <f t="shared" si="20"/>
        <v/>
      </c>
      <c r="W82" s="25" t="str">
        <f t="shared" si="21"/>
        <v>-- 告示等識別区分2</v>
      </c>
      <c r="Y82" s="41"/>
      <c r="Z82" s="41"/>
      <c r="AA82" s="41"/>
      <c r="AB82" s="41"/>
    </row>
    <row r="83" spans="1:28">
      <c r="B83" s="33">
        <f t="shared" si="0"/>
        <v>70</v>
      </c>
      <c r="C83" s="236" t="s">
        <v>3645</v>
      </c>
      <c r="D83" s="236" t="s">
        <v>3646</v>
      </c>
      <c r="E83" s="229"/>
      <c r="F83" s="229" t="s">
        <v>197</v>
      </c>
      <c r="G83" s="229">
        <v>1</v>
      </c>
      <c r="H83" s="229" t="str">
        <f t="shared" si="15"/>
        <v>text</v>
      </c>
      <c r="I83" s="229">
        <f t="shared" si="16"/>
        <v>4</v>
      </c>
      <c r="J83" s="237"/>
      <c r="K83" s="237"/>
      <c r="L83" s="239"/>
      <c r="M83" s="240"/>
      <c r="N83" s="41"/>
      <c r="S83" s="25" t="str">
        <f t="shared" si="17"/>
        <v>,chiiki_kasan</v>
      </c>
      <c r="T83" s="25" t="str">
        <f t="shared" si="18"/>
        <v>TEXT</v>
      </c>
      <c r="U83" s="25" t="str">
        <f t="shared" si="19"/>
        <v/>
      </c>
      <c r="V83" s="25" t="str">
        <f t="shared" si="20"/>
        <v/>
      </c>
      <c r="W83" s="25" t="str">
        <f t="shared" si="21"/>
        <v>-- 地域加算</v>
      </c>
      <c r="Y83" s="41"/>
      <c r="Z83" s="41"/>
      <c r="AA83" s="41"/>
      <c r="AB83" s="41"/>
    </row>
    <row r="84" spans="1:28">
      <c r="B84" s="33">
        <f t="shared" si="0"/>
        <v>71</v>
      </c>
      <c r="C84" s="236" t="s">
        <v>3647</v>
      </c>
      <c r="D84" s="236" t="s">
        <v>3648</v>
      </c>
      <c r="E84" s="229"/>
      <c r="F84" s="229" t="s">
        <v>197</v>
      </c>
      <c r="G84" s="229">
        <v>1</v>
      </c>
      <c r="H84" s="36" t="str">
        <f t="shared" si="15"/>
        <v>text</v>
      </c>
      <c r="I84" s="36">
        <f t="shared" si="16"/>
        <v>4</v>
      </c>
      <c r="J84" s="237"/>
      <c r="K84" s="237"/>
      <c r="L84" s="239"/>
      <c r="M84" s="240"/>
      <c r="N84" s="41"/>
      <c r="S84" s="25" t="str">
        <f t="shared" si="17"/>
        <v>,bed_su_kubun</v>
      </c>
      <c r="T84" s="25" t="str">
        <f t="shared" si="18"/>
        <v>TEXT</v>
      </c>
      <c r="U84" s="25" t="str">
        <f t="shared" si="19"/>
        <v/>
      </c>
      <c r="V84" s="25" t="str">
        <f t="shared" si="20"/>
        <v/>
      </c>
      <c r="W84" s="25" t="str">
        <f t="shared" si="21"/>
        <v>-- 病床数区分</v>
      </c>
      <c r="Y84" s="41"/>
      <c r="Z84" s="41"/>
      <c r="AA84" s="41"/>
      <c r="AB84" s="41"/>
    </row>
    <row r="85" spans="1:28">
      <c r="B85" s="33">
        <f t="shared" si="0"/>
        <v>72</v>
      </c>
      <c r="C85" s="236" t="s">
        <v>3649</v>
      </c>
      <c r="D85" s="236" t="s">
        <v>3650</v>
      </c>
      <c r="E85" s="229"/>
      <c r="F85" s="229" t="s">
        <v>197</v>
      </c>
      <c r="G85" s="229">
        <v>4</v>
      </c>
      <c r="H85" s="36" t="str">
        <f t="shared" si="15"/>
        <v>text</v>
      </c>
      <c r="I85" s="36">
        <f t="shared" si="16"/>
        <v>13</v>
      </c>
      <c r="J85" s="237"/>
      <c r="K85" s="237"/>
      <c r="L85" s="239"/>
      <c r="M85" s="240"/>
      <c r="N85" s="41"/>
      <c r="S85" s="25" t="str">
        <f t="shared" si="17"/>
        <v>,facility_kijun_code1</v>
      </c>
      <c r="T85" s="25" t="str">
        <f t="shared" si="18"/>
        <v>TEXT</v>
      </c>
      <c r="U85" s="25" t="str">
        <f t="shared" si="19"/>
        <v/>
      </c>
      <c r="V85" s="25" t="str">
        <f t="shared" si="20"/>
        <v/>
      </c>
      <c r="W85" s="25" t="str">
        <f t="shared" si="21"/>
        <v>-- 施設基準コード1</v>
      </c>
      <c r="AB85" s="41"/>
    </row>
    <row r="86" spans="1:28">
      <c r="B86" s="33">
        <f t="shared" si="0"/>
        <v>73</v>
      </c>
      <c r="C86" s="236" t="s">
        <v>3651</v>
      </c>
      <c r="D86" s="236" t="s">
        <v>3652</v>
      </c>
      <c r="E86" s="229"/>
      <c r="F86" s="229" t="s">
        <v>197</v>
      </c>
      <c r="G86" s="229">
        <v>4</v>
      </c>
      <c r="H86" s="36" t="str">
        <f t="shared" si="15"/>
        <v>text</v>
      </c>
      <c r="I86" s="36">
        <f t="shared" si="16"/>
        <v>13</v>
      </c>
      <c r="J86" s="237"/>
      <c r="K86" s="237"/>
      <c r="L86" s="239"/>
      <c r="M86" s="240"/>
      <c r="N86" s="41"/>
      <c r="P86" s="41"/>
      <c r="S86" s="25" t="str">
        <f t="shared" si="17"/>
        <v>,facility_kijun_code2</v>
      </c>
      <c r="T86" s="25" t="str">
        <f t="shared" si="18"/>
        <v>TEXT</v>
      </c>
      <c r="U86" s="25" t="str">
        <f t="shared" si="19"/>
        <v/>
      </c>
      <c r="V86" s="25" t="str">
        <f t="shared" si="20"/>
        <v/>
      </c>
      <c r="W86" s="25" t="str">
        <f t="shared" si="21"/>
        <v>-- 施設基準コード2</v>
      </c>
      <c r="Y86" s="41"/>
      <c r="Z86" s="41"/>
      <c r="AA86" s="41"/>
      <c r="AB86" s="41"/>
    </row>
    <row r="87" spans="1:28">
      <c r="A87" s="41"/>
      <c r="B87" s="352">
        <f t="shared" si="0"/>
        <v>74</v>
      </c>
      <c r="C87" s="236" t="s">
        <v>3653</v>
      </c>
      <c r="D87" s="236" t="s">
        <v>3654</v>
      </c>
      <c r="E87" s="229"/>
      <c r="F87" s="229" t="s">
        <v>197</v>
      </c>
      <c r="G87" s="229">
        <v>4</v>
      </c>
      <c r="H87" s="74" t="str">
        <f t="shared" si="15"/>
        <v>text</v>
      </c>
      <c r="I87" s="74">
        <f t="shared" si="16"/>
        <v>13</v>
      </c>
      <c r="J87" s="237"/>
      <c r="K87" s="237"/>
      <c r="L87" s="239"/>
      <c r="M87" s="240"/>
      <c r="N87" s="41"/>
      <c r="P87" s="41"/>
      <c r="S87" s="25" t="str">
        <f t="shared" si="17"/>
        <v>,facility_kijun_code3</v>
      </c>
      <c r="T87" s="25" t="str">
        <f t="shared" si="18"/>
        <v>TEXT</v>
      </c>
      <c r="U87" s="25" t="str">
        <f t="shared" si="19"/>
        <v/>
      </c>
      <c r="V87" s="25" t="str">
        <f t="shared" si="20"/>
        <v/>
      </c>
      <c r="W87" s="25" t="str">
        <f t="shared" si="21"/>
        <v>-- 施設基準コード3</v>
      </c>
      <c r="Y87" s="41"/>
      <c r="Z87" s="41"/>
      <c r="AA87" s="41"/>
      <c r="AB87" s="41"/>
    </row>
    <row r="88" spans="1:28">
      <c r="B88" s="33">
        <f t="shared" si="0"/>
        <v>75</v>
      </c>
      <c r="C88" s="236" t="s">
        <v>3655</v>
      </c>
      <c r="D88" s="236" t="s">
        <v>3656</v>
      </c>
      <c r="E88" s="229"/>
      <c r="F88" s="229" t="s">
        <v>197</v>
      </c>
      <c r="G88" s="229">
        <v>4</v>
      </c>
      <c r="H88" s="229" t="str">
        <f t="shared" si="15"/>
        <v>text</v>
      </c>
      <c r="I88" s="229">
        <f t="shared" si="16"/>
        <v>13</v>
      </c>
      <c r="J88" s="237"/>
      <c r="K88" s="237"/>
      <c r="L88" s="239"/>
      <c r="M88" s="240"/>
      <c r="N88" s="41"/>
      <c r="S88" s="25" t="str">
        <f t="shared" si="17"/>
        <v>,facility_kijun_code4</v>
      </c>
      <c r="T88" s="25" t="str">
        <f t="shared" si="18"/>
        <v>TEXT</v>
      </c>
      <c r="U88" s="25" t="str">
        <f t="shared" si="19"/>
        <v/>
      </c>
      <c r="V88" s="25" t="str">
        <f t="shared" si="20"/>
        <v/>
      </c>
      <c r="W88" s="25" t="str">
        <f t="shared" si="21"/>
        <v>-- 施設基準コード4</v>
      </c>
      <c r="Y88" s="41"/>
      <c r="Z88" s="41"/>
      <c r="AA88" s="41"/>
      <c r="AB88" s="41"/>
    </row>
    <row r="89" spans="1:28">
      <c r="B89" s="33">
        <f t="shared" si="0"/>
        <v>76</v>
      </c>
      <c r="C89" s="236" t="s">
        <v>3657</v>
      </c>
      <c r="D89" s="236" t="s">
        <v>3658</v>
      </c>
      <c r="E89" s="229"/>
      <c r="F89" s="229" t="s">
        <v>197</v>
      </c>
      <c r="G89" s="229">
        <v>4</v>
      </c>
      <c r="H89" s="36" t="str">
        <f t="shared" si="15"/>
        <v>text</v>
      </c>
      <c r="I89" s="36">
        <f t="shared" si="16"/>
        <v>13</v>
      </c>
      <c r="J89" s="237"/>
      <c r="K89" s="237"/>
      <c r="L89" s="239"/>
      <c r="M89" s="240"/>
      <c r="N89" s="41"/>
      <c r="S89" s="25" t="str">
        <f t="shared" si="17"/>
        <v>,facility_kijun_code5</v>
      </c>
      <c r="T89" s="25" t="str">
        <f t="shared" si="18"/>
        <v>TEXT</v>
      </c>
      <c r="U89" s="25" t="str">
        <f t="shared" si="19"/>
        <v/>
      </c>
      <c r="V89" s="25" t="str">
        <f t="shared" si="20"/>
        <v/>
      </c>
      <c r="W89" s="25" t="str">
        <f t="shared" si="21"/>
        <v>-- 施設基準コード5</v>
      </c>
      <c r="Y89" s="41"/>
      <c r="Z89" s="41"/>
      <c r="AA89" s="41"/>
      <c r="AB89" s="41"/>
    </row>
    <row r="90" spans="1:28">
      <c r="B90" s="33">
        <f t="shared" si="0"/>
        <v>77</v>
      </c>
      <c r="C90" s="236" t="s">
        <v>3659</v>
      </c>
      <c r="D90" s="236" t="s">
        <v>3660</v>
      </c>
      <c r="E90" s="229"/>
      <c r="F90" s="229" t="s">
        <v>197</v>
      </c>
      <c r="G90" s="229">
        <v>4</v>
      </c>
      <c r="H90" s="36" t="str">
        <f t="shared" si="15"/>
        <v>text</v>
      </c>
      <c r="I90" s="36">
        <f t="shared" si="16"/>
        <v>13</v>
      </c>
      <c r="J90" s="237"/>
      <c r="K90" s="237"/>
      <c r="L90" s="239"/>
      <c r="M90" s="240"/>
      <c r="N90" s="41"/>
      <c r="S90" s="25" t="str">
        <f t="shared" si="17"/>
        <v>,facility_kijun_code6</v>
      </c>
      <c r="T90" s="25" t="str">
        <f t="shared" si="18"/>
        <v>TEXT</v>
      </c>
      <c r="U90" s="25" t="str">
        <f t="shared" si="19"/>
        <v/>
      </c>
      <c r="V90" s="25" t="str">
        <f t="shared" si="20"/>
        <v/>
      </c>
      <c r="W90" s="25" t="str">
        <f t="shared" si="21"/>
        <v>-- 施設基準コード6</v>
      </c>
      <c r="AB90" s="41"/>
    </row>
    <row r="91" spans="1:28">
      <c r="B91" s="33">
        <f t="shared" si="0"/>
        <v>78</v>
      </c>
      <c r="C91" s="236" t="s">
        <v>3661</v>
      </c>
      <c r="D91" s="236" t="s">
        <v>3662</v>
      </c>
      <c r="E91" s="229"/>
      <c r="F91" s="229" t="s">
        <v>197</v>
      </c>
      <c r="G91" s="229">
        <v>4</v>
      </c>
      <c r="H91" s="36" t="str">
        <f t="shared" si="15"/>
        <v>text</v>
      </c>
      <c r="I91" s="36">
        <f t="shared" si="16"/>
        <v>13</v>
      </c>
      <c r="J91" s="237"/>
      <c r="K91" s="237"/>
      <c r="L91" s="239"/>
      <c r="M91" s="240"/>
      <c r="N91" s="41"/>
      <c r="P91" s="41"/>
      <c r="S91" s="25" t="str">
        <f t="shared" si="17"/>
        <v>,facility_kijun_code7</v>
      </c>
      <c r="T91" s="25" t="str">
        <f t="shared" si="18"/>
        <v>TEXT</v>
      </c>
      <c r="U91" s="25" t="str">
        <f t="shared" si="19"/>
        <v/>
      </c>
      <c r="V91" s="25" t="str">
        <f t="shared" si="20"/>
        <v/>
      </c>
      <c r="W91" s="25" t="str">
        <f t="shared" si="21"/>
        <v>-- 施設基準コード7</v>
      </c>
      <c r="Y91" s="41"/>
      <c r="Z91" s="41"/>
      <c r="AA91" s="41"/>
      <c r="AB91" s="41"/>
    </row>
    <row r="92" spans="1:28">
      <c r="A92" s="41"/>
      <c r="B92" s="352">
        <f t="shared" si="0"/>
        <v>79</v>
      </c>
      <c r="C92" s="236" t="s">
        <v>3663</v>
      </c>
      <c r="D92" s="236" t="s">
        <v>3664</v>
      </c>
      <c r="E92" s="229"/>
      <c r="F92" s="229" t="s">
        <v>197</v>
      </c>
      <c r="G92" s="229">
        <v>4</v>
      </c>
      <c r="H92" s="74" t="str">
        <f t="shared" si="15"/>
        <v>text</v>
      </c>
      <c r="I92" s="74">
        <f t="shared" si="16"/>
        <v>13</v>
      </c>
      <c r="J92" s="237"/>
      <c r="K92" s="237"/>
      <c r="L92" s="239"/>
      <c r="M92" s="240"/>
      <c r="N92" s="41"/>
      <c r="P92" s="41"/>
      <c r="S92" s="25" t="str">
        <f t="shared" si="17"/>
        <v>,facility_kijun_code8</v>
      </c>
      <c r="T92" s="25" t="str">
        <f t="shared" si="18"/>
        <v>TEXT</v>
      </c>
      <c r="U92" s="25" t="str">
        <f t="shared" si="19"/>
        <v/>
      </c>
      <c r="V92" s="25" t="str">
        <f t="shared" si="20"/>
        <v/>
      </c>
      <c r="W92" s="25" t="str">
        <f t="shared" si="21"/>
        <v>-- 施設基準コード8</v>
      </c>
      <c r="Y92" s="41"/>
      <c r="Z92" s="41"/>
      <c r="AA92" s="41"/>
      <c r="AB92" s="41"/>
    </row>
    <row r="93" spans="1:28">
      <c r="B93" s="33">
        <f t="shared" si="0"/>
        <v>80</v>
      </c>
      <c r="C93" s="236" t="s">
        <v>3665</v>
      </c>
      <c r="D93" s="236" t="s">
        <v>3666</v>
      </c>
      <c r="E93" s="229"/>
      <c r="F93" s="229" t="s">
        <v>197</v>
      </c>
      <c r="G93" s="229">
        <v>4</v>
      </c>
      <c r="H93" s="229" t="str">
        <f t="shared" si="15"/>
        <v>text</v>
      </c>
      <c r="I93" s="229">
        <f t="shared" si="16"/>
        <v>13</v>
      </c>
      <c r="J93" s="237"/>
      <c r="K93" s="237"/>
      <c r="L93" s="239"/>
      <c r="M93" s="240"/>
      <c r="N93" s="41"/>
      <c r="S93" s="25" t="str">
        <f t="shared" si="17"/>
        <v>,facility_kijun_code9</v>
      </c>
      <c r="T93" s="25" t="str">
        <f t="shared" si="18"/>
        <v>TEXT</v>
      </c>
      <c r="U93" s="25" t="str">
        <f t="shared" si="19"/>
        <v/>
      </c>
      <c r="V93" s="25" t="str">
        <f t="shared" si="20"/>
        <v/>
      </c>
      <c r="W93" s="25" t="str">
        <f t="shared" si="21"/>
        <v>-- 施設基準コード9</v>
      </c>
      <c r="Y93" s="41"/>
      <c r="Z93" s="41"/>
      <c r="AA93" s="41"/>
      <c r="AB93" s="41"/>
    </row>
    <row r="94" spans="1:28">
      <c r="B94" s="33">
        <f t="shared" si="0"/>
        <v>81</v>
      </c>
      <c r="C94" s="236" t="s">
        <v>3667</v>
      </c>
      <c r="D94" s="236" t="s">
        <v>3668</v>
      </c>
      <c r="E94" s="229"/>
      <c r="F94" s="229" t="s">
        <v>197</v>
      </c>
      <c r="G94" s="229">
        <v>4</v>
      </c>
      <c r="H94" s="36" t="str">
        <f t="shared" si="1"/>
        <v>text</v>
      </c>
      <c r="I94" s="36">
        <f t="shared" si="2"/>
        <v>13</v>
      </c>
      <c r="J94" s="237"/>
      <c r="K94" s="237"/>
      <c r="L94" s="239"/>
      <c r="M94" s="240"/>
      <c r="N94" s="41"/>
      <c r="S94" s="25" t="str">
        <f t="shared" si="3"/>
        <v>,facility_kijun_code10</v>
      </c>
      <c r="T94" s="25" t="str">
        <f t="shared" si="4"/>
        <v>TEXT</v>
      </c>
      <c r="U94" s="25" t="str">
        <f t="shared" si="5"/>
        <v/>
      </c>
      <c r="V94" s="25" t="str">
        <f t="shared" si="6"/>
        <v/>
      </c>
      <c r="W94" s="25" t="str">
        <f t="shared" si="7"/>
        <v>-- 施設基準コード10</v>
      </c>
      <c r="Y94" s="41"/>
      <c r="Z94" s="41"/>
      <c r="AA94" s="41"/>
      <c r="AB94" s="41"/>
    </row>
    <row r="95" spans="1:28" ht="31.5">
      <c r="B95" s="33">
        <f t="shared" si="0"/>
        <v>82</v>
      </c>
      <c r="C95" s="236" t="s">
        <v>3669</v>
      </c>
      <c r="D95" s="236" t="s">
        <v>3670</v>
      </c>
      <c r="E95" s="229"/>
      <c r="F95" s="229" t="s">
        <v>197</v>
      </c>
      <c r="G95" s="229">
        <v>1</v>
      </c>
      <c r="H95" s="36" t="str">
        <f t="shared" si="1"/>
        <v>text</v>
      </c>
      <c r="I95" s="36">
        <f t="shared" si="2"/>
        <v>4</v>
      </c>
      <c r="J95" s="237"/>
      <c r="K95" s="237"/>
      <c r="L95" s="239"/>
      <c r="M95" s="240"/>
      <c r="N95" s="41"/>
      <c r="S95" s="25" t="str">
        <f t="shared" si="3"/>
        <v>,choonpa_sekkai_kasan_kubun</v>
      </c>
      <c r="T95" s="25" t="str">
        <f t="shared" si="4"/>
        <v>TEXT</v>
      </c>
      <c r="U95" s="25" t="str">
        <f t="shared" si="5"/>
        <v/>
      </c>
      <c r="V95" s="25" t="str">
        <f t="shared" si="6"/>
        <v/>
      </c>
      <c r="W95" s="25" t="str">
        <f t="shared" si="7"/>
        <v>-- 超音波凝固切開装置等加算区分</v>
      </c>
      <c r="AB95" s="41"/>
    </row>
    <row r="96" spans="1:28">
      <c r="B96" s="33">
        <f t="shared" si="0"/>
        <v>83</v>
      </c>
      <c r="C96" s="236" t="s">
        <v>3671</v>
      </c>
      <c r="D96" s="236" t="s">
        <v>3672</v>
      </c>
      <c r="E96" s="229"/>
      <c r="F96" s="229" t="s">
        <v>197</v>
      </c>
      <c r="G96" s="229">
        <v>1</v>
      </c>
      <c r="H96" s="36" t="str">
        <f t="shared" si="1"/>
        <v>text</v>
      </c>
      <c r="I96" s="36">
        <f t="shared" si="2"/>
        <v>4</v>
      </c>
      <c r="J96" s="237"/>
      <c r="K96" s="237"/>
      <c r="L96" s="239"/>
      <c r="M96" s="240"/>
      <c r="N96" s="41"/>
      <c r="P96" s="41"/>
      <c r="S96" s="25" t="str">
        <f t="shared" si="3"/>
        <v>,tanki_shujutsu</v>
      </c>
      <c r="T96" s="25" t="str">
        <f t="shared" si="4"/>
        <v>TEXT</v>
      </c>
      <c r="U96" s="25" t="str">
        <f t="shared" si="5"/>
        <v/>
      </c>
      <c r="V96" s="25" t="str">
        <f t="shared" si="6"/>
        <v/>
      </c>
      <c r="W96" s="25" t="str">
        <f t="shared" si="7"/>
        <v>-- 短期滞在手術</v>
      </c>
      <c r="Y96" s="41"/>
      <c r="Z96" s="41"/>
      <c r="AA96" s="41"/>
      <c r="AB96" s="41"/>
    </row>
    <row r="97" spans="1:28">
      <c r="A97" s="41"/>
      <c r="B97" s="352">
        <f t="shared" si="0"/>
        <v>84</v>
      </c>
      <c r="C97" s="236" t="s">
        <v>3673</v>
      </c>
      <c r="D97" s="236" t="s">
        <v>3674</v>
      </c>
      <c r="E97" s="229"/>
      <c r="F97" s="229" t="s">
        <v>197</v>
      </c>
      <c r="G97" s="229">
        <v>1</v>
      </c>
      <c r="H97" s="74" t="str">
        <f t="shared" si="1"/>
        <v>text</v>
      </c>
      <c r="I97" s="74">
        <f t="shared" si="2"/>
        <v>4</v>
      </c>
      <c r="J97" s="237"/>
      <c r="K97" s="237"/>
      <c r="L97" s="239"/>
      <c r="M97" s="240"/>
      <c r="N97" s="41"/>
      <c r="P97" s="41"/>
      <c r="S97" s="25" t="str">
        <f t="shared" si="3"/>
        <v>,shika_tekiyo_kubun</v>
      </c>
      <c r="T97" s="25" t="str">
        <f t="shared" si="4"/>
        <v>TEXT</v>
      </c>
      <c r="U97" s="25" t="str">
        <f t="shared" si="5"/>
        <v/>
      </c>
      <c r="V97" s="25" t="str">
        <f t="shared" si="6"/>
        <v/>
      </c>
      <c r="W97" s="25" t="str">
        <f t="shared" si="7"/>
        <v>-- 歯科適用区分</v>
      </c>
      <c r="Y97" s="41"/>
      <c r="Z97" s="41"/>
      <c r="AA97" s="41"/>
      <c r="AB97" s="41"/>
    </row>
    <row r="98" spans="1:28">
      <c r="B98" s="33">
        <f t="shared" si="0"/>
        <v>85</v>
      </c>
      <c r="C98" s="236" t="s">
        <v>3675</v>
      </c>
      <c r="D98" s="236" t="s">
        <v>3676</v>
      </c>
      <c r="E98" s="229"/>
      <c r="F98" s="229" t="s">
        <v>197</v>
      </c>
      <c r="G98" s="229">
        <v>1</v>
      </c>
      <c r="H98" s="229" t="str">
        <f t="shared" si="1"/>
        <v>text</v>
      </c>
      <c r="I98" s="229">
        <f t="shared" si="2"/>
        <v>4</v>
      </c>
      <c r="J98" s="237"/>
      <c r="K98" s="237"/>
      <c r="L98" s="239"/>
      <c r="M98" s="240"/>
      <c r="N98" s="41"/>
      <c r="S98" s="25" t="str">
        <f t="shared" si="3"/>
        <v>,code_table_alphabet</v>
      </c>
      <c r="T98" s="25" t="str">
        <f t="shared" si="4"/>
        <v>TEXT</v>
      </c>
      <c r="U98" s="25" t="str">
        <f t="shared" si="5"/>
        <v/>
      </c>
      <c r="V98" s="25" t="str">
        <f t="shared" si="6"/>
        <v/>
      </c>
      <c r="W98" s="25" t="str">
        <f t="shared" si="7"/>
        <v>-- コード表用番号（アルファベット部）</v>
      </c>
      <c r="Y98" s="41"/>
      <c r="Z98" s="41"/>
      <c r="AA98" s="41"/>
      <c r="AB98" s="41"/>
    </row>
    <row r="99" spans="1:28" ht="31.5">
      <c r="B99" s="33">
        <f t="shared" si="0"/>
        <v>86</v>
      </c>
      <c r="C99" s="236" t="s">
        <v>3677</v>
      </c>
      <c r="D99" s="236" t="s">
        <v>3678</v>
      </c>
      <c r="E99" s="229"/>
      <c r="F99" s="229" t="s">
        <v>197</v>
      </c>
      <c r="G99" s="229">
        <v>1</v>
      </c>
      <c r="H99" s="36" t="str">
        <f t="shared" si="1"/>
        <v>text</v>
      </c>
      <c r="I99" s="36">
        <f t="shared" si="2"/>
        <v>4</v>
      </c>
      <c r="J99" s="237"/>
      <c r="K99" s="237"/>
      <c r="L99" s="239"/>
      <c r="M99" s="240"/>
      <c r="N99" s="41"/>
      <c r="S99" s="25" t="str">
        <f t="shared" si="3"/>
        <v>,kokuji_kanren_no_alphabet</v>
      </c>
      <c r="T99" s="25" t="str">
        <f t="shared" si="4"/>
        <v>TEXT</v>
      </c>
      <c r="U99" s="25" t="str">
        <f t="shared" si="5"/>
        <v/>
      </c>
      <c r="V99" s="25" t="str">
        <f t="shared" si="6"/>
        <v/>
      </c>
      <c r="W99" s="25" t="str">
        <f t="shared" si="7"/>
        <v>-- 告示・通知関連番号（アルファベット部）</v>
      </c>
      <c r="Y99" s="41"/>
      <c r="Z99" s="41"/>
      <c r="AA99" s="41"/>
      <c r="AB99" s="41"/>
    </row>
    <row r="100" spans="1:28">
      <c r="B100" s="33">
        <f t="shared" si="0"/>
        <v>87</v>
      </c>
      <c r="C100" s="236" t="s">
        <v>3679</v>
      </c>
      <c r="D100" s="236" t="s">
        <v>1519</v>
      </c>
      <c r="E100" s="229"/>
      <c r="F100" s="229" t="s">
        <v>197</v>
      </c>
      <c r="G100" s="229">
        <v>8</v>
      </c>
      <c r="H100" s="36" t="str">
        <f t="shared" si="1"/>
        <v>text</v>
      </c>
      <c r="I100" s="36">
        <f t="shared" si="2"/>
        <v>25</v>
      </c>
      <c r="J100" s="237"/>
      <c r="K100" s="237"/>
      <c r="L100" s="239"/>
      <c r="M100" s="240" t="s">
        <v>3794</v>
      </c>
      <c r="N100" s="41"/>
      <c r="S100" s="25" t="str">
        <f t="shared" si="3"/>
        <v>,henko_ymd</v>
      </c>
      <c r="T100" s="25" t="str">
        <f t="shared" si="4"/>
        <v>TEXT</v>
      </c>
      <c r="U100" s="25" t="str">
        <f t="shared" si="5"/>
        <v/>
      </c>
      <c r="V100" s="25" t="str">
        <f t="shared" si="6"/>
        <v/>
      </c>
      <c r="W100" s="25" t="str">
        <f t="shared" si="7"/>
        <v>-- 変更年月日</v>
      </c>
      <c r="AB100" s="41"/>
    </row>
    <row r="101" spans="1:28">
      <c r="B101" s="33">
        <f t="shared" si="0"/>
        <v>88</v>
      </c>
      <c r="C101" s="236" t="s">
        <v>3315</v>
      </c>
      <c r="D101" s="236" t="s">
        <v>1520</v>
      </c>
      <c r="E101" s="229"/>
      <c r="F101" s="229" t="s">
        <v>197</v>
      </c>
      <c r="G101" s="229">
        <v>8</v>
      </c>
      <c r="H101" s="36" t="str">
        <f t="shared" si="1"/>
        <v>text</v>
      </c>
      <c r="I101" s="36">
        <f t="shared" si="2"/>
        <v>25</v>
      </c>
      <c r="J101" s="237"/>
      <c r="K101" s="237"/>
      <c r="L101" s="239"/>
      <c r="M101" s="240" t="s">
        <v>3795</v>
      </c>
      <c r="N101" s="41"/>
      <c r="P101" s="41"/>
      <c r="S101" s="25" t="str">
        <f t="shared" si="3"/>
        <v>,haishi_ymd</v>
      </c>
      <c r="T101" s="25" t="str">
        <f t="shared" si="4"/>
        <v>TEXT</v>
      </c>
      <c r="U101" s="25" t="str">
        <f t="shared" si="5"/>
        <v/>
      </c>
      <c r="V101" s="25" t="str">
        <f t="shared" si="6"/>
        <v/>
      </c>
      <c r="W101" s="25" t="str">
        <f t="shared" si="7"/>
        <v>-- 廃止年月日</v>
      </c>
      <c r="Y101" s="41"/>
      <c r="Z101" s="41"/>
      <c r="AA101" s="41"/>
      <c r="AB101" s="41"/>
    </row>
    <row r="102" spans="1:28">
      <c r="A102" s="41"/>
      <c r="B102" s="352">
        <f t="shared" si="0"/>
        <v>89</v>
      </c>
      <c r="C102" s="236" t="s">
        <v>3680</v>
      </c>
      <c r="D102" s="236" t="s">
        <v>3681</v>
      </c>
      <c r="E102" s="229"/>
      <c r="F102" s="229" t="s">
        <v>197</v>
      </c>
      <c r="G102" s="229">
        <v>9</v>
      </c>
      <c r="H102" s="74" t="str">
        <f t="shared" si="1"/>
        <v>text</v>
      </c>
      <c r="I102" s="74">
        <f t="shared" si="2"/>
        <v>28</v>
      </c>
      <c r="J102" s="237"/>
      <c r="K102" s="237"/>
      <c r="L102" s="239"/>
      <c r="M102" s="240"/>
      <c r="N102" s="41"/>
      <c r="P102" s="41"/>
      <c r="S102" s="25" t="str">
        <f t="shared" si="3"/>
        <v>,kohyo_junjo_no</v>
      </c>
      <c r="T102" s="25" t="str">
        <f t="shared" si="4"/>
        <v>TEXT</v>
      </c>
      <c r="U102" s="25" t="str">
        <f t="shared" si="5"/>
        <v/>
      </c>
      <c r="V102" s="25" t="str">
        <f t="shared" si="6"/>
        <v/>
      </c>
      <c r="W102" s="25" t="str">
        <f t="shared" si="7"/>
        <v>-- 公表順序番号</v>
      </c>
      <c r="Y102" s="41"/>
      <c r="Z102" s="41"/>
      <c r="AA102" s="41"/>
      <c r="AB102" s="41"/>
    </row>
    <row r="103" spans="1:28">
      <c r="B103" s="33">
        <f t="shared" si="0"/>
        <v>90</v>
      </c>
      <c r="C103" s="236" t="s">
        <v>3682</v>
      </c>
      <c r="D103" s="236" t="s">
        <v>3683</v>
      </c>
      <c r="E103" s="229"/>
      <c r="F103" s="229" t="s">
        <v>197</v>
      </c>
      <c r="G103" s="229">
        <v>1</v>
      </c>
      <c r="H103" s="229" t="str">
        <f t="shared" si="1"/>
        <v>text</v>
      </c>
      <c r="I103" s="229">
        <f t="shared" si="2"/>
        <v>4</v>
      </c>
      <c r="J103" s="237"/>
      <c r="K103" s="237"/>
      <c r="L103" s="239"/>
      <c r="M103" s="240"/>
      <c r="N103" s="41"/>
      <c r="S103" s="25" t="str">
        <f t="shared" si="3"/>
        <v>,code_table_no_sho</v>
      </c>
      <c r="T103" s="25" t="str">
        <f t="shared" si="4"/>
        <v>TEXT</v>
      </c>
      <c r="U103" s="25" t="str">
        <f t="shared" si="5"/>
        <v/>
      </c>
      <c r="V103" s="25" t="str">
        <f t="shared" si="6"/>
        <v/>
      </c>
      <c r="W103" s="25" t="str">
        <f t="shared" si="7"/>
        <v xml:space="preserve">-- コード表用番号_章 </v>
      </c>
      <c r="Y103" s="41"/>
      <c r="Z103" s="41"/>
      <c r="AA103" s="41"/>
      <c r="AB103" s="41"/>
    </row>
    <row r="104" spans="1:28">
      <c r="B104" s="33">
        <f t="shared" si="0"/>
        <v>91</v>
      </c>
      <c r="C104" s="236" t="s">
        <v>3684</v>
      </c>
      <c r="D104" s="236" t="s">
        <v>3685</v>
      </c>
      <c r="E104" s="229"/>
      <c r="F104" s="229" t="s">
        <v>197</v>
      </c>
      <c r="G104" s="229">
        <v>2</v>
      </c>
      <c r="H104" s="36" t="str">
        <f t="shared" si="1"/>
        <v>text</v>
      </c>
      <c r="I104" s="36">
        <f t="shared" si="2"/>
        <v>7</v>
      </c>
      <c r="J104" s="237"/>
      <c r="K104" s="237"/>
      <c r="L104" s="239"/>
      <c r="M104" s="240"/>
      <c r="N104" s="41"/>
      <c r="S104" s="25" t="str">
        <f t="shared" si="3"/>
        <v>,code_table_no_bu</v>
      </c>
      <c r="T104" s="25" t="str">
        <f t="shared" si="4"/>
        <v>TEXT</v>
      </c>
      <c r="U104" s="25" t="str">
        <f t="shared" si="5"/>
        <v/>
      </c>
      <c r="V104" s="25" t="str">
        <f t="shared" si="6"/>
        <v/>
      </c>
      <c r="W104" s="25" t="str">
        <f t="shared" si="7"/>
        <v>-- コード表用番号_部</v>
      </c>
      <c r="Y104" s="41"/>
      <c r="Z104" s="41"/>
      <c r="AA104" s="41"/>
      <c r="AB104" s="41"/>
    </row>
    <row r="105" spans="1:28">
      <c r="B105" s="33">
        <f t="shared" si="0"/>
        <v>92</v>
      </c>
      <c r="C105" s="236" t="s">
        <v>3686</v>
      </c>
      <c r="D105" s="236" t="s">
        <v>3687</v>
      </c>
      <c r="E105" s="229"/>
      <c r="F105" s="229" t="s">
        <v>197</v>
      </c>
      <c r="G105" s="229">
        <v>3</v>
      </c>
      <c r="H105" s="36" t="str">
        <f t="shared" si="1"/>
        <v>text</v>
      </c>
      <c r="I105" s="36">
        <f t="shared" si="2"/>
        <v>10</v>
      </c>
      <c r="J105" s="237"/>
      <c r="K105" s="237"/>
      <c r="L105" s="239"/>
      <c r="M105" s="240"/>
      <c r="N105" s="41"/>
      <c r="S105" s="25" t="str">
        <f t="shared" si="3"/>
        <v>,code_table_no_kubun</v>
      </c>
      <c r="T105" s="25" t="str">
        <f t="shared" si="4"/>
        <v>TEXT</v>
      </c>
      <c r="U105" s="25" t="str">
        <f t="shared" si="5"/>
        <v/>
      </c>
      <c r="V105" s="25" t="str">
        <f t="shared" si="6"/>
        <v/>
      </c>
      <c r="W105" s="25" t="str">
        <f t="shared" si="7"/>
        <v>-- コード表用番号_区分番号</v>
      </c>
      <c r="AB105" s="41"/>
    </row>
    <row r="106" spans="1:28">
      <c r="B106" s="33">
        <f t="shared" si="0"/>
        <v>93</v>
      </c>
      <c r="C106" s="236" t="s">
        <v>3688</v>
      </c>
      <c r="D106" s="236" t="s">
        <v>3689</v>
      </c>
      <c r="E106" s="229"/>
      <c r="F106" s="229" t="s">
        <v>197</v>
      </c>
      <c r="G106" s="229">
        <v>2</v>
      </c>
      <c r="H106" s="36" t="str">
        <f t="shared" si="1"/>
        <v>text</v>
      </c>
      <c r="I106" s="36">
        <f t="shared" si="2"/>
        <v>7</v>
      </c>
      <c r="J106" s="237"/>
      <c r="K106" s="237"/>
      <c r="L106" s="239"/>
      <c r="M106" s="240"/>
      <c r="N106" s="41"/>
      <c r="P106" s="41"/>
      <c r="S106" s="25" t="str">
        <f t="shared" si="3"/>
        <v>,code_table_no_edaban</v>
      </c>
      <c r="T106" s="25" t="str">
        <f t="shared" si="4"/>
        <v>TEXT</v>
      </c>
      <c r="U106" s="25" t="str">
        <f t="shared" si="5"/>
        <v/>
      </c>
      <c r="V106" s="25" t="str">
        <f t="shared" si="6"/>
        <v/>
      </c>
      <c r="W106" s="25" t="str">
        <f t="shared" si="7"/>
        <v>-- コード表用番号_枝番</v>
      </c>
      <c r="Y106" s="41"/>
      <c r="Z106" s="41"/>
      <c r="AA106" s="41"/>
      <c r="AB106" s="41"/>
    </row>
    <row r="107" spans="1:28">
      <c r="A107" s="41"/>
      <c r="B107" s="352">
        <f t="shared" si="0"/>
        <v>94</v>
      </c>
      <c r="C107" s="236" t="s">
        <v>3690</v>
      </c>
      <c r="D107" s="236" t="s">
        <v>3691</v>
      </c>
      <c r="E107" s="229"/>
      <c r="F107" s="229" t="s">
        <v>197</v>
      </c>
      <c r="G107" s="229">
        <v>2</v>
      </c>
      <c r="H107" s="74" t="str">
        <f t="shared" si="1"/>
        <v>text</v>
      </c>
      <c r="I107" s="74">
        <f t="shared" si="2"/>
        <v>7</v>
      </c>
      <c r="J107" s="237"/>
      <c r="K107" s="237"/>
      <c r="L107" s="239"/>
      <c r="M107" s="240"/>
      <c r="N107" s="41"/>
      <c r="P107" s="41"/>
      <c r="S107" s="25" t="str">
        <f t="shared" si="3"/>
        <v>,code_table_no_koban</v>
      </c>
      <c r="T107" s="25" t="str">
        <f t="shared" si="4"/>
        <v>TEXT</v>
      </c>
      <c r="U107" s="25" t="str">
        <f t="shared" si="5"/>
        <v/>
      </c>
      <c r="V107" s="25" t="str">
        <f t="shared" si="6"/>
        <v/>
      </c>
      <c r="W107" s="25" t="str">
        <f t="shared" si="7"/>
        <v>-- コード表用番号_項番</v>
      </c>
      <c r="Y107" s="41"/>
      <c r="Z107" s="41"/>
      <c r="AA107" s="41"/>
      <c r="AB107" s="41"/>
    </row>
    <row r="108" spans="1:28">
      <c r="B108" s="33">
        <f t="shared" si="0"/>
        <v>95</v>
      </c>
      <c r="C108" s="236" t="s">
        <v>3692</v>
      </c>
      <c r="D108" s="236" t="s">
        <v>3693</v>
      </c>
      <c r="E108" s="229"/>
      <c r="F108" s="229" t="s">
        <v>197</v>
      </c>
      <c r="G108" s="229">
        <v>1</v>
      </c>
      <c r="H108" s="229" t="str">
        <f t="shared" si="1"/>
        <v>text</v>
      </c>
      <c r="I108" s="229">
        <f t="shared" si="2"/>
        <v>4</v>
      </c>
      <c r="J108" s="237"/>
      <c r="K108" s="237"/>
      <c r="L108" s="239"/>
      <c r="M108" s="240"/>
      <c r="N108" s="41"/>
      <c r="S108" s="25" t="str">
        <f t="shared" si="3"/>
        <v>,kokuji_kanren_no_sho</v>
      </c>
      <c r="T108" s="25" t="str">
        <f t="shared" si="4"/>
        <v>TEXT</v>
      </c>
      <c r="U108" s="25" t="str">
        <f t="shared" si="5"/>
        <v/>
      </c>
      <c r="V108" s="25" t="str">
        <f t="shared" si="6"/>
        <v/>
      </c>
      <c r="W108" s="25" t="str">
        <f t="shared" si="7"/>
        <v xml:space="preserve">-- 告示・通知関連番号_章 </v>
      </c>
      <c r="Y108" s="41"/>
      <c r="Z108" s="41"/>
      <c r="AA108" s="41"/>
      <c r="AB108" s="41"/>
    </row>
    <row r="109" spans="1:28">
      <c r="B109" s="33">
        <f t="shared" si="0"/>
        <v>96</v>
      </c>
      <c r="C109" s="236" t="s">
        <v>3694</v>
      </c>
      <c r="D109" s="236" t="s">
        <v>3695</v>
      </c>
      <c r="E109" s="229"/>
      <c r="F109" s="229" t="s">
        <v>197</v>
      </c>
      <c r="G109" s="229">
        <v>2</v>
      </c>
      <c r="H109" s="36" t="str">
        <f t="shared" si="1"/>
        <v>text</v>
      </c>
      <c r="I109" s="36">
        <f t="shared" si="2"/>
        <v>7</v>
      </c>
      <c r="J109" s="237"/>
      <c r="K109" s="237"/>
      <c r="L109" s="239"/>
      <c r="M109" s="240"/>
      <c r="N109" s="41"/>
      <c r="S109" s="25" t="str">
        <f t="shared" si="3"/>
        <v>,kokuji_kanren_no_bu</v>
      </c>
      <c r="T109" s="25" t="str">
        <f t="shared" si="4"/>
        <v>TEXT</v>
      </c>
      <c r="U109" s="25" t="str">
        <f t="shared" si="5"/>
        <v/>
      </c>
      <c r="V109" s="25" t="str">
        <f t="shared" si="6"/>
        <v/>
      </c>
      <c r="W109" s="25" t="str">
        <f t="shared" si="7"/>
        <v>-- 告示・通知関連番号_部</v>
      </c>
      <c r="Y109" s="41"/>
      <c r="Z109" s="41"/>
      <c r="AA109" s="41"/>
      <c r="AB109" s="41"/>
    </row>
    <row r="110" spans="1:28">
      <c r="B110" s="33">
        <f t="shared" si="0"/>
        <v>97</v>
      </c>
      <c r="C110" s="236" t="s">
        <v>3696</v>
      </c>
      <c r="D110" s="236" t="s">
        <v>3697</v>
      </c>
      <c r="E110" s="229"/>
      <c r="F110" s="229" t="s">
        <v>197</v>
      </c>
      <c r="G110" s="229">
        <v>3</v>
      </c>
      <c r="H110" s="36" t="str">
        <f t="shared" si="1"/>
        <v>text</v>
      </c>
      <c r="I110" s="36">
        <f t="shared" si="2"/>
        <v>10</v>
      </c>
      <c r="J110" s="237"/>
      <c r="K110" s="237"/>
      <c r="L110" s="239"/>
      <c r="M110" s="240"/>
      <c r="N110" s="41"/>
      <c r="S110" s="25" t="str">
        <f t="shared" si="3"/>
        <v>,kokuji_kanren_no_kubun</v>
      </c>
      <c r="T110" s="25" t="str">
        <f t="shared" si="4"/>
        <v>TEXT</v>
      </c>
      <c r="U110" s="25" t="str">
        <f t="shared" si="5"/>
        <v/>
      </c>
      <c r="V110" s="25" t="str">
        <f t="shared" si="6"/>
        <v/>
      </c>
      <c r="W110" s="25" t="str">
        <f t="shared" si="7"/>
        <v>-- 告示・通知関連番号_区分番号</v>
      </c>
      <c r="AB110" s="41"/>
    </row>
    <row r="111" spans="1:28">
      <c r="B111" s="33">
        <f t="shared" si="0"/>
        <v>98</v>
      </c>
      <c r="C111" s="236" t="s">
        <v>3698</v>
      </c>
      <c r="D111" s="236" t="s">
        <v>3699</v>
      </c>
      <c r="E111" s="229"/>
      <c r="F111" s="229" t="s">
        <v>197</v>
      </c>
      <c r="G111" s="229">
        <v>2</v>
      </c>
      <c r="H111" s="36" t="str">
        <f t="shared" si="1"/>
        <v>text</v>
      </c>
      <c r="I111" s="36">
        <f t="shared" si="2"/>
        <v>7</v>
      </c>
      <c r="J111" s="237"/>
      <c r="K111" s="237"/>
      <c r="L111" s="239"/>
      <c r="M111" s="240"/>
      <c r="N111" s="41"/>
      <c r="P111" s="41"/>
      <c r="S111" s="25" t="str">
        <f t="shared" si="3"/>
        <v>,kokuji_kanren_no_edaban</v>
      </c>
      <c r="T111" s="25" t="str">
        <f t="shared" si="4"/>
        <v>TEXT</v>
      </c>
      <c r="U111" s="25" t="str">
        <f t="shared" si="5"/>
        <v/>
      </c>
      <c r="V111" s="25" t="str">
        <f t="shared" si="6"/>
        <v/>
      </c>
      <c r="W111" s="25" t="str">
        <f t="shared" si="7"/>
        <v>-- 告示・通知関連番号_枝番</v>
      </c>
      <c r="Y111" s="41"/>
      <c r="Z111" s="41"/>
      <c r="AA111" s="41"/>
      <c r="AB111" s="41"/>
    </row>
    <row r="112" spans="1:28">
      <c r="A112" s="41"/>
      <c r="B112" s="352">
        <f t="shared" si="0"/>
        <v>99</v>
      </c>
      <c r="C112" s="236" t="s">
        <v>3700</v>
      </c>
      <c r="D112" s="236" t="s">
        <v>3701</v>
      </c>
      <c r="E112" s="229"/>
      <c r="F112" s="229" t="s">
        <v>197</v>
      </c>
      <c r="G112" s="229">
        <v>2</v>
      </c>
      <c r="H112" s="74" t="str">
        <f t="shared" si="1"/>
        <v>text</v>
      </c>
      <c r="I112" s="74">
        <f t="shared" si="2"/>
        <v>7</v>
      </c>
      <c r="J112" s="237"/>
      <c r="K112" s="237"/>
      <c r="L112" s="239"/>
      <c r="M112" s="240"/>
      <c r="N112" s="41"/>
      <c r="P112" s="41"/>
      <c r="S112" s="25" t="str">
        <f t="shared" si="3"/>
        <v>,kokuji_kanren_no_koban</v>
      </c>
      <c r="T112" s="25" t="str">
        <f t="shared" si="4"/>
        <v>TEXT</v>
      </c>
      <c r="U112" s="25" t="str">
        <f t="shared" si="5"/>
        <v/>
      </c>
      <c r="V112" s="25" t="str">
        <f t="shared" si="6"/>
        <v/>
      </c>
      <c r="W112" s="25" t="str">
        <f t="shared" si="7"/>
        <v>-- 告示・通知関連番号_項番</v>
      </c>
      <c r="Y112" s="41"/>
      <c r="Z112" s="41"/>
      <c r="AA112" s="41"/>
      <c r="AB112" s="41"/>
    </row>
    <row r="113" spans="1:28">
      <c r="B113" s="33">
        <f t="shared" si="0"/>
        <v>100</v>
      </c>
      <c r="C113" s="236" t="s">
        <v>3702</v>
      </c>
      <c r="D113" s="236" t="s">
        <v>3703</v>
      </c>
      <c r="E113" s="229"/>
      <c r="F113" s="229" t="s">
        <v>197</v>
      </c>
      <c r="G113" s="229">
        <v>2</v>
      </c>
      <c r="H113" s="229" t="str">
        <f t="shared" si="1"/>
        <v>text</v>
      </c>
      <c r="I113" s="229">
        <f t="shared" si="2"/>
        <v>7</v>
      </c>
      <c r="J113" s="237"/>
      <c r="K113" s="237"/>
      <c r="L113" s="239"/>
      <c r="M113" s="240"/>
      <c r="N113" s="41"/>
      <c r="S113" s="25" t="str">
        <f t="shared" si="3"/>
        <v>,age1_kasan_low</v>
      </c>
      <c r="T113" s="25" t="str">
        <f t="shared" si="4"/>
        <v>TEXT</v>
      </c>
      <c r="U113" s="25" t="str">
        <f t="shared" si="5"/>
        <v/>
      </c>
      <c r="V113" s="25" t="str">
        <f t="shared" si="6"/>
        <v/>
      </c>
      <c r="W113" s="25" t="str">
        <f t="shared" si="7"/>
        <v>-- 年齢加算1下限年齢</v>
      </c>
      <c r="Y113" s="41"/>
      <c r="Z113" s="41"/>
      <c r="AA113" s="41"/>
      <c r="AB113" s="41"/>
    </row>
    <row r="114" spans="1:28">
      <c r="B114" s="33">
        <f t="shared" si="0"/>
        <v>101</v>
      </c>
      <c r="C114" s="236" t="s">
        <v>3704</v>
      </c>
      <c r="D114" s="236" t="s">
        <v>3705</v>
      </c>
      <c r="E114" s="229"/>
      <c r="F114" s="229" t="s">
        <v>197</v>
      </c>
      <c r="G114" s="229">
        <v>2</v>
      </c>
      <c r="H114" s="36" t="str">
        <f t="shared" ref="H114:H133" si="22">IF(F114="フラグ","boolean",IF(F114="文字列","text",IF(F114="整数","integer",IF(F114="実数","numeric",""))))</f>
        <v>text</v>
      </c>
      <c r="I114" s="36">
        <f t="shared" ref="I114:I133" si="23">IF(H114="boolean",1,IF(H114="text",IF(G114&lt;=126,1+(G114*3),4+(G114*3)),IF(H114="integer",4,IF(H114="numeric",3+CEILING(G114/4*2,2),0))))</f>
        <v>7</v>
      </c>
      <c r="J114" s="237"/>
      <c r="K114" s="237"/>
      <c r="L114" s="239"/>
      <c r="M114" s="240"/>
      <c r="N114" s="41"/>
      <c r="S114" s="25" t="str">
        <f t="shared" ref="S114:S133" si="24">IF(B114&lt;&gt;1,","&amp;D114,D114)</f>
        <v>,age1_kasan_up</v>
      </c>
      <c r="T114" s="25" t="str">
        <f t="shared" ref="T114:T133" si="25">UPPER(H114)</f>
        <v>TEXT</v>
      </c>
      <c r="U114" s="25" t="str">
        <f t="shared" ref="U114:U133" si="26">IF(K114&lt;&gt;"","default "&amp;IF(H114="text","'"&amp;K114&amp;"'",K114),"")</f>
        <v/>
      </c>
      <c r="V114" s="25" t="str">
        <f t="shared" ref="V114:V133" si="27">IF(L114="○","NOT NULL","")</f>
        <v/>
      </c>
      <c r="W114" s="25" t="str">
        <f t="shared" ref="W114:W133" si="28">"-- "&amp;C114</f>
        <v>-- 年齢加算1上限年齢</v>
      </c>
      <c r="Y114" s="41"/>
      <c r="Z114" s="41"/>
      <c r="AA114" s="41"/>
      <c r="AB114" s="41"/>
    </row>
    <row r="115" spans="1:28">
      <c r="B115" s="33">
        <f t="shared" si="0"/>
        <v>102</v>
      </c>
      <c r="C115" s="236" t="s">
        <v>3706</v>
      </c>
      <c r="D115" s="236" t="s">
        <v>3707</v>
      </c>
      <c r="E115" s="229"/>
      <c r="F115" s="229" t="s">
        <v>197</v>
      </c>
      <c r="G115" s="229">
        <v>9</v>
      </c>
      <c r="H115" s="36" t="str">
        <f t="shared" si="22"/>
        <v>text</v>
      </c>
      <c r="I115" s="36">
        <f t="shared" si="23"/>
        <v>28</v>
      </c>
      <c r="J115" s="237"/>
      <c r="K115" s="237"/>
      <c r="L115" s="239"/>
      <c r="M115" s="240"/>
      <c r="N115" s="41"/>
      <c r="S115" s="25" t="str">
        <f t="shared" si="24"/>
        <v>,age1_kasan_koi_code</v>
      </c>
      <c r="T115" s="25" t="str">
        <f t="shared" si="25"/>
        <v>TEXT</v>
      </c>
      <c r="U115" s="25" t="str">
        <f t="shared" si="26"/>
        <v/>
      </c>
      <c r="V115" s="25" t="str">
        <f t="shared" si="27"/>
        <v/>
      </c>
      <c r="W115" s="25" t="str">
        <f t="shared" si="28"/>
        <v>-- 年齢加算1注加算診療行為コード</v>
      </c>
      <c r="AB115" s="41"/>
    </row>
    <row r="116" spans="1:28">
      <c r="B116" s="33">
        <f t="shared" si="0"/>
        <v>103</v>
      </c>
      <c r="C116" s="236" t="s">
        <v>3708</v>
      </c>
      <c r="D116" s="236" t="s">
        <v>3709</v>
      </c>
      <c r="E116" s="229"/>
      <c r="F116" s="229" t="s">
        <v>197</v>
      </c>
      <c r="G116" s="229">
        <v>2</v>
      </c>
      <c r="H116" s="36" t="str">
        <f t="shared" si="22"/>
        <v>text</v>
      </c>
      <c r="I116" s="36">
        <f t="shared" si="23"/>
        <v>7</v>
      </c>
      <c r="J116" s="237"/>
      <c r="K116" s="237"/>
      <c r="L116" s="239"/>
      <c r="M116" s="240"/>
      <c r="N116" s="41"/>
      <c r="P116" s="41"/>
      <c r="S116" s="25" t="str">
        <f t="shared" si="24"/>
        <v>,age2_kasan_low</v>
      </c>
      <c r="T116" s="25" t="str">
        <f t="shared" si="25"/>
        <v>TEXT</v>
      </c>
      <c r="U116" s="25" t="str">
        <f t="shared" si="26"/>
        <v/>
      </c>
      <c r="V116" s="25" t="str">
        <f t="shared" si="27"/>
        <v/>
      </c>
      <c r="W116" s="25" t="str">
        <f t="shared" si="28"/>
        <v>-- 年齢加算2下限年齢</v>
      </c>
      <c r="Y116" s="41"/>
      <c r="Z116" s="41"/>
      <c r="AA116" s="41"/>
      <c r="AB116" s="41"/>
    </row>
    <row r="117" spans="1:28">
      <c r="A117" s="41"/>
      <c r="B117" s="352">
        <f t="shared" si="0"/>
        <v>104</v>
      </c>
      <c r="C117" s="236" t="s">
        <v>3710</v>
      </c>
      <c r="D117" s="236" t="s">
        <v>3711</v>
      </c>
      <c r="E117" s="229"/>
      <c r="F117" s="229" t="s">
        <v>197</v>
      </c>
      <c r="G117" s="229">
        <v>2</v>
      </c>
      <c r="H117" s="74" t="str">
        <f t="shared" si="22"/>
        <v>text</v>
      </c>
      <c r="I117" s="74">
        <f t="shared" si="23"/>
        <v>7</v>
      </c>
      <c r="J117" s="237"/>
      <c r="K117" s="237"/>
      <c r="L117" s="239"/>
      <c r="M117" s="240"/>
      <c r="N117" s="41"/>
      <c r="P117" s="41"/>
      <c r="S117" s="25" t="str">
        <f t="shared" si="24"/>
        <v>,age2_kasan_up</v>
      </c>
      <c r="T117" s="25" t="str">
        <f t="shared" si="25"/>
        <v>TEXT</v>
      </c>
      <c r="U117" s="25" t="str">
        <f t="shared" si="26"/>
        <v/>
      </c>
      <c r="V117" s="25" t="str">
        <f t="shared" si="27"/>
        <v/>
      </c>
      <c r="W117" s="25" t="str">
        <f t="shared" si="28"/>
        <v>-- 年齢加算2上限年齢</v>
      </c>
      <c r="Y117" s="41"/>
      <c r="Z117" s="41"/>
      <c r="AA117" s="41"/>
      <c r="AB117" s="41"/>
    </row>
    <row r="118" spans="1:28">
      <c r="B118" s="33">
        <f t="shared" si="0"/>
        <v>105</v>
      </c>
      <c r="C118" s="236" t="s">
        <v>3712</v>
      </c>
      <c r="D118" s="236" t="s">
        <v>3713</v>
      </c>
      <c r="E118" s="229"/>
      <c r="F118" s="229" t="s">
        <v>197</v>
      </c>
      <c r="G118" s="229">
        <v>9</v>
      </c>
      <c r="H118" s="229" t="str">
        <f t="shared" si="22"/>
        <v>text</v>
      </c>
      <c r="I118" s="229">
        <f t="shared" si="23"/>
        <v>28</v>
      </c>
      <c r="J118" s="237"/>
      <c r="K118" s="237"/>
      <c r="L118" s="239"/>
      <c r="M118" s="240"/>
      <c r="N118" s="41"/>
      <c r="S118" s="25" t="str">
        <f t="shared" si="24"/>
        <v>,age2_kasan_koi_code</v>
      </c>
      <c r="T118" s="25" t="str">
        <f t="shared" si="25"/>
        <v>TEXT</v>
      </c>
      <c r="U118" s="25" t="str">
        <f t="shared" si="26"/>
        <v/>
      </c>
      <c r="V118" s="25" t="str">
        <f t="shared" si="27"/>
        <v/>
      </c>
      <c r="W118" s="25" t="str">
        <f t="shared" si="28"/>
        <v>-- 年齢加算2注加算診療行為コード</v>
      </c>
      <c r="Y118" s="41"/>
      <c r="Z118" s="41"/>
      <c r="AA118" s="41"/>
      <c r="AB118" s="41"/>
    </row>
    <row r="119" spans="1:28">
      <c r="B119" s="33">
        <f t="shared" si="0"/>
        <v>106</v>
      </c>
      <c r="C119" s="236" t="s">
        <v>3714</v>
      </c>
      <c r="D119" s="236" t="s">
        <v>3715</v>
      </c>
      <c r="E119" s="229"/>
      <c r="F119" s="229" t="s">
        <v>197</v>
      </c>
      <c r="G119" s="229">
        <v>2</v>
      </c>
      <c r="H119" s="36" t="str">
        <f t="shared" si="22"/>
        <v>text</v>
      </c>
      <c r="I119" s="36">
        <f t="shared" si="23"/>
        <v>7</v>
      </c>
      <c r="J119" s="237"/>
      <c r="K119" s="237"/>
      <c r="L119" s="239"/>
      <c r="M119" s="240"/>
      <c r="N119" s="41"/>
      <c r="S119" s="25" t="str">
        <f t="shared" si="24"/>
        <v>,age3_kasan_low</v>
      </c>
      <c r="T119" s="25" t="str">
        <f t="shared" si="25"/>
        <v>TEXT</v>
      </c>
      <c r="U119" s="25" t="str">
        <f t="shared" si="26"/>
        <v/>
      </c>
      <c r="V119" s="25" t="str">
        <f t="shared" si="27"/>
        <v/>
      </c>
      <c r="W119" s="25" t="str">
        <f t="shared" si="28"/>
        <v>-- 年齢加算3下限年齢</v>
      </c>
      <c r="Y119" s="41"/>
      <c r="Z119" s="41"/>
      <c r="AA119" s="41"/>
      <c r="AB119" s="41"/>
    </row>
    <row r="120" spans="1:28">
      <c r="B120" s="33">
        <f t="shared" si="0"/>
        <v>107</v>
      </c>
      <c r="C120" s="236" t="s">
        <v>3716</v>
      </c>
      <c r="D120" s="236" t="s">
        <v>3717</v>
      </c>
      <c r="E120" s="229"/>
      <c r="F120" s="229" t="s">
        <v>197</v>
      </c>
      <c r="G120" s="229">
        <v>2</v>
      </c>
      <c r="H120" s="36" t="str">
        <f t="shared" si="22"/>
        <v>text</v>
      </c>
      <c r="I120" s="36">
        <f t="shared" si="23"/>
        <v>7</v>
      </c>
      <c r="J120" s="237"/>
      <c r="K120" s="237"/>
      <c r="L120" s="239"/>
      <c r="M120" s="240"/>
      <c r="N120" s="41"/>
      <c r="S120" s="25" t="str">
        <f t="shared" si="24"/>
        <v>,age3_kasan_up</v>
      </c>
      <c r="T120" s="25" t="str">
        <f t="shared" si="25"/>
        <v>TEXT</v>
      </c>
      <c r="U120" s="25" t="str">
        <f t="shared" si="26"/>
        <v/>
      </c>
      <c r="V120" s="25" t="str">
        <f t="shared" si="27"/>
        <v/>
      </c>
      <c r="W120" s="25" t="str">
        <f t="shared" si="28"/>
        <v>-- 年齢加算3上限年齢</v>
      </c>
      <c r="AB120" s="41"/>
    </row>
    <row r="121" spans="1:28">
      <c r="B121" s="33">
        <f t="shared" si="0"/>
        <v>108</v>
      </c>
      <c r="C121" s="236" t="s">
        <v>3718</v>
      </c>
      <c r="D121" s="236" t="s">
        <v>3719</v>
      </c>
      <c r="E121" s="229"/>
      <c r="F121" s="229" t="s">
        <v>197</v>
      </c>
      <c r="G121" s="229">
        <v>9</v>
      </c>
      <c r="H121" s="36" t="str">
        <f t="shared" si="22"/>
        <v>text</v>
      </c>
      <c r="I121" s="36">
        <f t="shared" si="23"/>
        <v>28</v>
      </c>
      <c r="J121" s="237"/>
      <c r="K121" s="237"/>
      <c r="L121" s="239"/>
      <c r="M121" s="240"/>
      <c r="N121" s="41"/>
      <c r="P121" s="41"/>
      <c r="S121" s="25" t="str">
        <f t="shared" si="24"/>
        <v>,age3_kasan_koi_code</v>
      </c>
      <c r="T121" s="25" t="str">
        <f t="shared" si="25"/>
        <v>TEXT</v>
      </c>
      <c r="U121" s="25" t="str">
        <f t="shared" si="26"/>
        <v/>
      </c>
      <c r="V121" s="25" t="str">
        <f t="shared" si="27"/>
        <v/>
      </c>
      <c r="W121" s="25" t="str">
        <f t="shared" si="28"/>
        <v>-- 年齢加算3注加算診療行為コード</v>
      </c>
      <c r="Y121" s="41"/>
      <c r="Z121" s="41"/>
      <c r="AA121" s="41"/>
      <c r="AB121" s="41"/>
    </row>
    <row r="122" spans="1:28">
      <c r="A122" s="41"/>
      <c r="B122" s="352">
        <f t="shared" si="0"/>
        <v>109</v>
      </c>
      <c r="C122" s="236" t="s">
        <v>3720</v>
      </c>
      <c r="D122" s="236" t="s">
        <v>3721</v>
      </c>
      <c r="E122" s="229"/>
      <c r="F122" s="229" t="s">
        <v>197</v>
      </c>
      <c r="G122" s="229">
        <v>2</v>
      </c>
      <c r="H122" s="74" t="str">
        <f t="shared" si="22"/>
        <v>text</v>
      </c>
      <c r="I122" s="74">
        <f t="shared" si="23"/>
        <v>7</v>
      </c>
      <c r="J122" s="237"/>
      <c r="K122" s="237"/>
      <c r="L122" s="239"/>
      <c r="M122" s="240"/>
      <c r="N122" s="41"/>
      <c r="P122" s="41"/>
      <c r="S122" s="25" t="str">
        <f t="shared" si="24"/>
        <v>,age4_kasan_low</v>
      </c>
      <c r="T122" s="25" t="str">
        <f t="shared" si="25"/>
        <v>TEXT</v>
      </c>
      <c r="U122" s="25" t="str">
        <f t="shared" si="26"/>
        <v/>
      </c>
      <c r="V122" s="25" t="str">
        <f t="shared" si="27"/>
        <v/>
      </c>
      <c r="W122" s="25" t="str">
        <f t="shared" si="28"/>
        <v>-- 年齢加算4下限年齢</v>
      </c>
      <c r="Y122" s="41"/>
      <c r="Z122" s="41"/>
      <c r="AA122" s="41"/>
      <c r="AB122" s="41"/>
    </row>
    <row r="123" spans="1:28">
      <c r="B123" s="33">
        <f t="shared" si="0"/>
        <v>110</v>
      </c>
      <c r="C123" s="236" t="s">
        <v>3722</v>
      </c>
      <c r="D123" s="236" t="s">
        <v>3723</v>
      </c>
      <c r="E123" s="229"/>
      <c r="F123" s="229" t="s">
        <v>197</v>
      </c>
      <c r="G123" s="229">
        <v>2</v>
      </c>
      <c r="H123" s="229" t="str">
        <f t="shared" si="22"/>
        <v>text</v>
      </c>
      <c r="I123" s="229">
        <f t="shared" si="23"/>
        <v>7</v>
      </c>
      <c r="J123" s="237"/>
      <c r="K123" s="237"/>
      <c r="L123" s="239"/>
      <c r="M123" s="240"/>
      <c r="N123" s="41"/>
      <c r="S123" s="25" t="str">
        <f t="shared" si="24"/>
        <v>,age4_kasan_up</v>
      </c>
      <c r="T123" s="25" t="str">
        <f t="shared" si="25"/>
        <v>TEXT</v>
      </c>
      <c r="U123" s="25" t="str">
        <f t="shared" si="26"/>
        <v/>
      </c>
      <c r="V123" s="25" t="str">
        <f t="shared" si="27"/>
        <v/>
      </c>
      <c r="W123" s="25" t="str">
        <f t="shared" si="28"/>
        <v>-- 年齢加算4上限年齢</v>
      </c>
      <c r="Y123" s="41"/>
      <c r="Z123" s="41"/>
      <c r="AA123" s="41"/>
      <c r="AB123" s="41"/>
    </row>
    <row r="124" spans="1:28">
      <c r="B124" s="33">
        <f t="shared" si="0"/>
        <v>111</v>
      </c>
      <c r="C124" s="236" t="s">
        <v>3724</v>
      </c>
      <c r="D124" s="236" t="s">
        <v>3725</v>
      </c>
      <c r="E124" s="229"/>
      <c r="F124" s="229" t="s">
        <v>197</v>
      </c>
      <c r="G124" s="229">
        <v>9</v>
      </c>
      <c r="H124" s="36" t="str">
        <f t="shared" si="22"/>
        <v>text</v>
      </c>
      <c r="I124" s="36">
        <f t="shared" si="23"/>
        <v>28</v>
      </c>
      <c r="J124" s="237"/>
      <c r="K124" s="237"/>
      <c r="L124" s="239"/>
      <c r="M124" s="240"/>
      <c r="N124" s="41"/>
      <c r="S124" s="25" t="str">
        <f t="shared" si="24"/>
        <v>,age4_kasan_koi_code</v>
      </c>
      <c r="T124" s="25" t="str">
        <f t="shared" si="25"/>
        <v>TEXT</v>
      </c>
      <c r="U124" s="25" t="str">
        <f t="shared" si="26"/>
        <v/>
      </c>
      <c r="V124" s="25" t="str">
        <f t="shared" si="27"/>
        <v/>
      </c>
      <c r="W124" s="25" t="str">
        <f t="shared" si="28"/>
        <v>-- 年齢加算4注加算診療行為コード</v>
      </c>
      <c r="Y124" s="41"/>
      <c r="Z124" s="41"/>
      <c r="AA124" s="41"/>
      <c r="AB124" s="41"/>
    </row>
    <row r="125" spans="1:28">
      <c r="B125" s="33">
        <f t="shared" si="0"/>
        <v>112</v>
      </c>
      <c r="C125" s="236" t="s">
        <v>3726</v>
      </c>
      <c r="D125" s="236" t="s">
        <v>3727</v>
      </c>
      <c r="E125" s="229"/>
      <c r="F125" s="229" t="s">
        <v>197</v>
      </c>
      <c r="G125" s="229">
        <v>9</v>
      </c>
      <c r="H125" s="36" t="str">
        <f t="shared" si="22"/>
        <v>text</v>
      </c>
      <c r="I125" s="36">
        <f t="shared" si="23"/>
        <v>28</v>
      </c>
      <c r="J125" s="237"/>
      <c r="K125" s="237"/>
      <c r="L125" s="239"/>
      <c r="M125" s="240"/>
      <c r="N125" s="41"/>
      <c r="S125" s="25" t="str">
        <f t="shared" si="24"/>
        <v>,ido_kanren</v>
      </c>
      <c r="T125" s="25" t="str">
        <f t="shared" si="25"/>
        <v>TEXT</v>
      </c>
      <c r="U125" s="25" t="str">
        <f t="shared" si="26"/>
        <v/>
      </c>
      <c r="V125" s="25" t="str">
        <f t="shared" si="27"/>
        <v/>
      </c>
      <c r="W125" s="25" t="str">
        <f t="shared" si="28"/>
        <v>-- 異動関連</v>
      </c>
      <c r="AB125" s="41"/>
    </row>
    <row r="126" spans="1:28">
      <c r="B126" s="33">
        <f t="shared" si="0"/>
        <v>113</v>
      </c>
      <c r="C126" s="236" t="s">
        <v>3728</v>
      </c>
      <c r="D126" s="236" t="s">
        <v>3729</v>
      </c>
      <c r="E126" s="229"/>
      <c r="F126" s="229" t="s">
        <v>197</v>
      </c>
      <c r="G126" s="229">
        <v>64</v>
      </c>
      <c r="H126" s="36" t="str">
        <f t="shared" si="22"/>
        <v>text</v>
      </c>
      <c r="I126" s="36">
        <f t="shared" si="23"/>
        <v>193</v>
      </c>
      <c r="J126" s="237"/>
      <c r="K126" s="237"/>
      <c r="L126" s="239"/>
      <c r="M126" s="240"/>
      <c r="N126" s="41"/>
      <c r="P126" s="41"/>
      <c r="S126" s="25" t="str">
        <f t="shared" si="24"/>
        <v>,kihon_kanji_name</v>
      </c>
      <c r="T126" s="25" t="str">
        <f t="shared" si="25"/>
        <v>TEXT</v>
      </c>
      <c r="U126" s="25" t="str">
        <f t="shared" si="26"/>
        <v/>
      </c>
      <c r="V126" s="25" t="str">
        <f t="shared" si="27"/>
        <v/>
      </c>
      <c r="W126" s="25" t="str">
        <f t="shared" si="28"/>
        <v>-- 基本漢字名称</v>
      </c>
      <c r="Y126" s="41"/>
      <c r="Z126" s="41"/>
      <c r="AA126" s="41"/>
      <c r="AB126" s="41"/>
    </row>
    <row r="127" spans="1:28">
      <c r="A127" s="41"/>
      <c r="B127" s="352">
        <f t="shared" si="0"/>
        <v>114</v>
      </c>
      <c r="C127" s="236" t="s">
        <v>3730</v>
      </c>
      <c r="D127" s="236" t="s">
        <v>3731</v>
      </c>
      <c r="E127" s="229"/>
      <c r="F127" s="229" t="s">
        <v>197</v>
      </c>
      <c r="G127" s="229">
        <v>1</v>
      </c>
      <c r="H127" s="74" t="str">
        <f t="shared" si="22"/>
        <v>text</v>
      </c>
      <c r="I127" s="74">
        <f t="shared" si="23"/>
        <v>4</v>
      </c>
      <c r="J127" s="237"/>
      <c r="K127" s="237"/>
      <c r="L127" s="239"/>
      <c r="M127" s="240"/>
      <c r="N127" s="41"/>
      <c r="P127" s="41"/>
      <c r="S127" s="25" t="str">
        <f t="shared" si="24"/>
        <v>,fukubiko_naishikyo_kasan</v>
      </c>
      <c r="T127" s="25" t="str">
        <f t="shared" si="25"/>
        <v>TEXT</v>
      </c>
      <c r="U127" s="25" t="str">
        <f t="shared" si="26"/>
        <v/>
      </c>
      <c r="V127" s="25" t="str">
        <f t="shared" si="27"/>
        <v/>
      </c>
      <c r="W127" s="25" t="str">
        <f t="shared" si="28"/>
        <v>-- 副鼻腔手術用内視鏡加算</v>
      </c>
      <c r="Y127" s="41"/>
      <c r="Z127" s="41"/>
      <c r="AA127" s="41"/>
      <c r="AB127" s="41"/>
    </row>
    <row r="128" spans="1:28" ht="31.5">
      <c r="B128" s="33">
        <f t="shared" si="0"/>
        <v>115</v>
      </c>
      <c r="C128" s="236" t="s">
        <v>3732</v>
      </c>
      <c r="D128" s="236" t="s">
        <v>3733</v>
      </c>
      <c r="E128" s="229"/>
      <c r="F128" s="229" t="s">
        <v>197</v>
      </c>
      <c r="G128" s="229">
        <v>1</v>
      </c>
      <c r="H128" s="229" t="str">
        <f t="shared" si="22"/>
        <v>text</v>
      </c>
      <c r="I128" s="229">
        <f t="shared" si="23"/>
        <v>4</v>
      </c>
      <c r="J128" s="237"/>
      <c r="K128" s="237"/>
      <c r="L128" s="239"/>
      <c r="M128" s="240"/>
      <c r="N128" s="41"/>
      <c r="S128" s="25" t="str">
        <f t="shared" si="24"/>
        <v>,fukubiko_kotsunanbu_kasan</v>
      </c>
      <c r="T128" s="25" t="str">
        <f t="shared" si="25"/>
        <v>TEXT</v>
      </c>
      <c r="U128" s="25" t="str">
        <f t="shared" si="26"/>
        <v/>
      </c>
      <c r="V128" s="25" t="str">
        <f t="shared" si="27"/>
        <v/>
      </c>
      <c r="W128" s="25" t="str">
        <f t="shared" si="28"/>
        <v>-- 副鼻腔手術用骨軟部組織切除機器加算</v>
      </c>
      <c r="Y128" s="41"/>
      <c r="Z128" s="41"/>
      <c r="AA128" s="41"/>
      <c r="AB128" s="41"/>
    </row>
    <row r="129" spans="1:28">
      <c r="B129" s="33">
        <f t="shared" si="0"/>
        <v>116</v>
      </c>
      <c r="C129" s="236" t="s">
        <v>3734</v>
      </c>
      <c r="D129" s="236" t="s">
        <v>3735</v>
      </c>
      <c r="E129" s="229"/>
      <c r="F129" s="229" t="s">
        <v>197</v>
      </c>
      <c r="G129" s="229">
        <v>1</v>
      </c>
      <c r="H129" s="36" t="str">
        <f t="shared" si="22"/>
        <v>text</v>
      </c>
      <c r="I129" s="36">
        <f t="shared" si="23"/>
        <v>4</v>
      </c>
      <c r="J129" s="237"/>
      <c r="K129" s="237"/>
      <c r="L129" s="239"/>
      <c r="M129" s="240"/>
      <c r="N129" s="41"/>
      <c r="S129" s="25" t="str">
        <f t="shared" si="24"/>
        <v>,long_masui_kasan</v>
      </c>
      <c r="T129" s="25" t="str">
        <f t="shared" si="25"/>
        <v>TEXT</v>
      </c>
      <c r="U129" s="25" t="str">
        <f t="shared" si="26"/>
        <v/>
      </c>
      <c r="V129" s="25" t="str">
        <f t="shared" si="27"/>
        <v/>
      </c>
      <c r="W129" s="25" t="str">
        <f t="shared" si="28"/>
        <v>-- 長時間麻酔管理加算</v>
      </c>
      <c r="Y129" s="41"/>
      <c r="Z129" s="41"/>
      <c r="AA129" s="41"/>
      <c r="AB129" s="41"/>
    </row>
    <row r="130" spans="1:28" ht="56.25">
      <c r="B130" s="33">
        <f t="shared" si="0"/>
        <v>117</v>
      </c>
      <c r="C130" s="236" t="s">
        <v>3736</v>
      </c>
      <c r="D130" s="236" t="s">
        <v>3737</v>
      </c>
      <c r="E130" s="229"/>
      <c r="F130" s="229" t="s">
        <v>197</v>
      </c>
      <c r="G130" s="229">
        <v>30</v>
      </c>
      <c r="H130" s="36" t="str">
        <f t="shared" si="22"/>
        <v>text</v>
      </c>
      <c r="I130" s="36">
        <f t="shared" si="23"/>
        <v>91</v>
      </c>
      <c r="J130" s="237"/>
      <c r="K130" s="237"/>
      <c r="L130" s="239"/>
      <c r="M130" s="360" t="s">
        <v>3832</v>
      </c>
      <c r="N130" s="148" t="s">
        <v>3833</v>
      </c>
      <c r="S130" s="25" t="str">
        <f t="shared" si="24"/>
        <v>,tensu_kubun_no</v>
      </c>
      <c r="T130" s="25" t="str">
        <f t="shared" si="25"/>
        <v>TEXT</v>
      </c>
      <c r="U130" s="25" t="str">
        <f t="shared" si="26"/>
        <v/>
      </c>
      <c r="V130" s="25" t="str">
        <f t="shared" si="27"/>
        <v/>
      </c>
      <c r="W130" s="25" t="str">
        <f t="shared" si="28"/>
        <v>-- 点数表区分番号</v>
      </c>
      <c r="AB130" s="41"/>
    </row>
    <row r="131" spans="1:28">
      <c r="B131" s="33">
        <f t="shared" si="0"/>
        <v>118</v>
      </c>
      <c r="C131" s="236" t="s">
        <v>3738</v>
      </c>
      <c r="D131" s="236" t="s">
        <v>3739</v>
      </c>
      <c r="E131" s="229"/>
      <c r="F131" s="229" t="s">
        <v>197</v>
      </c>
      <c r="G131" s="229">
        <v>1</v>
      </c>
      <c r="H131" s="36" t="str">
        <f t="shared" si="22"/>
        <v>text</v>
      </c>
      <c r="I131" s="36">
        <f t="shared" si="23"/>
        <v>4</v>
      </c>
      <c r="J131" s="237"/>
      <c r="K131" s="237"/>
      <c r="L131" s="239"/>
      <c r="M131" s="240"/>
      <c r="N131" s="41"/>
      <c r="P131" s="41"/>
      <c r="S131" s="25" t="str">
        <f t="shared" si="24"/>
        <v>,monitoring_kasan</v>
      </c>
      <c r="T131" s="25" t="str">
        <f t="shared" si="25"/>
        <v>TEXT</v>
      </c>
      <c r="U131" s="25" t="str">
        <f t="shared" si="26"/>
        <v/>
      </c>
      <c r="V131" s="25" t="str">
        <f t="shared" si="27"/>
        <v/>
      </c>
      <c r="W131" s="25" t="str">
        <f t="shared" si="28"/>
        <v>-- モニタリング加算</v>
      </c>
      <c r="Y131" s="41"/>
      <c r="Z131" s="41"/>
      <c r="AA131" s="41"/>
      <c r="AB131" s="41"/>
    </row>
    <row r="132" spans="1:28">
      <c r="A132" s="41"/>
      <c r="B132" s="352">
        <f t="shared" si="0"/>
        <v>119</v>
      </c>
      <c r="C132" s="236" t="s">
        <v>3740</v>
      </c>
      <c r="D132" s="236" t="s">
        <v>3741</v>
      </c>
      <c r="E132" s="229"/>
      <c r="F132" s="229" t="s">
        <v>197</v>
      </c>
      <c r="G132" s="229">
        <v>1</v>
      </c>
      <c r="H132" s="74" t="str">
        <f t="shared" si="22"/>
        <v>text</v>
      </c>
      <c r="I132" s="74">
        <f t="shared" si="23"/>
        <v>4</v>
      </c>
      <c r="J132" s="237"/>
      <c r="K132" s="237"/>
      <c r="L132" s="239"/>
      <c r="M132" s="240"/>
      <c r="N132" s="41"/>
      <c r="P132" s="41"/>
      <c r="S132" s="25" t="str">
        <f t="shared" si="24"/>
        <v>,toketsu_hozon_kasan</v>
      </c>
      <c r="T132" s="25" t="str">
        <f t="shared" si="25"/>
        <v>TEXT</v>
      </c>
      <c r="U132" s="25" t="str">
        <f t="shared" si="26"/>
        <v/>
      </c>
      <c r="V132" s="25" t="str">
        <f t="shared" si="27"/>
        <v/>
      </c>
      <c r="W132" s="25" t="str">
        <f t="shared" si="28"/>
        <v>-- 凍結保存同種組織加算</v>
      </c>
      <c r="Y132" s="41"/>
      <c r="Z132" s="41"/>
      <c r="AA132" s="41"/>
      <c r="AB132" s="41"/>
    </row>
    <row r="133" spans="1:28">
      <c r="B133" s="33">
        <f t="shared" si="0"/>
        <v>120</v>
      </c>
      <c r="C133" s="236" t="s">
        <v>3742</v>
      </c>
      <c r="D133" s="236" t="s">
        <v>3743</v>
      </c>
      <c r="E133" s="229"/>
      <c r="F133" s="229" t="s">
        <v>197</v>
      </c>
      <c r="G133" s="229">
        <v>1</v>
      </c>
      <c r="H133" s="229" t="str">
        <f t="shared" si="22"/>
        <v>text</v>
      </c>
      <c r="I133" s="229">
        <f t="shared" si="23"/>
        <v>4</v>
      </c>
      <c r="J133" s="237"/>
      <c r="K133" s="237"/>
      <c r="L133" s="239"/>
      <c r="M133" s="240"/>
      <c r="N133" s="41"/>
      <c r="S133" s="25" t="str">
        <f t="shared" si="24"/>
        <v>,akusei_shuyo_kasan</v>
      </c>
      <c r="T133" s="25" t="str">
        <f t="shared" si="25"/>
        <v>TEXT</v>
      </c>
      <c r="U133" s="25" t="str">
        <f t="shared" si="26"/>
        <v/>
      </c>
      <c r="V133" s="25" t="str">
        <f t="shared" si="27"/>
        <v/>
      </c>
      <c r="W133" s="25" t="str">
        <f t="shared" si="28"/>
        <v>-- 悪性腫瘍病理組織標本加算</v>
      </c>
      <c r="Y133" s="41"/>
      <c r="Z133" s="41"/>
      <c r="AA133" s="41"/>
      <c r="AB133" s="41"/>
    </row>
    <row r="134" spans="1:28">
      <c r="B134" s="364">
        <f t="shared" si="0"/>
        <v>121</v>
      </c>
      <c r="C134" s="356" t="s">
        <v>3744</v>
      </c>
      <c r="D134" s="356" t="s">
        <v>3745</v>
      </c>
      <c r="E134" s="357"/>
      <c r="F134" s="357" t="s">
        <v>197</v>
      </c>
      <c r="G134" s="357">
        <v>1</v>
      </c>
      <c r="H134" s="365" t="str">
        <f t="shared" si="1"/>
        <v>text</v>
      </c>
      <c r="I134" s="365">
        <f t="shared" si="2"/>
        <v>4</v>
      </c>
      <c r="J134" s="358"/>
      <c r="K134" s="358"/>
      <c r="L134" s="359"/>
      <c r="M134" s="360"/>
      <c r="N134" s="148" t="s">
        <v>3796</v>
      </c>
      <c r="S134" s="25" t="str">
        <f t="shared" si="3"/>
        <v>,sogai_kotei_kasan</v>
      </c>
      <c r="T134" s="25" t="str">
        <f t="shared" si="4"/>
        <v>TEXT</v>
      </c>
      <c r="U134" s="25" t="str">
        <f t="shared" si="5"/>
        <v/>
      </c>
      <c r="V134" s="25" t="str">
        <f t="shared" si="6"/>
        <v/>
      </c>
      <c r="W134" s="25" t="str">
        <f t="shared" si="7"/>
        <v>-- 創外固定器加算</v>
      </c>
      <c r="Y134" s="41"/>
      <c r="Z134" s="41"/>
      <c r="AA134" s="41"/>
      <c r="AB134" s="41"/>
    </row>
    <row r="135" spans="1:28">
      <c r="B135" s="364">
        <f t="shared" si="0"/>
        <v>122</v>
      </c>
      <c r="C135" s="356" t="s">
        <v>3746</v>
      </c>
      <c r="D135" s="356" t="s">
        <v>3747</v>
      </c>
      <c r="E135" s="357"/>
      <c r="F135" s="357" t="s">
        <v>197</v>
      </c>
      <c r="G135" s="357">
        <v>1</v>
      </c>
      <c r="H135" s="365" t="str">
        <f t="shared" si="1"/>
        <v>text</v>
      </c>
      <c r="I135" s="365">
        <f t="shared" si="2"/>
        <v>4</v>
      </c>
      <c r="J135" s="358"/>
      <c r="K135" s="361"/>
      <c r="L135" s="359"/>
      <c r="M135" s="360"/>
      <c r="N135" s="148" t="s">
        <v>3796</v>
      </c>
      <c r="S135" s="25" t="str">
        <f t="shared" si="3"/>
        <v>,chouonpa_sessaku_kasan</v>
      </c>
      <c r="T135" s="25" t="str">
        <f t="shared" si="4"/>
        <v>TEXT</v>
      </c>
      <c r="U135" s="25" t="str">
        <f t="shared" si="5"/>
        <v/>
      </c>
      <c r="V135" s="25" t="str">
        <f t="shared" si="6"/>
        <v/>
      </c>
      <c r="W135" s="25" t="str">
        <f t="shared" si="7"/>
        <v>-- 超音波切削機器加算</v>
      </c>
      <c r="AB135" s="41"/>
    </row>
    <row r="136" spans="1:28">
      <c r="B136" s="364">
        <f t="shared" si="0"/>
        <v>123</v>
      </c>
      <c r="C136" s="356" t="s">
        <v>3748</v>
      </c>
      <c r="D136" s="356" t="s">
        <v>3749</v>
      </c>
      <c r="E136" s="357"/>
      <c r="F136" s="357" t="s">
        <v>197</v>
      </c>
      <c r="G136" s="357">
        <v>1</v>
      </c>
      <c r="H136" s="365" t="str">
        <f t="shared" si="1"/>
        <v>text</v>
      </c>
      <c r="I136" s="365">
        <f t="shared" si="2"/>
        <v>4</v>
      </c>
      <c r="J136" s="358"/>
      <c r="K136" s="358"/>
      <c r="L136" s="359"/>
      <c r="M136" s="360"/>
      <c r="N136" s="148" t="s">
        <v>3796</v>
      </c>
      <c r="P136" s="41"/>
      <c r="S136" s="25" t="str">
        <f t="shared" si="3"/>
        <v>,sashin_jiheisa_kasan</v>
      </c>
      <c r="T136" s="25" t="str">
        <f t="shared" si="4"/>
        <v>TEXT</v>
      </c>
      <c r="U136" s="25" t="str">
        <f t="shared" si="5"/>
        <v/>
      </c>
      <c r="V136" s="25" t="str">
        <f t="shared" si="6"/>
        <v/>
      </c>
      <c r="W136" s="25" t="str">
        <f t="shared" si="7"/>
        <v>-- 左心耳閉鎖術併施加算</v>
      </c>
      <c r="Y136" s="41"/>
      <c r="Z136" s="41"/>
      <c r="AA136" s="41"/>
      <c r="AB136" s="41"/>
    </row>
    <row r="137" spans="1:28" ht="31.5">
      <c r="A137" s="41"/>
      <c r="B137" s="362">
        <f t="shared" si="0"/>
        <v>124</v>
      </c>
      <c r="C137" s="356" t="s">
        <v>3750</v>
      </c>
      <c r="D137" s="356" t="s">
        <v>3751</v>
      </c>
      <c r="E137" s="357"/>
      <c r="F137" s="357" t="s">
        <v>197</v>
      </c>
      <c r="G137" s="357">
        <v>1</v>
      </c>
      <c r="H137" s="363" t="str">
        <f t="shared" si="1"/>
        <v>text</v>
      </c>
      <c r="I137" s="363">
        <f t="shared" si="2"/>
        <v>4</v>
      </c>
      <c r="J137" s="358"/>
      <c r="K137" s="361"/>
      <c r="L137" s="359"/>
      <c r="M137" s="360"/>
      <c r="N137" s="148" t="s">
        <v>3796</v>
      </c>
      <c r="P137" s="41"/>
      <c r="S137" s="25" t="str">
        <f t="shared" si="3"/>
        <v>,gairai_kansen_taisaku_koujo_kubun</v>
      </c>
      <c r="T137" s="25" t="str">
        <f t="shared" si="4"/>
        <v>TEXT</v>
      </c>
      <c r="U137" s="25" t="str">
        <f t="shared" si="5"/>
        <v/>
      </c>
      <c r="V137" s="25" t="str">
        <f t="shared" si="6"/>
        <v/>
      </c>
      <c r="W137" s="25" t="str">
        <f t="shared" si="7"/>
        <v>-- 外来感染対策向上加算等</v>
      </c>
      <c r="Y137" s="41"/>
      <c r="Z137" s="41"/>
      <c r="AA137" s="41"/>
      <c r="AB137" s="41"/>
    </row>
    <row r="138" spans="1:28">
      <c r="B138" s="364">
        <f t="shared" si="0"/>
        <v>125</v>
      </c>
      <c r="C138" s="356" t="s">
        <v>3752</v>
      </c>
      <c r="D138" s="356" t="s">
        <v>3753</v>
      </c>
      <c r="E138" s="357"/>
      <c r="F138" s="357" t="s">
        <v>197</v>
      </c>
      <c r="G138" s="357">
        <v>1</v>
      </c>
      <c r="H138" s="357" t="str">
        <f t="shared" si="1"/>
        <v>text</v>
      </c>
      <c r="I138" s="357">
        <f t="shared" si="2"/>
        <v>4</v>
      </c>
      <c r="J138" s="358"/>
      <c r="K138" s="358"/>
      <c r="L138" s="359"/>
      <c r="M138" s="360"/>
      <c r="N138" s="148" t="s">
        <v>3796</v>
      </c>
      <c r="S138" s="25" t="str">
        <f t="shared" si="3"/>
        <v>,jibi_inko_nyuyoji_kasan</v>
      </c>
      <c r="T138" s="25" t="str">
        <f t="shared" si="4"/>
        <v>TEXT</v>
      </c>
      <c r="U138" s="25" t="str">
        <f t="shared" si="5"/>
        <v/>
      </c>
      <c r="V138" s="25" t="str">
        <f t="shared" si="6"/>
        <v/>
      </c>
      <c r="W138" s="25" t="str">
        <f t="shared" si="7"/>
        <v>-- 耳鼻咽喉科乳幼児処置加算</v>
      </c>
      <c r="Y138" s="41"/>
      <c r="Z138" s="41"/>
      <c r="AA138" s="41"/>
      <c r="AB138" s="41"/>
    </row>
    <row r="139" spans="1:28" ht="31.5">
      <c r="B139" s="364">
        <f t="shared" si="0"/>
        <v>126</v>
      </c>
      <c r="C139" s="356" t="s">
        <v>3754</v>
      </c>
      <c r="D139" s="356" t="s">
        <v>3755</v>
      </c>
      <c r="E139" s="357"/>
      <c r="F139" s="357" t="s">
        <v>197</v>
      </c>
      <c r="G139" s="357">
        <v>1</v>
      </c>
      <c r="H139" s="365" t="str">
        <f t="shared" ref="H139:H153" si="29">IF(F139="フラグ","boolean",IF(F139="文字列","text",IF(F139="整数","integer",IF(F139="実数","numeric",""))))</f>
        <v>text</v>
      </c>
      <c r="I139" s="365">
        <f t="shared" ref="I139:I153" si="30">IF(H139="boolean",1,IF(H139="text",IF(G139&lt;=126,1+(G139*3),4+(G139*3)),IF(H139="integer",4,IF(H139="numeric",3+CEILING(G139/4*2,2),0))))</f>
        <v>4</v>
      </c>
      <c r="J139" s="358"/>
      <c r="K139" s="361"/>
      <c r="L139" s="359"/>
      <c r="M139" s="360"/>
      <c r="N139" s="148" t="s">
        <v>3796</v>
      </c>
      <c r="S139" s="25" t="str">
        <f t="shared" ref="S139:S153" si="31">IF(B139&lt;&gt;1,","&amp;D139,D139)</f>
        <v>,jibi_inko_shoni_koukin_tekisei_shiyou_shien_kasan</v>
      </c>
      <c r="T139" s="25" t="str">
        <f t="shared" ref="T139:T153" si="32">UPPER(H139)</f>
        <v>TEXT</v>
      </c>
      <c r="U139" s="25" t="str">
        <f t="shared" ref="U139:U153" si="33">IF(K139&lt;&gt;"","default "&amp;IF(H139="text","'"&amp;K139&amp;"'",K139),"")</f>
        <v/>
      </c>
      <c r="V139" s="25" t="str">
        <f t="shared" ref="V139:V153" si="34">IF(L139="○","NOT NULL","")</f>
        <v/>
      </c>
      <c r="W139" s="25" t="str">
        <f t="shared" ref="W139:W153" si="35">"-- "&amp;C139</f>
        <v>-- 耳鼻咽喉科小児抗菌薬適正使用支援加算</v>
      </c>
      <c r="Y139" s="41"/>
      <c r="Z139" s="41"/>
      <c r="AA139" s="41"/>
      <c r="AB139" s="41"/>
    </row>
    <row r="140" spans="1:28" ht="31.5">
      <c r="B140" s="364">
        <f t="shared" si="0"/>
        <v>127</v>
      </c>
      <c r="C140" s="356" t="s">
        <v>3756</v>
      </c>
      <c r="D140" s="356" t="s">
        <v>3757</v>
      </c>
      <c r="E140" s="357"/>
      <c r="F140" s="357" t="s">
        <v>197</v>
      </c>
      <c r="G140" s="357">
        <v>1</v>
      </c>
      <c r="H140" s="365" t="str">
        <f t="shared" si="29"/>
        <v>text</v>
      </c>
      <c r="I140" s="365">
        <f t="shared" si="30"/>
        <v>4</v>
      </c>
      <c r="J140" s="358"/>
      <c r="K140" s="358"/>
      <c r="L140" s="359"/>
      <c r="M140" s="360"/>
      <c r="N140" s="148" t="s">
        <v>3796</v>
      </c>
      <c r="S140" s="25" t="str">
        <f t="shared" si="31"/>
        <v>,sekkaisou_kyokusho_inatsu_heisa_shochi_kasan</v>
      </c>
      <c r="T140" s="25" t="str">
        <f t="shared" si="32"/>
        <v>TEXT</v>
      </c>
      <c r="U140" s="25" t="str">
        <f t="shared" si="33"/>
        <v/>
      </c>
      <c r="V140" s="25" t="str">
        <f t="shared" si="34"/>
        <v/>
      </c>
      <c r="W140" s="25" t="str">
        <f t="shared" si="35"/>
        <v>-- 切開創局所陰圧閉鎖処置機器加算</v>
      </c>
      <c r="AB140" s="41"/>
    </row>
    <row r="141" spans="1:28">
      <c r="B141" s="364">
        <f t="shared" si="0"/>
        <v>128</v>
      </c>
      <c r="C141" s="356" t="s">
        <v>1549</v>
      </c>
      <c r="D141" s="356" t="s">
        <v>1575</v>
      </c>
      <c r="E141" s="357"/>
      <c r="F141" s="357" t="s">
        <v>197</v>
      </c>
      <c r="G141" s="357">
        <v>1</v>
      </c>
      <c r="H141" s="365" t="str">
        <f t="shared" si="29"/>
        <v>text</v>
      </c>
      <c r="I141" s="365">
        <f t="shared" si="30"/>
        <v>4</v>
      </c>
      <c r="J141" s="358"/>
      <c r="K141" s="361"/>
      <c r="L141" s="359"/>
      <c r="M141" s="360" t="s">
        <v>3793</v>
      </c>
      <c r="N141" s="148" t="s">
        <v>3796</v>
      </c>
      <c r="P141" s="41"/>
      <c r="S141" s="25" t="str">
        <f t="shared" si="31"/>
        <v>,reserve5</v>
      </c>
      <c r="T141" s="25" t="str">
        <f t="shared" si="32"/>
        <v>TEXT</v>
      </c>
      <c r="U141" s="25" t="str">
        <f t="shared" si="33"/>
        <v/>
      </c>
      <c r="V141" s="25" t="str">
        <f t="shared" si="34"/>
        <v/>
      </c>
      <c r="W141" s="25" t="str">
        <f t="shared" si="35"/>
        <v>-- 予備5</v>
      </c>
      <c r="Y141" s="41"/>
      <c r="Z141" s="41"/>
      <c r="AA141" s="41"/>
      <c r="AB141" s="41"/>
    </row>
    <row r="142" spans="1:28">
      <c r="A142" s="41"/>
      <c r="B142" s="362">
        <f t="shared" si="0"/>
        <v>129</v>
      </c>
      <c r="C142" s="356" t="s">
        <v>1550</v>
      </c>
      <c r="D142" s="356" t="s">
        <v>1576</v>
      </c>
      <c r="E142" s="357"/>
      <c r="F142" s="357" t="s">
        <v>197</v>
      </c>
      <c r="G142" s="357">
        <v>1</v>
      </c>
      <c r="H142" s="363" t="str">
        <f t="shared" si="29"/>
        <v>text</v>
      </c>
      <c r="I142" s="363">
        <f t="shared" si="30"/>
        <v>4</v>
      </c>
      <c r="J142" s="358"/>
      <c r="K142" s="358"/>
      <c r="L142" s="359"/>
      <c r="M142" s="360" t="s">
        <v>3793</v>
      </c>
      <c r="N142" s="148" t="s">
        <v>3796</v>
      </c>
      <c r="P142" s="41"/>
      <c r="S142" s="25" t="str">
        <f t="shared" si="31"/>
        <v>,reserve6</v>
      </c>
      <c r="T142" s="25" t="str">
        <f t="shared" si="32"/>
        <v>TEXT</v>
      </c>
      <c r="U142" s="25" t="str">
        <f t="shared" si="33"/>
        <v/>
      </c>
      <c r="V142" s="25" t="str">
        <f t="shared" si="34"/>
        <v/>
      </c>
      <c r="W142" s="25" t="str">
        <f t="shared" si="35"/>
        <v>-- 予備6</v>
      </c>
      <c r="Y142" s="41"/>
      <c r="Z142" s="41"/>
      <c r="AA142" s="41"/>
      <c r="AB142" s="41"/>
    </row>
    <row r="143" spans="1:28">
      <c r="B143" s="364">
        <f t="shared" si="0"/>
        <v>130</v>
      </c>
      <c r="C143" s="356" t="s">
        <v>1551</v>
      </c>
      <c r="D143" s="356" t="s">
        <v>1577</v>
      </c>
      <c r="E143" s="357"/>
      <c r="F143" s="357" t="s">
        <v>197</v>
      </c>
      <c r="G143" s="357">
        <v>1</v>
      </c>
      <c r="H143" s="357" t="str">
        <f t="shared" si="29"/>
        <v>text</v>
      </c>
      <c r="I143" s="357">
        <f t="shared" si="30"/>
        <v>4</v>
      </c>
      <c r="J143" s="358"/>
      <c r="K143" s="361"/>
      <c r="L143" s="359"/>
      <c r="M143" s="360" t="s">
        <v>3793</v>
      </c>
      <c r="N143" s="148" t="s">
        <v>3796</v>
      </c>
      <c r="S143" s="25" t="str">
        <f t="shared" si="31"/>
        <v>,reserve7</v>
      </c>
      <c r="T143" s="25" t="str">
        <f t="shared" si="32"/>
        <v>TEXT</v>
      </c>
      <c r="U143" s="25" t="str">
        <f t="shared" si="33"/>
        <v/>
      </c>
      <c r="V143" s="25" t="str">
        <f t="shared" si="34"/>
        <v/>
      </c>
      <c r="W143" s="25" t="str">
        <f t="shared" si="35"/>
        <v>-- 予備7</v>
      </c>
      <c r="Y143" s="41"/>
      <c r="Z143" s="41"/>
      <c r="AA143" s="41"/>
      <c r="AB143" s="41"/>
    </row>
    <row r="144" spans="1:28">
      <c r="B144" s="364">
        <f t="shared" si="0"/>
        <v>131</v>
      </c>
      <c r="C144" s="356" t="s">
        <v>1552</v>
      </c>
      <c r="D144" s="356" t="s">
        <v>1578</v>
      </c>
      <c r="E144" s="357"/>
      <c r="F144" s="357" t="s">
        <v>197</v>
      </c>
      <c r="G144" s="357">
        <v>1</v>
      </c>
      <c r="H144" s="365" t="str">
        <f t="shared" si="29"/>
        <v>text</v>
      </c>
      <c r="I144" s="365">
        <f t="shared" si="30"/>
        <v>4</v>
      </c>
      <c r="J144" s="358"/>
      <c r="K144" s="358"/>
      <c r="L144" s="359"/>
      <c r="M144" s="360" t="s">
        <v>3793</v>
      </c>
      <c r="N144" s="148" t="s">
        <v>3796</v>
      </c>
      <c r="S144" s="25" t="str">
        <f t="shared" si="31"/>
        <v>,reserve8</v>
      </c>
      <c r="T144" s="25" t="str">
        <f t="shared" si="32"/>
        <v>TEXT</v>
      </c>
      <c r="U144" s="25" t="str">
        <f t="shared" si="33"/>
        <v/>
      </c>
      <c r="V144" s="25" t="str">
        <f t="shared" si="34"/>
        <v/>
      </c>
      <c r="W144" s="25" t="str">
        <f t="shared" si="35"/>
        <v>-- 予備8</v>
      </c>
      <c r="Y144" s="41"/>
      <c r="Z144" s="41"/>
      <c r="AA144" s="41"/>
      <c r="AB144" s="41"/>
    </row>
    <row r="145" spans="1:28">
      <c r="B145" s="364">
        <f t="shared" si="0"/>
        <v>132</v>
      </c>
      <c r="C145" s="356" t="s">
        <v>1553</v>
      </c>
      <c r="D145" s="356" t="s">
        <v>1579</v>
      </c>
      <c r="E145" s="357"/>
      <c r="F145" s="357" t="s">
        <v>197</v>
      </c>
      <c r="G145" s="357">
        <v>1</v>
      </c>
      <c r="H145" s="365" t="str">
        <f t="shared" si="29"/>
        <v>text</v>
      </c>
      <c r="I145" s="365">
        <f t="shared" si="30"/>
        <v>4</v>
      </c>
      <c r="J145" s="358"/>
      <c r="K145" s="361"/>
      <c r="L145" s="359"/>
      <c r="M145" s="360" t="s">
        <v>3793</v>
      </c>
      <c r="N145" s="148" t="s">
        <v>3796</v>
      </c>
      <c r="S145" s="25" t="str">
        <f t="shared" si="31"/>
        <v>,reserve9</v>
      </c>
      <c r="T145" s="25" t="str">
        <f t="shared" si="32"/>
        <v>TEXT</v>
      </c>
      <c r="U145" s="25" t="str">
        <f t="shared" si="33"/>
        <v/>
      </c>
      <c r="V145" s="25" t="str">
        <f t="shared" si="34"/>
        <v/>
      </c>
      <c r="W145" s="25" t="str">
        <f t="shared" si="35"/>
        <v>-- 予備9</v>
      </c>
      <c r="AB145" s="41"/>
    </row>
    <row r="146" spans="1:28">
      <c r="B146" s="364">
        <f t="shared" si="0"/>
        <v>133</v>
      </c>
      <c r="C146" s="356" t="s">
        <v>1554</v>
      </c>
      <c r="D146" s="356" t="s">
        <v>1580</v>
      </c>
      <c r="E146" s="357"/>
      <c r="F146" s="357" t="s">
        <v>197</v>
      </c>
      <c r="G146" s="357">
        <v>1</v>
      </c>
      <c r="H146" s="365" t="str">
        <f t="shared" si="29"/>
        <v>text</v>
      </c>
      <c r="I146" s="365">
        <f t="shared" si="30"/>
        <v>4</v>
      </c>
      <c r="J146" s="358"/>
      <c r="K146" s="358"/>
      <c r="L146" s="359"/>
      <c r="M146" s="360" t="s">
        <v>3793</v>
      </c>
      <c r="N146" s="148" t="s">
        <v>3796</v>
      </c>
      <c r="P146" s="41"/>
      <c r="S146" s="25" t="str">
        <f t="shared" si="31"/>
        <v>,reserve10</v>
      </c>
      <c r="T146" s="25" t="str">
        <f t="shared" si="32"/>
        <v>TEXT</v>
      </c>
      <c r="U146" s="25" t="str">
        <f t="shared" si="33"/>
        <v/>
      </c>
      <c r="V146" s="25" t="str">
        <f t="shared" si="34"/>
        <v/>
      </c>
      <c r="W146" s="25" t="str">
        <f t="shared" si="35"/>
        <v>-- 予備10</v>
      </c>
      <c r="Y146" s="41"/>
      <c r="Z146" s="41"/>
      <c r="AA146" s="41"/>
      <c r="AB146" s="41"/>
    </row>
    <row r="147" spans="1:28">
      <c r="A147" s="41"/>
      <c r="B147" s="362">
        <f t="shared" si="0"/>
        <v>134</v>
      </c>
      <c r="C147" s="356" t="s">
        <v>3759</v>
      </c>
      <c r="D147" s="356" t="s">
        <v>3760</v>
      </c>
      <c r="E147" s="357"/>
      <c r="F147" s="357" t="s">
        <v>197</v>
      </c>
      <c r="G147" s="357">
        <v>1</v>
      </c>
      <c r="H147" s="363" t="str">
        <f t="shared" si="29"/>
        <v>text</v>
      </c>
      <c r="I147" s="363">
        <f t="shared" si="30"/>
        <v>4</v>
      </c>
      <c r="J147" s="358"/>
      <c r="K147" s="361"/>
      <c r="L147" s="359"/>
      <c r="M147" s="360" t="s">
        <v>3793</v>
      </c>
      <c r="N147" s="148" t="s">
        <v>3796</v>
      </c>
      <c r="P147" s="41"/>
      <c r="S147" s="25" t="str">
        <f t="shared" si="31"/>
        <v>,reserve11</v>
      </c>
      <c r="T147" s="25" t="str">
        <f t="shared" si="32"/>
        <v>TEXT</v>
      </c>
      <c r="U147" s="25" t="str">
        <f t="shared" si="33"/>
        <v/>
      </c>
      <c r="V147" s="25" t="str">
        <f t="shared" si="34"/>
        <v/>
      </c>
      <c r="W147" s="25" t="str">
        <f t="shared" si="35"/>
        <v>-- 予備11</v>
      </c>
      <c r="Y147" s="41"/>
      <c r="Z147" s="41"/>
      <c r="AA147" s="41"/>
      <c r="AB147" s="41"/>
    </row>
    <row r="148" spans="1:28">
      <c r="B148" s="364">
        <f t="shared" si="0"/>
        <v>135</v>
      </c>
      <c r="C148" s="356" t="s">
        <v>3761</v>
      </c>
      <c r="D148" s="356" t="s">
        <v>3762</v>
      </c>
      <c r="E148" s="357"/>
      <c r="F148" s="357" t="s">
        <v>197</v>
      </c>
      <c r="G148" s="357">
        <v>1</v>
      </c>
      <c r="H148" s="357" t="str">
        <f t="shared" si="29"/>
        <v>text</v>
      </c>
      <c r="I148" s="357">
        <f t="shared" si="30"/>
        <v>4</v>
      </c>
      <c r="J148" s="358"/>
      <c r="K148" s="358"/>
      <c r="L148" s="359"/>
      <c r="M148" s="360" t="s">
        <v>3793</v>
      </c>
      <c r="N148" s="148" t="s">
        <v>3796</v>
      </c>
      <c r="S148" s="25" t="str">
        <f t="shared" si="31"/>
        <v>,reserve12</v>
      </c>
      <c r="T148" s="25" t="str">
        <f t="shared" si="32"/>
        <v>TEXT</v>
      </c>
      <c r="U148" s="25" t="str">
        <f t="shared" si="33"/>
        <v/>
      </c>
      <c r="V148" s="25" t="str">
        <f t="shared" si="34"/>
        <v/>
      </c>
      <c r="W148" s="25" t="str">
        <f t="shared" si="35"/>
        <v>-- 予備12</v>
      </c>
      <c r="Y148" s="41"/>
      <c r="Z148" s="41"/>
      <c r="AA148" s="41"/>
      <c r="AB148" s="41"/>
    </row>
    <row r="149" spans="1:28">
      <c r="B149" s="364">
        <f t="shared" si="0"/>
        <v>136</v>
      </c>
      <c r="C149" s="356" t="s">
        <v>3763</v>
      </c>
      <c r="D149" s="356" t="s">
        <v>3764</v>
      </c>
      <c r="E149" s="357"/>
      <c r="F149" s="357" t="s">
        <v>197</v>
      </c>
      <c r="G149" s="357">
        <v>1</v>
      </c>
      <c r="H149" s="365" t="str">
        <f t="shared" si="29"/>
        <v>text</v>
      </c>
      <c r="I149" s="365">
        <f t="shared" si="30"/>
        <v>4</v>
      </c>
      <c r="J149" s="358"/>
      <c r="K149" s="361"/>
      <c r="L149" s="359"/>
      <c r="M149" s="360" t="s">
        <v>3793</v>
      </c>
      <c r="N149" s="148" t="s">
        <v>3796</v>
      </c>
      <c r="S149" s="25" t="str">
        <f t="shared" si="31"/>
        <v>,reserve13</v>
      </c>
      <c r="T149" s="25" t="str">
        <f t="shared" si="32"/>
        <v>TEXT</v>
      </c>
      <c r="U149" s="25" t="str">
        <f t="shared" si="33"/>
        <v/>
      </c>
      <c r="V149" s="25" t="str">
        <f t="shared" si="34"/>
        <v/>
      </c>
      <c r="W149" s="25" t="str">
        <f t="shared" si="35"/>
        <v>-- 予備13</v>
      </c>
      <c r="Y149" s="41"/>
      <c r="Z149" s="41"/>
      <c r="AA149" s="41"/>
      <c r="AB149" s="41"/>
    </row>
    <row r="150" spans="1:28">
      <c r="B150" s="364">
        <f t="shared" si="0"/>
        <v>137</v>
      </c>
      <c r="C150" s="356" t="s">
        <v>3765</v>
      </c>
      <c r="D150" s="356" t="s">
        <v>3766</v>
      </c>
      <c r="E150" s="357"/>
      <c r="F150" s="357" t="s">
        <v>197</v>
      </c>
      <c r="G150" s="357">
        <v>1</v>
      </c>
      <c r="H150" s="365" t="str">
        <f t="shared" si="29"/>
        <v>text</v>
      </c>
      <c r="I150" s="365">
        <f t="shared" si="30"/>
        <v>4</v>
      </c>
      <c r="J150" s="358"/>
      <c r="K150" s="358"/>
      <c r="L150" s="359"/>
      <c r="M150" s="360" t="s">
        <v>3793</v>
      </c>
      <c r="N150" s="148" t="s">
        <v>3796</v>
      </c>
      <c r="S150" s="25" t="str">
        <f t="shared" si="31"/>
        <v>,reserve14</v>
      </c>
      <c r="T150" s="25" t="str">
        <f t="shared" si="32"/>
        <v>TEXT</v>
      </c>
      <c r="U150" s="25" t="str">
        <f t="shared" si="33"/>
        <v/>
      </c>
      <c r="V150" s="25" t="str">
        <f t="shared" si="34"/>
        <v/>
      </c>
      <c r="W150" s="25" t="str">
        <f t="shared" si="35"/>
        <v>-- 予備14</v>
      </c>
      <c r="AB150" s="41"/>
    </row>
    <row r="151" spans="1:28">
      <c r="B151" s="364">
        <f t="shared" si="0"/>
        <v>138</v>
      </c>
      <c r="C151" s="356" t="s">
        <v>3767</v>
      </c>
      <c r="D151" s="356" t="s">
        <v>3768</v>
      </c>
      <c r="E151" s="357"/>
      <c r="F151" s="357" t="s">
        <v>197</v>
      </c>
      <c r="G151" s="357">
        <v>1</v>
      </c>
      <c r="H151" s="365" t="str">
        <f t="shared" si="29"/>
        <v>text</v>
      </c>
      <c r="I151" s="365">
        <f t="shared" si="30"/>
        <v>4</v>
      </c>
      <c r="J151" s="358"/>
      <c r="K151" s="361"/>
      <c r="L151" s="359"/>
      <c r="M151" s="360" t="s">
        <v>3793</v>
      </c>
      <c r="N151" s="148" t="s">
        <v>3796</v>
      </c>
      <c r="P151" s="41"/>
      <c r="S151" s="25" t="str">
        <f t="shared" si="31"/>
        <v>,reserve15</v>
      </c>
      <c r="T151" s="25" t="str">
        <f t="shared" si="32"/>
        <v>TEXT</v>
      </c>
      <c r="U151" s="25" t="str">
        <f t="shared" si="33"/>
        <v/>
      </c>
      <c r="V151" s="25" t="str">
        <f t="shared" si="34"/>
        <v/>
      </c>
      <c r="W151" s="25" t="str">
        <f t="shared" si="35"/>
        <v>-- 予備15</v>
      </c>
      <c r="Y151" s="41"/>
      <c r="Z151" s="41"/>
      <c r="AA151" s="41"/>
      <c r="AB151" s="41"/>
    </row>
    <row r="152" spans="1:28">
      <c r="A152" s="41"/>
      <c r="B152" s="362">
        <f t="shared" si="0"/>
        <v>139</v>
      </c>
      <c r="C152" s="356" t="s">
        <v>3769</v>
      </c>
      <c r="D152" s="356" t="s">
        <v>3770</v>
      </c>
      <c r="E152" s="357"/>
      <c r="F152" s="357" t="s">
        <v>197</v>
      </c>
      <c r="G152" s="357">
        <v>1</v>
      </c>
      <c r="H152" s="363" t="str">
        <f t="shared" si="29"/>
        <v>text</v>
      </c>
      <c r="I152" s="363">
        <f t="shared" si="30"/>
        <v>4</v>
      </c>
      <c r="J152" s="358"/>
      <c r="K152" s="358"/>
      <c r="L152" s="359"/>
      <c r="M152" s="360" t="s">
        <v>3793</v>
      </c>
      <c r="N152" s="148" t="s">
        <v>3796</v>
      </c>
      <c r="P152" s="41"/>
      <c r="S152" s="25" t="str">
        <f t="shared" si="31"/>
        <v>,reserve16</v>
      </c>
      <c r="T152" s="25" t="str">
        <f t="shared" si="32"/>
        <v>TEXT</v>
      </c>
      <c r="U152" s="25" t="str">
        <f t="shared" si="33"/>
        <v/>
      </c>
      <c r="V152" s="25" t="str">
        <f t="shared" si="34"/>
        <v/>
      </c>
      <c r="W152" s="25" t="str">
        <f t="shared" si="35"/>
        <v>-- 予備16</v>
      </c>
      <c r="Y152" s="41"/>
      <c r="Z152" s="41"/>
      <c r="AA152" s="41"/>
      <c r="AB152" s="41"/>
    </row>
    <row r="153" spans="1:28">
      <c r="B153" s="364">
        <f t="shared" si="0"/>
        <v>140</v>
      </c>
      <c r="C153" s="356" t="s">
        <v>3771</v>
      </c>
      <c r="D153" s="356" t="s">
        <v>3772</v>
      </c>
      <c r="E153" s="357"/>
      <c r="F153" s="357" t="s">
        <v>197</v>
      </c>
      <c r="G153" s="357">
        <v>1</v>
      </c>
      <c r="H153" s="357" t="str">
        <f t="shared" si="29"/>
        <v>text</v>
      </c>
      <c r="I153" s="357">
        <f t="shared" si="30"/>
        <v>4</v>
      </c>
      <c r="J153" s="358"/>
      <c r="K153" s="361"/>
      <c r="L153" s="359"/>
      <c r="M153" s="360" t="s">
        <v>3793</v>
      </c>
      <c r="N153" s="148" t="s">
        <v>3796</v>
      </c>
      <c r="S153" s="25" t="str">
        <f t="shared" si="31"/>
        <v>,reserve17</v>
      </c>
      <c r="T153" s="25" t="str">
        <f t="shared" si="32"/>
        <v>TEXT</v>
      </c>
      <c r="U153" s="25" t="str">
        <f t="shared" si="33"/>
        <v/>
      </c>
      <c r="V153" s="25" t="str">
        <f t="shared" si="34"/>
        <v/>
      </c>
      <c r="W153" s="25" t="str">
        <f t="shared" si="35"/>
        <v>-- 予備17</v>
      </c>
      <c r="Y153" s="41"/>
      <c r="Z153" s="41"/>
      <c r="AA153" s="41"/>
      <c r="AB153" s="41"/>
    </row>
    <row r="154" spans="1:28">
      <c r="B154" s="364">
        <f t="shared" si="0"/>
        <v>141</v>
      </c>
      <c r="C154" s="356" t="s">
        <v>3773</v>
      </c>
      <c r="D154" s="356" t="s">
        <v>3774</v>
      </c>
      <c r="E154" s="357"/>
      <c r="F154" s="357" t="s">
        <v>197</v>
      </c>
      <c r="G154" s="357">
        <v>1</v>
      </c>
      <c r="H154" s="365" t="str">
        <f t="shared" ref="H154:H158" si="36">IF(F154="フラグ","boolean",IF(F154="文字列","text",IF(F154="整数","integer",IF(F154="実数","numeric",""))))</f>
        <v>text</v>
      </c>
      <c r="I154" s="365">
        <f t="shared" ref="I154:I158" si="37">IF(H154="boolean",1,IF(H154="text",IF(G154&lt;=126,1+(G154*3),4+(G154*3)),IF(H154="integer",4,IF(H154="numeric",3+CEILING(G154/4*2,2),0))))</f>
        <v>4</v>
      </c>
      <c r="J154" s="358"/>
      <c r="K154" s="358"/>
      <c r="L154" s="359"/>
      <c r="M154" s="360" t="s">
        <v>3793</v>
      </c>
      <c r="N154" s="148" t="s">
        <v>3796</v>
      </c>
      <c r="S154" s="25" t="str">
        <f t="shared" ref="S154:S158" si="38">IF(B154&lt;&gt;1,","&amp;D154,D154)</f>
        <v>,reserve18</v>
      </c>
      <c r="T154" s="25" t="str">
        <f t="shared" ref="T154:T158" si="39">UPPER(H154)</f>
        <v>TEXT</v>
      </c>
      <c r="U154" s="25" t="str">
        <f t="shared" ref="U154:U158" si="40">IF(K154&lt;&gt;"","default "&amp;IF(H154="text","'"&amp;K154&amp;"'",K154),"")</f>
        <v/>
      </c>
      <c r="V154" s="25" t="str">
        <f t="shared" ref="V154:V158" si="41">IF(L154="○","NOT NULL","")</f>
        <v/>
      </c>
      <c r="W154" s="25" t="str">
        <f t="shared" ref="W154:W158" si="42">"-- "&amp;C154</f>
        <v>-- 予備18</v>
      </c>
      <c r="Y154" s="41"/>
      <c r="Z154" s="41"/>
      <c r="AA154" s="41"/>
      <c r="AB154" s="41"/>
    </row>
    <row r="155" spans="1:28">
      <c r="B155" s="364">
        <f t="shared" si="0"/>
        <v>142</v>
      </c>
      <c r="C155" s="356" t="s">
        <v>3775</v>
      </c>
      <c r="D155" s="356" t="s">
        <v>3776</v>
      </c>
      <c r="E155" s="357"/>
      <c r="F155" s="357" t="s">
        <v>197</v>
      </c>
      <c r="G155" s="357">
        <v>1</v>
      </c>
      <c r="H155" s="365" t="str">
        <f t="shared" si="36"/>
        <v>text</v>
      </c>
      <c r="I155" s="365">
        <f t="shared" si="37"/>
        <v>4</v>
      </c>
      <c r="J155" s="358"/>
      <c r="K155" s="361"/>
      <c r="L155" s="359"/>
      <c r="M155" s="360" t="s">
        <v>3793</v>
      </c>
      <c r="N155" s="148" t="s">
        <v>3796</v>
      </c>
      <c r="S155" s="25" t="str">
        <f t="shared" si="38"/>
        <v>,reserve19</v>
      </c>
      <c r="T155" s="25" t="str">
        <f t="shared" si="39"/>
        <v>TEXT</v>
      </c>
      <c r="U155" s="25" t="str">
        <f t="shared" si="40"/>
        <v/>
      </c>
      <c r="V155" s="25" t="str">
        <f t="shared" si="41"/>
        <v/>
      </c>
      <c r="W155" s="25" t="str">
        <f t="shared" si="42"/>
        <v>-- 予備19</v>
      </c>
      <c r="AB155" s="41"/>
    </row>
    <row r="156" spans="1:28">
      <c r="B156" s="364">
        <f t="shared" si="0"/>
        <v>143</v>
      </c>
      <c r="C156" s="356" t="s">
        <v>3777</v>
      </c>
      <c r="D156" s="356" t="s">
        <v>3778</v>
      </c>
      <c r="E156" s="357"/>
      <c r="F156" s="357" t="s">
        <v>197</v>
      </c>
      <c r="G156" s="357">
        <v>1</v>
      </c>
      <c r="H156" s="365" t="str">
        <f t="shared" si="36"/>
        <v>text</v>
      </c>
      <c r="I156" s="365">
        <f t="shared" si="37"/>
        <v>4</v>
      </c>
      <c r="J156" s="358"/>
      <c r="K156" s="358"/>
      <c r="L156" s="359"/>
      <c r="M156" s="360" t="s">
        <v>3793</v>
      </c>
      <c r="N156" s="148" t="s">
        <v>3796</v>
      </c>
      <c r="P156" s="41"/>
      <c r="S156" s="25" t="str">
        <f t="shared" si="38"/>
        <v>,reserve20</v>
      </c>
      <c r="T156" s="25" t="str">
        <f t="shared" si="39"/>
        <v>TEXT</v>
      </c>
      <c r="U156" s="25" t="str">
        <f t="shared" si="40"/>
        <v/>
      </c>
      <c r="V156" s="25" t="str">
        <f t="shared" si="41"/>
        <v/>
      </c>
      <c r="W156" s="25" t="str">
        <f t="shared" si="42"/>
        <v>-- 予備20</v>
      </c>
      <c r="Y156" s="41"/>
      <c r="Z156" s="41"/>
      <c r="AA156" s="41"/>
      <c r="AB156" s="41"/>
    </row>
    <row r="157" spans="1:28">
      <c r="A157" s="41"/>
      <c r="B157" s="362">
        <f t="shared" si="0"/>
        <v>144</v>
      </c>
      <c r="C157" s="356" t="s">
        <v>3779</v>
      </c>
      <c r="D157" s="356" t="s">
        <v>3780</v>
      </c>
      <c r="E157" s="357"/>
      <c r="F157" s="357" t="s">
        <v>197</v>
      </c>
      <c r="G157" s="357">
        <v>1</v>
      </c>
      <c r="H157" s="363" t="str">
        <f t="shared" si="36"/>
        <v>text</v>
      </c>
      <c r="I157" s="363">
        <f t="shared" si="37"/>
        <v>4</v>
      </c>
      <c r="J157" s="358"/>
      <c r="K157" s="361"/>
      <c r="L157" s="359"/>
      <c r="M157" s="360" t="s">
        <v>3793</v>
      </c>
      <c r="N157" s="148" t="s">
        <v>3796</v>
      </c>
      <c r="P157" s="41"/>
      <c r="S157" s="25" t="str">
        <f t="shared" si="38"/>
        <v>,reserve21</v>
      </c>
      <c r="T157" s="25" t="str">
        <f t="shared" si="39"/>
        <v>TEXT</v>
      </c>
      <c r="U157" s="25" t="str">
        <f t="shared" si="40"/>
        <v/>
      </c>
      <c r="V157" s="25" t="str">
        <f t="shared" si="41"/>
        <v/>
      </c>
      <c r="W157" s="25" t="str">
        <f t="shared" si="42"/>
        <v>-- 予備21</v>
      </c>
      <c r="Y157" s="41"/>
      <c r="Z157" s="41"/>
      <c r="AA157" s="41"/>
      <c r="AB157" s="41"/>
    </row>
    <row r="158" spans="1:28">
      <c r="B158" s="364">
        <f t="shared" si="0"/>
        <v>145</v>
      </c>
      <c r="C158" s="356" t="s">
        <v>3781</v>
      </c>
      <c r="D158" s="356" t="s">
        <v>3782</v>
      </c>
      <c r="E158" s="357"/>
      <c r="F158" s="357" t="s">
        <v>197</v>
      </c>
      <c r="G158" s="357">
        <v>1</v>
      </c>
      <c r="H158" s="357" t="str">
        <f t="shared" si="36"/>
        <v>text</v>
      </c>
      <c r="I158" s="357">
        <f t="shared" si="37"/>
        <v>4</v>
      </c>
      <c r="J158" s="358"/>
      <c r="K158" s="358"/>
      <c r="L158" s="359"/>
      <c r="M158" s="360" t="s">
        <v>3793</v>
      </c>
      <c r="N158" s="148" t="s">
        <v>3796</v>
      </c>
      <c r="S158" s="25" t="str">
        <f t="shared" si="38"/>
        <v>,reserve22</v>
      </c>
      <c r="T158" s="25" t="str">
        <f t="shared" si="39"/>
        <v>TEXT</v>
      </c>
      <c r="U158" s="25" t="str">
        <f t="shared" si="40"/>
        <v/>
      </c>
      <c r="V158" s="25" t="str">
        <f t="shared" si="41"/>
        <v/>
      </c>
      <c r="W158" s="25" t="str">
        <f t="shared" si="42"/>
        <v>-- 予備22</v>
      </c>
      <c r="Y158" s="41"/>
      <c r="Z158" s="41"/>
      <c r="AA158" s="41"/>
      <c r="AB158" s="41"/>
    </row>
    <row r="159" spans="1:28">
      <c r="B159" s="364">
        <f t="shared" si="0"/>
        <v>146</v>
      </c>
      <c r="C159" s="356" t="s">
        <v>3783</v>
      </c>
      <c r="D159" s="356" t="s">
        <v>3784</v>
      </c>
      <c r="E159" s="357"/>
      <c r="F159" s="357" t="s">
        <v>197</v>
      </c>
      <c r="G159" s="357">
        <v>1</v>
      </c>
      <c r="H159" s="365" t="str">
        <f t="shared" si="1"/>
        <v>text</v>
      </c>
      <c r="I159" s="365">
        <f t="shared" si="2"/>
        <v>4</v>
      </c>
      <c r="J159" s="358"/>
      <c r="K159" s="361"/>
      <c r="L159" s="359"/>
      <c r="M159" s="360" t="s">
        <v>3793</v>
      </c>
      <c r="N159" s="148" t="s">
        <v>3796</v>
      </c>
      <c r="S159" s="25" t="str">
        <f t="shared" si="3"/>
        <v>,reserve23</v>
      </c>
      <c r="T159" s="25" t="str">
        <f t="shared" si="4"/>
        <v>TEXT</v>
      </c>
      <c r="U159" s="25" t="str">
        <f t="shared" si="5"/>
        <v/>
      </c>
      <c r="V159" s="25" t="str">
        <f t="shared" si="6"/>
        <v/>
      </c>
      <c r="W159" s="25" t="str">
        <f t="shared" si="7"/>
        <v>-- 予備23</v>
      </c>
      <c r="Y159" s="41"/>
      <c r="Z159" s="41"/>
      <c r="AA159" s="41"/>
      <c r="AB159" s="41"/>
    </row>
    <row r="160" spans="1:28">
      <c r="B160" s="364">
        <f t="shared" si="0"/>
        <v>147</v>
      </c>
      <c r="C160" s="356" t="s">
        <v>3785</v>
      </c>
      <c r="D160" s="356" t="s">
        <v>3786</v>
      </c>
      <c r="E160" s="357"/>
      <c r="F160" s="357" t="s">
        <v>197</v>
      </c>
      <c r="G160" s="357">
        <v>1</v>
      </c>
      <c r="H160" s="365" t="str">
        <f t="shared" si="1"/>
        <v>text</v>
      </c>
      <c r="I160" s="365">
        <f t="shared" si="2"/>
        <v>4</v>
      </c>
      <c r="J160" s="358"/>
      <c r="K160" s="358"/>
      <c r="L160" s="359"/>
      <c r="M160" s="360" t="s">
        <v>3793</v>
      </c>
      <c r="N160" s="148" t="s">
        <v>3796</v>
      </c>
      <c r="S160" s="25" t="str">
        <f t="shared" si="3"/>
        <v>,reserve24</v>
      </c>
      <c r="T160" s="25" t="str">
        <f t="shared" si="4"/>
        <v>TEXT</v>
      </c>
      <c r="U160" s="25" t="str">
        <f t="shared" si="5"/>
        <v/>
      </c>
      <c r="V160" s="25" t="str">
        <f t="shared" si="6"/>
        <v/>
      </c>
      <c r="W160" s="25" t="str">
        <f t="shared" si="7"/>
        <v>-- 予備24</v>
      </c>
      <c r="AB160" s="41"/>
    </row>
    <row r="161" spans="1:28">
      <c r="B161" s="364">
        <f t="shared" si="0"/>
        <v>148</v>
      </c>
      <c r="C161" s="356" t="s">
        <v>3787</v>
      </c>
      <c r="D161" s="356" t="s">
        <v>3788</v>
      </c>
      <c r="E161" s="357"/>
      <c r="F161" s="357" t="s">
        <v>197</v>
      </c>
      <c r="G161" s="357">
        <v>1</v>
      </c>
      <c r="H161" s="365" t="str">
        <f t="shared" si="1"/>
        <v>text</v>
      </c>
      <c r="I161" s="365">
        <f t="shared" si="2"/>
        <v>4</v>
      </c>
      <c r="J161" s="358"/>
      <c r="K161" s="361"/>
      <c r="L161" s="359"/>
      <c r="M161" s="360" t="s">
        <v>3793</v>
      </c>
      <c r="N161" s="148" t="s">
        <v>3796</v>
      </c>
      <c r="P161" s="41"/>
      <c r="S161" s="25" t="str">
        <f t="shared" si="3"/>
        <v>,reserve25</v>
      </c>
      <c r="T161" s="25" t="str">
        <f t="shared" si="4"/>
        <v>TEXT</v>
      </c>
      <c r="U161" s="25" t="str">
        <f t="shared" si="5"/>
        <v/>
      </c>
      <c r="V161" s="25" t="str">
        <f t="shared" si="6"/>
        <v/>
      </c>
      <c r="W161" s="25" t="str">
        <f t="shared" si="7"/>
        <v>-- 予備25</v>
      </c>
      <c r="Y161" s="41"/>
      <c r="Z161" s="41"/>
      <c r="AA161" s="41"/>
      <c r="AB161" s="41"/>
    </row>
    <row r="162" spans="1:28">
      <c r="A162" s="41"/>
      <c r="B162" s="362">
        <f t="shared" si="0"/>
        <v>149</v>
      </c>
      <c r="C162" s="356" t="s">
        <v>3789</v>
      </c>
      <c r="D162" s="356" t="s">
        <v>3790</v>
      </c>
      <c r="E162" s="357"/>
      <c r="F162" s="357" t="s">
        <v>197</v>
      </c>
      <c r="G162" s="357">
        <v>1</v>
      </c>
      <c r="H162" s="363" t="str">
        <f t="shared" ref="H162:H163" si="43">IF(F162="フラグ","boolean",IF(F162="文字列","text",IF(F162="整数","integer",IF(F162="実数","numeric",""))))</f>
        <v>text</v>
      </c>
      <c r="I162" s="363">
        <f t="shared" ref="I162:I163" si="44">IF(H162="boolean",1,IF(H162="text",IF(G162&lt;=126,1+(G162*3),4+(G162*3)),IF(H162="integer",4,IF(H162="numeric",3+CEILING(G162/4*2,2),0))))</f>
        <v>4</v>
      </c>
      <c r="J162" s="358"/>
      <c r="K162" s="358"/>
      <c r="L162" s="359"/>
      <c r="M162" s="360" t="s">
        <v>3793</v>
      </c>
      <c r="N162" s="148" t="s">
        <v>3796</v>
      </c>
      <c r="P162" s="41"/>
      <c r="S162" s="25" t="str">
        <f t="shared" ref="S162:S163" si="45">IF(B162&lt;&gt;1,","&amp;D162,D162)</f>
        <v>,reserve26</v>
      </c>
      <c r="T162" s="25" t="str">
        <f t="shared" ref="T162:T163" si="46">UPPER(H162)</f>
        <v>TEXT</v>
      </c>
      <c r="U162" s="25" t="str">
        <f t="shared" ref="U162:U163" si="47">IF(K162&lt;&gt;"","default "&amp;IF(H162="text","'"&amp;K162&amp;"'",K162),"")</f>
        <v/>
      </c>
      <c r="V162" s="25" t="str">
        <f t="shared" ref="V162:V163" si="48">IF(L162="○","NOT NULL","")</f>
        <v/>
      </c>
      <c r="W162" s="25" t="str">
        <f t="shared" ref="W162:W163" si="49">"-- "&amp;C162</f>
        <v>-- 予備26</v>
      </c>
      <c r="Y162" s="41"/>
      <c r="Z162" s="41"/>
      <c r="AA162" s="41"/>
      <c r="AB162" s="41"/>
    </row>
    <row r="163" spans="1:28">
      <c r="B163" s="364">
        <f t="shared" si="0"/>
        <v>150</v>
      </c>
      <c r="C163" s="356" t="s">
        <v>3830</v>
      </c>
      <c r="D163" s="356" t="s">
        <v>3831</v>
      </c>
      <c r="E163" s="357"/>
      <c r="F163" s="357" t="s">
        <v>197</v>
      </c>
      <c r="G163" s="357">
        <v>1</v>
      </c>
      <c r="H163" s="357" t="str">
        <f t="shared" si="43"/>
        <v>text</v>
      </c>
      <c r="I163" s="357">
        <f t="shared" si="44"/>
        <v>4</v>
      </c>
      <c r="J163" s="358"/>
      <c r="K163" s="361"/>
      <c r="L163" s="359"/>
      <c r="M163" s="360" t="s">
        <v>3793</v>
      </c>
      <c r="N163" s="148" t="s">
        <v>3796</v>
      </c>
      <c r="S163" s="25" t="str">
        <f t="shared" si="45"/>
        <v>,reserve27</v>
      </c>
      <c r="T163" s="25" t="str">
        <f t="shared" si="46"/>
        <v>TEXT</v>
      </c>
      <c r="U163" s="25" t="str">
        <f t="shared" si="47"/>
        <v/>
      </c>
      <c r="V163" s="25" t="str">
        <f t="shared" si="48"/>
        <v/>
      </c>
      <c r="W163" s="25" t="str">
        <f t="shared" si="49"/>
        <v>-- 予備27</v>
      </c>
      <c r="Y163" s="41"/>
      <c r="Z163" s="41"/>
      <c r="AA163" s="41"/>
      <c r="AB163" s="41"/>
    </row>
    <row r="164" spans="1:28" ht="19.5" thickBot="1">
      <c r="A164" s="41"/>
      <c r="B164" s="42">
        <f t="shared" si="0"/>
        <v>151</v>
      </c>
      <c r="C164" s="324" t="s">
        <v>3218</v>
      </c>
      <c r="D164" s="324" t="s">
        <v>822</v>
      </c>
      <c r="E164" s="325" t="s">
        <v>1273</v>
      </c>
      <c r="F164" s="325" t="s">
        <v>197</v>
      </c>
      <c r="G164" s="325">
        <v>8</v>
      </c>
      <c r="H164" s="44" t="str">
        <f t="shared" si="1"/>
        <v>text</v>
      </c>
      <c r="I164" s="44">
        <f t="shared" si="2"/>
        <v>25</v>
      </c>
      <c r="J164" s="326"/>
      <c r="K164" s="327"/>
      <c r="L164" s="328" t="s">
        <v>1273</v>
      </c>
      <c r="M164" s="329" t="s">
        <v>3797</v>
      </c>
      <c r="P164" s="41"/>
      <c r="S164" s="25" t="str">
        <f t="shared" si="3"/>
        <v>,update_ymd</v>
      </c>
      <c r="T164" s="25" t="str">
        <f t="shared" si="4"/>
        <v>TEXT</v>
      </c>
      <c r="U164" s="25" t="str">
        <f t="shared" si="5"/>
        <v/>
      </c>
      <c r="V164" s="25" t="str">
        <f t="shared" si="6"/>
        <v>NOT NULL</v>
      </c>
      <c r="W164" s="25" t="str">
        <f t="shared" si="7"/>
        <v>-- データ登録日</v>
      </c>
      <c r="Y164" s="41"/>
      <c r="Z164" s="41"/>
      <c r="AA164" s="41"/>
      <c r="AB164" s="41"/>
    </row>
    <row r="165" spans="1:28">
      <c r="A165" s="41"/>
      <c r="P165" s="41"/>
      <c r="R165" s="25" t="s">
        <v>1327</v>
      </c>
      <c r="Y165" s="41"/>
      <c r="Z165" s="41"/>
      <c r="AA165" s="41"/>
      <c r="AB165" s="41"/>
    </row>
    <row r="166" spans="1:28">
      <c r="A166" s="41"/>
      <c r="P166" s="41"/>
      <c r="Y166" s="41"/>
      <c r="Z166" s="41"/>
      <c r="AA166" s="41"/>
      <c r="AB166" s="41"/>
    </row>
    <row r="167" spans="1:28">
      <c r="P167" s="41"/>
      <c r="Y167" s="41"/>
      <c r="Z167" s="41"/>
      <c r="AA167" s="41"/>
      <c r="AB167" s="41"/>
    </row>
    <row r="168" spans="1:28">
      <c r="P168" s="41"/>
      <c r="Y168" s="41"/>
      <c r="Z168" s="41"/>
      <c r="AA168" s="41"/>
    </row>
    <row r="169" spans="1:28">
      <c r="P169" s="41"/>
      <c r="Y169" s="41"/>
      <c r="Z169" s="41"/>
      <c r="AA169" s="41"/>
    </row>
    <row r="170" spans="1:28">
      <c r="P170" s="41"/>
      <c r="Y170" s="41"/>
      <c r="Z170" s="41"/>
      <c r="AA170" s="41"/>
    </row>
    <row r="171" spans="1:28">
      <c r="P171" s="41"/>
      <c r="Y171" s="41"/>
      <c r="Z171" s="41"/>
      <c r="AA171" s="41"/>
    </row>
    <row r="172" spans="1:28">
      <c r="P172" s="41"/>
      <c r="Y172" s="41"/>
      <c r="Z172" s="41"/>
      <c r="AA17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43" priority="4"/>
  </conditionalFormatting>
  <conditionalFormatting sqref="D164">
    <cfRule type="duplicateValues" dxfId="104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78" t="s">
        <v>140</v>
      </c>
    </row>
    <row r="2" spans="1:31" ht="19.5" thickBot="1">
      <c r="B2" s="633"/>
      <c r="C2" s="634"/>
      <c r="D2" s="26" t="s">
        <v>141</v>
      </c>
      <c r="E2" s="637"/>
      <c r="F2" s="637"/>
      <c r="G2" s="637"/>
      <c r="H2" s="637"/>
      <c r="I2" s="637"/>
      <c r="J2" s="638"/>
      <c r="K2" s="639"/>
      <c r="L2" s="640"/>
      <c r="M2" s="27"/>
      <c r="P2" s="25" t="str">
        <f>"ALTER TABLE ONLY milscm4."&amp;D$8</f>
        <v>ALTER TABLE ONLY milscm4.mt_shori_shisetsu</v>
      </c>
    </row>
    <row r="3" spans="1:31" ht="19.5" thickBot="1">
      <c r="B3" s="28"/>
      <c r="C3" s="28"/>
      <c r="D3" s="28"/>
      <c r="E3" s="28"/>
      <c r="F3" s="28"/>
      <c r="G3" s="28"/>
      <c r="H3" s="28"/>
      <c r="I3" s="28"/>
      <c r="J3" s="28"/>
      <c r="K3" s="28"/>
      <c r="L3" s="28"/>
      <c r="M3" s="29"/>
      <c r="N3" s="28"/>
      <c r="Q3" s="25" t="str">
        <f>"ADD CONSTRAINT "&amp;D$8&amp;"_pkey"</f>
        <v>ADD CONSTRAINT mt_shori_shisetsu_pkey</v>
      </c>
    </row>
    <row r="4" spans="1:31">
      <c r="B4" s="626" t="s">
        <v>142</v>
      </c>
      <c r="C4" s="627"/>
      <c r="D4" s="628" t="str">
        <f>VLOOKUP(D7,エンティティ一覧!A1:'エンティティ一覧'!AQ10131,13,FALSE)</f>
        <v>ENT_A3_16</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196</v>
      </c>
    </row>
    <row r="7" spans="1:31">
      <c r="B7" s="641" t="s">
        <v>145</v>
      </c>
      <c r="C7" s="642"/>
      <c r="D7" s="643" t="s">
        <v>3842</v>
      </c>
      <c r="E7" s="646"/>
      <c r="F7" s="646"/>
      <c r="G7" s="646"/>
      <c r="H7" s="646"/>
      <c r="I7" s="646"/>
      <c r="J7" s="646"/>
      <c r="K7" s="646"/>
      <c r="L7" s="646"/>
      <c r="M7" s="647"/>
    </row>
    <row r="8" spans="1:31">
      <c r="B8" s="641" t="s">
        <v>642</v>
      </c>
      <c r="C8" s="642"/>
      <c r="D8" s="643" t="s">
        <v>3843</v>
      </c>
      <c r="E8" s="646"/>
      <c r="F8" s="646"/>
      <c r="G8" s="646"/>
      <c r="H8" s="646"/>
      <c r="I8" s="646"/>
      <c r="J8" s="646"/>
      <c r="K8" s="646"/>
      <c r="L8" s="646"/>
      <c r="M8" s="647"/>
      <c r="S8" s="25" t="s">
        <v>1327</v>
      </c>
    </row>
    <row r="9" spans="1:31" ht="19.5" thickBot="1">
      <c r="B9" s="652" t="s">
        <v>149</v>
      </c>
      <c r="C9" s="653"/>
      <c r="D9" s="654" t="str">
        <f xml:space="preserve"> D7 &amp; "を定義する。"</f>
        <v>処理対象施設マスタを定義する。</v>
      </c>
      <c r="E9" s="655"/>
      <c r="F9" s="655"/>
      <c r="G9" s="655"/>
      <c r="H9" s="655"/>
      <c r="I9" s="655"/>
      <c r="J9" s="655"/>
      <c r="K9" s="655"/>
      <c r="L9" s="655"/>
      <c r="M9" s="656"/>
      <c r="P9" s="25" t="str">
        <f>"ALTER TABLE milscm4."&amp;D$8&amp;" OWNER TO pgmisgrp1;"</f>
        <v>ALTER TABLE milscm4.mt_shori_shisetsu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milscm4.mt_shori_shisetsu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milscm4.mt_shori_shisetsu</v>
      </c>
    </row>
    <row r="13" spans="1:31" ht="16.5" customHeight="1">
      <c r="B13" s="670"/>
      <c r="C13" s="672"/>
      <c r="D13" s="672"/>
      <c r="E13" s="666"/>
      <c r="F13" s="377" t="s">
        <v>162</v>
      </c>
      <c r="G13" s="377" t="s">
        <v>163</v>
      </c>
      <c r="H13" s="377" t="s">
        <v>162</v>
      </c>
      <c r="I13" s="377" t="s">
        <v>164</v>
      </c>
      <c r="J13" s="666"/>
      <c r="K13" s="666"/>
      <c r="L13" s="666"/>
      <c r="M13" s="668"/>
      <c r="Q13" s="25" t="s">
        <v>1326</v>
      </c>
    </row>
    <row r="14" spans="1:31">
      <c r="B14" s="33">
        <f t="shared" ref="B14:B23" si="0">ROW()-13</f>
        <v>1</v>
      </c>
      <c r="C14" s="236" t="s">
        <v>1788</v>
      </c>
      <c r="D14" s="236" t="s">
        <v>1452</v>
      </c>
      <c r="E14" s="229" t="s">
        <v>208</v>
      </c>
      <c r="F14" s="229" t="s">
        <v>197</v>
      </c>
      <c r="G14" s="229">
        <v>9</v>
      </c>
      <c r="H14" s="36" t="str">
        <f t="shared" ref="H14:H23" si="1">IF(F14="フラグ","boolean",IF(F14="文字列","text",IF(F14="整数","integer",IF(F14="実数","numeric",""))))</f>
        <v>text</v>
      </c>
      <c r="I14" s="36">
        <f t="shared" ref="I14:I23" si="2">IF(H14="boolean",1,IF(H14="text",IF(G14&lt;=126,1+(G14*3),4+(G14*3)),IF(H14="integer",4,IF(H14="numeric",3+CEILING(G14/4*2,2),0))))</f>
        <v>28</v>
      </c>
      <c r="J14" s="37"/>
      <c r="K14" s="204"/>
      <c r="L14" s="239" t="s">
        <v>192</v>
      </c>
      <c r="M14" s="39"/>
      <c r="S14" s="25" t="str">
        <f t="shared" ref="S14:S23" si="3">IF(B14&lt;&gt;1,","&amp;D14,D14)</f>
        <v>facility_id</v>
      </c>
      <c r="T14" s="25" t="str">
        <f t="shared" ref="T14:T23" si="4">UPPER(H14)</f>
        <v>TEXT</v>
      </c>
      <c r="U14" s="25" t="str">
        <f t="shared" ref="U14:U23" si="5">IF(K14&lt;&gt;"","default "&amp;IF(H14="text","'"&amp;K14&amp;"'",K14),"")</f>
        <v/>
      </c>
      <c r="V14" s="25" t="str">
        <f t="shared" ref="V14:V23" si="6">IF(L14="○","NOT NULL","")</f>
        <v>NOT NULL</v>
      </c>
      <c r="W14" s="25" t="str">
        <f t="shared" ref="W14:W23" si="7">"-- "&amp;C14</f>
        <v>-- 施設ID</v>
      </c>
      <c r="Y14" s="41"/>
      <c r="Z14" s="41"/>
      <c r="AA14" s="41"/>
      <c r="AB14" s="41"/>
      <c r="AD14" s="25" t="str">
        <f t="shared" ref="AD14:AD23" si="8">IF(H14="text",""""&amp;D14&amp;""": ""object"", ","")</f>
        <v xml:space="preserve">"facility_id": "object", </v>
      </c>
      <c r="AE14" s="25" t="str">
        <f t="shared" ref="AE14:AE23" si="9">""""&amp;D14&amp;""", "</f>
        <v xml:space="preserve">"facility_id", </v>
      </c>
    </row>
    <row r="15" spans="1:31">
      <c r="B15" s="33">
        <f t="shared" si="0"/>
        <v>2</v>
      </c>
      <c r="C15" s="52" t="s">
        <v>3848</v>
      </c>
      <c r="D15" s="52" t="s">
        <v>1629</v>
      </c>
      <c r="E15" s="35"/>
      <c r="F15" s="35" t="s">
        <v>3849</v>
      </c>
      <c r="G15" s="35">
        <v>50</v>
      </c>
      <c r="H15" s="245" t="str">
        <f>IF(F15="フラグ","boolean",IF(F15="文字列","text",IF(F15="整数","integer",IF(F15="実数","numeric",""))))</f>
        <v>text</v>
      </c>
      <c r="I15" s="245">
        <f>IF(H15="boolean",1,IF(H15="text",IF(G15&lt;=126,1+(G15*3),4+(G15*3)),IF(H15="integer",4,IF(H15="numeric",3+CEILING(G15/4*2,2),0))))</f>
        <v>151</v>
      </c>
      <c r="J15" s="237"/>
      <c r="K15" s="238"/>
      <c r="L15" s="55" t="s">
        <v>192</v>
      </c>
      <c r="M15" s="56" t="s">
        <v>3850</v>
      </c>
      <c r="S15" s="25" t="str">
        <f>IF(B15&lt;&gt;1,","&amp;D15,D15)</f>
        <v>,facility_id_mml</v>
      </c>
      <c r="T15" s="25" t="str">
        <f>UPPER(H15)</f>
        <v>TEXT</v>
      </c>
      <c r="U15" s="25" t="str">
        <f>IF(K15&lt;&gt;"","default "&amp;IF(H15="text","'"&amp;K15&amp;"'",K15),"")</f>
        <v/>
      </c>
      <c r="V15" s="25" t="str">
        <f>IF(L15="○","NOT NULL","")</f>
        <v>NOT NULL</v>
      </c>
      <c r="W15" s="25" t="str">
        <f>"-- "&amp;C15</f>
        <v>-- 施設ID（MML）</v>
      </c>
      <c r="Y15" s="41"/>
      <c r="Z15" s="41"/>
      <c r="AA15" s="41"/>
      <c r="AB15" s="41"/>
      <c r="AD15" s="25" t="str">
        <f t="shared" ref="AD15" si="10">IF(H15="text",""""&amp;D15&amp;""": ""object"", ","")</f>
        <v xml:space="preserve">"facility_id_mml": "object", </v>
      </c>
      <c r="AE15" s="25" t="str">
        <f t="shared" ref="AE15" si="11">""""&amp;D15&amp;""", "</f>
        <v xml:space="preserve">"facility_id_mml", </v>
      </c>
    </row>
    <row r="16" spans="1:31">
      <c r="B16" s="33">
        <f t="shared" si="0"/>
        <v>3</v>
      </c>
      <c r="C16" s="236" t="s">
        <v>539</v>
      </c>
      <c r="D16" s="236" t="s">
        <v>540</v>
      </c>
      <c r="E16" s="229"/>
      <c r="F16" s="229" t="s">
        <v>197</v>
      </c>
      <c r="G16" s="229">
        <v>40</v>
      </c>
      <c r="H16" s="229" t="str">
        <f>IF(F16="フラグ","boolean",IF(F16="文字列","text",IF(F16="整数","integer",IF(F16="実数","numeric",""))))</f>
        <v>text</v>
      </c>
      <c r="I16" s="229">
        <f>IF(H16="boolean",1,IF(H16="text",IF(G16&lt;=126,1+(G16*3),4+(G16*3)),IF(H16="integer",4,IF(H16="numeric",3+CEILING(G16/4*2,2),0))))</f>
        <v>121</v>
      </c>
      <c r="J16" s="237"/>
      <c r="K16" s="238"/>
      <c r="L16" s="239" t="s">
        <v>192</v>
      </c>
      <c r="M16" s="240"/>
      <c r="S16" s="25" t="str">
        <f>IF(B16&lt;&gt;1,","&amp;D16,D16)</f>
        <v>,facility_name</v>
      </c>
      <c r="T16" s="25" t="str">
        <f>UPPER(H16)</f>
        <v>TEXT</v>
      </c>
      <c r="U16" s="25" t="str">
        <f>IF(K16&lt;&gt;"","default "&amp;IF(H16="text","'"&amp;K16&amp;"'",K16),"")</f>
        <v/>
      </c>
      <c r="V16" s="25" t="str">
        <f>IF(L16="○","NOT NULL","")</f>
        <v>NOT NULL</v>
      </c>
      <c r="W16" s="25" t="str">
        <f>"-- "&amp;C16</f>
        <v>-- 施設名</v>
      </c>
      <c r="Y16" s="41"/>
      <c r="Z16" s="41"/>
      <c r="AA16" s="41"/>
      <c r="AB16" s="41"/>
      <c r="AD16" s="25" t="str">
        <f>IF(H16="text",""""&amp;D16&amp;""": ""object"", ","")</f>
        <v xml:space="preserve">"facility_name": "object", </v>
      </c>
      <c r="AE16" s="25" t="str">
        <f>""""&amp;D16&amp;""", "</f>
        <v xml:space="preserve">"facility_name", </v>
      </c>
    </row>
    <row r="17" spans="1:31" ht="37.5">
      <c r="A17" s="41"/>
      <c r="B17" s="352">
        <f t="shared" si="0"/>
        <v>4</v>
      </c>
      <c r="C17" s="330" t="s">
        <v>3844</v>
      </c>
      <c r="D17" s="330" t="s">
        <v>1771</v>
      </c>
      <c r="E17" s="351"/>
      <c r="F17" s="351" t="s">
        <v>197</v>
      </c>
      <c r="G17" s="351">
        <v>8</v>
      </c>
      <c r="H17" s="74" t="str">
        <f t="shared" ref="H17" si="12">IF(F17="フラグ","boolean",IF(F17="文字列","text",IF(F17="整数","integer",IF(F17="実数","numeric",""))))</f>
        <v>text</v>
      </c>
      <c r="I17" s="74">
        <f t="shared" ref="I17" si="13">IF(H17="boolean",1,IF(H17="text",IF(G17&lt;=126,1+(G17*3),4+(G17*3)),IF(H17="integer",4,IF(H17="numeric",3+CEILING(G17/4*2,2),0))))</f>
        <v>25</v>
      </c>
      <c r="J17" s="75"/>
      <c r="K17" s="350"/>
      <c r="L17" s="333"/>
      <c r="M17" s="334" t="s">
        <v>3847</v>
      </c>
      <c r="P17" s="41"/>
      <c r="S17" s="25" t="str">
        <f t="shared" ref="S17" si="14">IF(B17&lt;&gt;1,","&amp;D17,D17)</f>
        <v>,opt_out_ymd</v>
      </c>
      <c r="T17" s="25" t="str">
        <f t="shared" ref="T17" si="15">UPPER(H17)</f>
        <v>TEXT</v>
      </c>
      <c r="U17" s="25" t="str">
        <f t="shared" ref="U17" si="16">IF(K17&lt;&gt;"","default "&amp;IF(H17="text","'"&amp;K17&amp;"'",K17),"")</f>
        <v/>
      </c>
      <c r="V17" s="25" t="str">
        <f t="shared" ref="V17" si="17">IF(L17="○","NOT NULL","")</f>
        <v/>
      </c>
      <c r="W17" s="25" t="str">
        <f t="shared" ref="W17" si="18">"-- "&amp;C17</f>
        <v>-- オプトアウト通知開始年月日</v>
      </c>
      <c r="Y17" s="41"/>
      <c r="Z17" s="41"/>
      <c r="AA17" s="41"/>
      <c r="AB17" s="41"/>
      <c r="AD17" s="25" t="str">
        <f t="shared" ref="AD17" si="19">IF(H17="text",""""&amp;D17&amp;""": ""object"", ","")</f>
        <v xml:space="preserve">"opt_out_ymd": "object", </v>
      </c>
      <c r="AE17" s="25" t="str">
        <f t="shared" ref="AE17" si="20">""""&amp;D17&amp;""", "</f>
        <v xml:space="preserve">"opt_out_ymd", </v>
      </c>
    </row>
    <row r="18" spans="1:31">
      <c r="A18" s="41"/>
      <c r="B18" s="352">
        <f t="shared" si="0"/>
        <v>5</v>
      </c>
      <c r="C18" s="330" t="s">
        <v>3845</v>
      </c>
      <c r="D18" s="330" t="s">
        <v>3846</v>
      </c>
      <c r="E18" s="351"/>
      <c r="F18" s="351" t="s">
        <v>197</v>
      </c>
      <c r="G18" s="351">
        <v>3</v>
      </c>
      <c r="H18" s="74" t="str">
        <f t="shared" ref="H18" si="21">IF(F18="フラグ","boolean",IF(F18="文字列","text",IF(F18="整数","integer",IF(F18="実数","numeric",""))))</f>
        <v>text</v>
      </c>
      <c r="I18" s="74">
        <f t="shared" ref="I18" si="22">IF(H18="boolean",1,IF(H18="text",IF(G18&lt;=126,1+(G18*3),4+(G18*3)),IF(H18="integer",4,IF(H18="numeric",3+CEILING(G18/4*2,2),0))))</f>
        <v>10</v>
      </c>
      <c r="J18" s="75"/>
      <c r="K18" s="350"/>
      <c r="L18" s="333"/>
      <c r="M18" s="334"/>
      <c r="P18" s="41"/>
      <c r="S18" s="25" t="str">
        <f t="shared" ref="S18" si="23">IF(B18&lt;&gt;1,","&amp;D18,D18)</f>
        <v>,group_id_edit_kubun</v>
      </c>
      <c r="T18" s="25" t="str">
        <f t="shared" ref="T18" si="24">UPPER(H18)</f>
        <v>TEXT</v>
      </c>
      <c r="U18" s="25" t="str">
        <f t="shared" ref="U18" si="25">IF(K18&lt;&gt;"","default "&amp;IF(H18="text","'"&amp;K18&amp;"'",K18),"")</f>
        <v/>
      </c>
      <c r="V18" s="25" t="str">
        <f t="shared" ref="V18" si="26">IF(L18="○","NOT NULL","")</f>
        <v/>
      </c>
      <c r="W18" s="25" t="str">
        <f t="shared" ref="W18" si="27">"-- "&amp;C18</f>
        <v>-- 紐付けID編集区分</v>
      </c>
      <c r="Y18" s="41"/>
      <c r="Z18" s="41"/>
      <c r="AA18" s="41"/>
      <c r="AB18" s="41"/>
      <c r="AD18" s="25" t="str">
        <f t="shared" ref="AD18" si="28">IF(H18="text",""""&amp;D18&amp;""": ""object"", ","")</f>
        <v xml:space="preserve">"group_id_edit_kubun": "object", </v>
      </c>
      <c r="AE18" s="25" t="str">
        <f t="shared" ref="AE18" si="29">""""&amp;D18&amp;""", "</f>
        <v xml:space="preserve">"group_id_edit_kubun", </v>
      </c>
    </row>
    <row r="19" spans="1:31" ht="37.5">
      <c r="B19" s="33">
        <f t="shared" si="0"/>
        <v>6</v>
      </c>
      <c r="C19" s="236" t="s">
        <v>3851</v>
      </c>
      <c r="D19" s="236" t="s">
        <v>3852</v>
      </c>
      <c r="E19" s="229"/>
      <c r="F19" s="35" t="s">
        <v>3849</v>
      </c>
      <c r="G19" s="229">
        <v>8</v>
      </c>
      <c r="H19" s="245" t="str">
        <f>IF(F19="フラグ","boolean",IF(F19="文字列","text",IF(F19="整数","integer",IF(F19="実数","numeric",""))))</f>
        <v>text</v>
      </c>
      <c r="I19" s="245">
        <f>IF(H19="boolean",1,IF(H19="text",IF(G19&lt;=126,1+(G19*3),4+(G19*3)),IF(H19="integer",4,IF(H19="numeric",3+CEILING(G19/4*2,2),0))))</f>
        <v>25</v>
      </c>
      <c r="J19" s="237"/>
      <c r="K19" s="238"/>
      <c r="L19" s="239"/>
      <c r="M19" s="39" t="s">
        <v>3866</v>
      </c>
      <c r="S19" s="25" t="str">
        <f>IF(B19&lt;&gt;1,","&amp;D19,D19)</f>
        <v>,facility_contract_start</v>
      </c>
      <c r="T19" s="25" t="str">
        <f>UPPER(H19)</f>
        <v>TEXT</v>
      </c>
      <c r="U19" s="25" t="str">
        <f>IF(K19&lt;&gt;"","default "&amp;IF(H19="text","'"&amp;K19&amp;"'",K19),"")</f>
        <v/>
      </c>
      <c r="V19" s="25" t="str">
        <f>IF(L19="○","NOT NULL","")</f>
        <v/>
      </c>
      <c r="W19" s="25" t="str">
        <f>"-- "&amp;C19</f>
        <v>-- 施設データ提供開始日</v>
      </c>
      <c r="Y19" s="41"/>
      <c r="Z19" s="41"/>
      <c r="AA19" s="41"/>
      <c r="AB19" s="41"/>
      <c r="AD19" s="25" t="str">
        <f t="shared" ref="AD19:AD20" si="30">IF(H19="text",""""&amp;D19&amp;""": ""object"", ","")</f>
        <v xml:space="preserve">"facility_contract_start": "object", </v>
      </c>
      <c r="AE19" s="25" t="str">
        <f t="shared" ref="AE19:AE20" si="31">""""&amp;D19&amp;""", "</f>
        <v xml:space="preserve">"facility_contract_start", </v>
      </c>
    </row>
    <row r="20" spans="1:31" ht="56.25">
      <c r="B20" s="33">
        <f t="shared" si="0"/>
        <v>7</v>
      </c>
      <c r="C20" s="236" t="s">
        <v>3853</v>
      </c>
      <c r="D20" s="236" t="s">
        <v>3854</v>
      </c>
      <c r="E20" s="229"/>
      <c r="F20" s="35" t="s">
        <v>3849</v>
      </c>
      <c r="G20" s="229">
        <v>8</v>
      </c>
      <c r="H20" s="245" t="str">
        <f>IF(F20="フラグ","boolean",IF(F20="文字列","text",IF(F20="整数","integer",IF(F20="実数","numeric",""))))</f>
        <v>text</v>
      </c>
      <c r="I20" s="245">
        <f>IF(H20="boolean",1,IF(H20="text",IF(G20&lt;=126,1+(G20*3),4+(G20*3)),IF(H20="integer",4,IF(H20="numeric",3+CEILING(G20/4*2,2),0))))</f>
        <v>25</v>
      </c>
      <c r="J20" s="237"/>
      <c r="K20" s="238"/>
      <c r="L20" s="239"/>
      <c r="M20" s="39" t="s">
        <v>3867</v>
      </c>
      <c r="S20" s="25" t="str">
        <f>IF(B20&lt;&gt;1,","&amp;D20,D20)</f>
        <v>,facility_contract_end</v>
      </c>
      <c r="T20" s="25" t="str">
        <f>UPPER(H20)</f>
        <v>TEXT</v>
      </c>
      <c r="U20" s="25" t="str">
        <f>IF(K20&lt;&gt;"","default "&amp;IF(H20="text","'"&amp;K20&amp;"'",K20),"")</f>
        <v/>
      </c>
      <c r="V20" s="25" t="str">
        <f>IF(L20="○","NOT NULL","")</f>
        <v/>
      </c>
      <c r="W20" s="25" t="str">
        <f>"-- "&amp;C20</f>
        <v>-- 施設データ提供終了日</v>
      </c>
      <c r="Y20" s="41"/>
      <c r="Z20" s="41"/>
      <c r="AA20" s="41"/>
      <c r="AB20" s="41"/>
      <c r="AD20" s="25" t="str">
        <f t="shared" si="30"/>
        <v xml:space="preserve">"facility_contract_end": "object", </v>
      </c>
      <c r="AE20" s="25" t="str">
        <f t="shared" si="31"/>
        <v xml:space="preserve">"facility_contract_end", </v>
      </c>
    </row>
    <row r="21" spans="1:31">
      <c r="A21" s="41"/>
      <c r="B21" s="352">
        <f t="shared" si="0"/>
        <v>8</v>
      </c>
      <c r="C21" s="330" t="s">
        <v>3855</v>
      </c>
      <c r="D21" s="330" t="s">
        <v>3856</v>
      </c>
      <c r="E21" s="351"/>
      <c r="F21" s="351" t="s">
        <v>193</v>
      </c>
      <c r="G21" s="351">
        <v>4</v>
      </c>
      <c r="H21" s="74" t="str">
        <f t="shared" si="1"/>
        <v>integer</v>
      </c>
      <c r="I21" s="74">
        <f t="shared" si="2"/>
        <v>4</v>
      </c>
      <c r="J21" s="75"/>
      <c r="K21" s="379">
        <v>0</v>
      </c>
      <c r="L21" s="239"/>
      <c r="M21" s="76"/>
      <c r="P21" s="41"/>
      <c r="S21" s="25" t="str">
        <f t="shared" si="3"/>
        <v>,size</v>
      </c>
      <c r="T21" s="25" t="str">
        <f t="shared" si="4"/>
        <v>INTEGER</v>
      </c>
      <c r="U21" s="25" t="str">
        <f t="shared" si="5"/>
        <v>default 0</v>
      </c>
      <c r="V21" s="25" t="str">
        <f t="shared" si="6"/>
        <v/>
      </c>
      <c r="W21" s="25" t="str">
        <f t="shared" si="7"/>
        <v>-- 施設規模</v>
      </c>
      <c r="Y21" s="41"/>
      <c r="Z21" s="41"/>
      <c r="AA21" s="41"/>
      <c r="AB21" s="41"/>
      <c r="AD21" s="25" t="str">
        <f t="shared" si="8"/>
        <v/>
      </c>
      <c r="AE21" s="25" t="str">
        <f t="shared" si="9"/>
        <v xml:space="preserve">"size", </v>
      </c>
    </row>
    <row r="22" spans="1:31" ht="37.5">
      <c r="A22" s="41"/>
      <c r="B22" s="352">
        <f t="shared" si="0"/>
        <v>9</v>
      </c>
      <c r="C22" s="330" t="s">
        <v>3860</v>
      </c>
      <c r="D22" s="330" t="s">
        <v>3859</v>
      </c>
      <c r="E22" s="351"/>
      <c r="F22" s="351" t="s">
        <v>1677</v>
      </c>
      <c r="G22" s="351">
        <v>1</v>
      </c>
      <c r="H22" s="74" t="str">
        <f t="shared" ref="H22" si="32">IF(F22="フラグ","boolean",IF(F22="文字列","text",IF(F22="整数","integer",IF(F22="実数","numeric",""))))</f>
        <v>boolean</v>
      </c>
      <c r="I22" s="74">
        <f t="shared" ref="I22" si="33">IF(H22="boolean",1,IF(H22="text",IF(G22&lt;=126,1+(G22*3),4+(G22*3)),IF(H22="integer",4,IF(H22="numeric",3+CEILING(G22/4*2,2),0))))</f>
        <v>1</v>
      </c>
      <c r="J22" s="75"/>
      <c r="K22" s="350" t="s">
        <v>3857</v>
      </c>
      <c r="L22" s="239" t="s">
        <v>192</v>
      </c>
      <c r="M22" s="76" t="s">
        <v>3864</v>
      </c>
      <c r="P22" s="41"/>
      <c r="S22" s="25" t="str">
        <f t="shared" ref="S22" si="34">IF(B22&lt;&gt;1,","&amp;D22,D22)</f>
        <v>,shori_f</v>
      </c>
      <c r="T22" s="25" t="str">
        <f t="shared" ref="T22" si="35">UPPER(H22)</f>
        <v>BOOLEAN</v>
      </c>
      <c r="U22" s="25" t="str">
        <f t="shared" ref="U22" si="36">IF(K22&lt;&gt;"","default "&amp;IF(H22="text","'"&amp;K22&amp;"'",K22),"")</f>
        <v>default TRUE</v>
      </c>
      <c r="V22" s="25" t="str">
        <f t="shared" ref="V22" si="37">IF(L22="○","NOT NULL","")</f>
        <v>NOT NULL</v>
      </c>
      <c r="W22" s="25" t="str">
        <f t="shared" ref="W22" si="38">"-- "&amp;C22</f>
        <v>-- データ取得対象フラグ</v>
      </c>
      <c r="Y22" s="41"/>
      <c r="Z22" s="41"/>
      <c r="AA22" s="41"/>
      <c r="AB22" s="41"/>
      <c r="AD22" s="25" t="str">
        <f t="shared" ref="AD22" si="39">IF(H22="text",""""&amp;D22&amp;""": ""object"", ","")</f>
        <v/>
      </c>
      <c r="AE22" s="25" t="str">
        <f t="shared" ref="AE22" si="40">""""&amp;D22&amp;""", "</f>
        <v xml:space="preserve">"shori_f", </v>
      </c>
    </row>
    <row r="23" spans="1:31" ht="38.25" thickBot="1">
      <c r="A23" s="41"/>
      <c r="B23" s="42">
        <f t="shared" si="0"/>
        <v>10</v>
      </c>
      <c r="C23" s="324" t="s">
        <v>3861</v>
      </c>
      <c r="D23" s="324" t="s">
        <v>3862</v>
      </c>
      <c r="E23" s="325"/>
      <c r="F23" s="325" t="s">
        <v>3858</v>
      </c>
      <c r="G23" s="325">
        <v>1</v>
      </c>
      <c r="H23" s="44" t="str">
        <f t="shared" si="1"/>
        <v>boolean</v>
      </c>
      <c r="I23" s="44">
        <f t="shared" si="2"/>
        <v>1</v>
      </c>
      <c r="J23" s="46"/>
      <c r="K23" s="206" t="s">
        <v>3863</v>
      </c>
      <c r="L23" s="44" t="s">
        <v>192</v>
      </c>
      <c r="M23" s="49" t="s">
        <v>3865</v>
      </c>
      <c r="P23" s="41"/>
      <c r="S23" s="25" t="str">
        <f t="shared" si="3"/>
        <v>,feasibility_f</v>
      </c>
      <c r="T23" s="25" t="str">
        <f t="shared" si="4"/>
        <v>BOOLEAN</v>
      </c>
      <c r="U23" s="25" t="str">
        <f t="shared" si="5"/>
        <v>default FALSE</v>
      </c>
      <c r="V23" s="25" t="str">
        <f t="shared" si="6"/>
        <v>NOT NULL</v>
      </c>
      <c r="W23" s="25" t="str">
        <f t="shared" si="7"/>
        <v>-- フィジビリティ対象フラグ</v>
      </c>
      <c r="Y23" s="41"/>
      <c r="Z23" s="41"/>
      <c r="AA23" s="41"/>
      <c r="AB23" s="41"/>
      <c r="AD23" s="25" t="str">
        <f t="shared" si="8"/>
        <v/>
      </c>
      <c r="AE23" s="25" t="str">
        <f t="shared" si="9"/>
        <v xml:space="preserve">"feasibility_f", </v>
      </c>
    </row>
    <row r="24" spans="1:31">
      <c r="A24" s="41"/>
      <c r="P24" s="41"/>
      <c r="R24" s="25" t="s">
        <v>1327</v>
      </c>
      <c r="Y24" s="41"/>
      <c r="Z24" s="41"/>
      <c r="AA24" s="41"/>
      <c r="AB24" s="41"/>
    </row>
    <row r="25" spans="1:31">
      <c r="A25" s="4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21">
    <cfRule type="duplicateValues" dxfId="1041" priority="11"/>
  </conditionalFormatting>
  <conditionalFormatting sqref="D14">
    <cfRule type="duplicateValues" dxfId="1040" priority="9"/>
  </conditionalFormatting>
  <conditionalFormatting sqref="D16">
    <cfRule type="duplicateValues" dxfId="1039" priority="6"/>
  </conditionalFormatting>
  <conditionalFormatting sqref="D15">
    <cfRule type="duplicateValues" dxfId="1038" priority="3"/>
  </conditionalFormatting>
  <conditionalFormatting sqref="D19:D20">
    <cfRule type="duplicateValues" dxfId="1037" priority="2"/>
  </conditionalFormatting>
  <conditionalFormatting sqref="D22">
    <cfRule type="duplicateValues" dxfId="103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1" t="s">
        <v>140</v>
      </c>
    </row>
    <row r="2" spans="1:31" ht="19.5" thickBot="1">
      <c r="B2" s="633"/>
      <c r="C2" s="634"/>
      <c r="D2" s="26" t="s">
        <v>141</v>
      </c>
      <c r="E2" s="637"/>
      <c r="F2" s="637"/>
      <c r="G2" s="637"/>
      <c r="H2" s="637"/>
      <c r="I2" s="637"/>
      <c r="J2" s="638"/>
      <c r="K2" s="639"/>
      <c r="L2" s="640"/>
      <c r="M2" s="27"/>
      <c r="P2" s="25" t="str">
        <f>"ALTER TABLE ONLY milscm4."&amp;D$8</f>
        <v>ALTER TABLE ONLY milscm4.mt_shori_shisetsu_manage</v>
      </c>
    </row>
    <row r="3" spans="1:31" ht="19.5" thickBot="1">
      <c r="B3" s="28"/>
      <c r="C3" s="28"/>
      <c r="D3" s="28"/>
      <c r="E3" s="28"/>
      <c r="F3" s="28"/>
      <c r="G3" s="28"/>
      <c r="H3" s="28"/>
      <c r="I3" s="28"/>
      <c r="J3" s="28"/>
      <c r="K3" s="28"/>
      <c r="L3" s="28"/>
      <c r="M3" s="29"/>
      <c r="N3" s="28"/>
      <c r="Q3" s="25" t="str">
        <f>"ADD CONSTRAINT "&amp;D$8&amp;"_pkey"</f>
        <v>ADD CONSTRAINT mt_shori_shisetsu_manage_pkey</v>
      </c>
    </row>
    <row r="4" spans="1:31">
      <c r="B4" s="626" t="s">
        <v>142</v>
      </c>
      <c r="C4" s="627"/>
      <c r="D4" s="628" t="str">
        <f>VLOOKUP(D7,エンティティ一覧!A1:'エンティティ一覧'!AQ10131,13,FALSE)</f>
        <v>ENT_A3_17</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196</v>
      </c>
    </row>
    <row r="7" spans="1:31">
      <c r="B7" s="641" t="s">
        <v>145</v>
      </c>
      <c r="C7" s="642"/>
      <c r="D7" s="643" t="s">
        <v>3869</v>
      </c>
      <c r="E7" s="646"/>
      <c r="F7" s="646"/>
      <c r="G7" s="646"/>
      <c r="H7" s="646"/>
      <c r="I7" s="646"/>
      <c r="J7" s="646"/>
      <c r="K7" s="646"/>
      <c r="L7" s="646"/>
      <c r="M7" s="647"/>
    </row>
    <row r="8" spans="1:31">
      <c r="B8" s="641" t="s">
        <v>642</v>
      </c>
      <c r="C8" s="642"/>
      <c r="D8" s="643" t="s">
        <v>3868</v>
      </c>
      <c r="E8" s="646"/>
      <c r="F8" s="646"/>
      <c r="G8" s="646"/>
      <c r="H8" s="646"/>
      <c r="I8" s="646"/>
      <c r="J8" s="646"/>
      <c r="K8" s="646"/>
      <c r="L8" s="646"/>
      <c r="M8" s="647"/>
      <c r="S8" s="25" t="s">
        <v>1327</v>
      </c>
    </row>
    <row r="9" spans="1:31" ht="19.5" thickBot="1">
      <c r="B9" s="652" t="s">
        <v>149</v>
      </c>
      <c r="C9" s="653"/>
      <c r="D9" s="654" t="str">
        <f xml:space="preserve"> D7 &amp; "を定義する。"</f>
        <v>処理対象施設マスタ管理を定義する。</v>
      </c>
      <c r="E9" s="655"/>
      <c r="F9" s="655"/>
      <c r="G9" s="655"/>
      <c r="H9" s="655"/>
      <c r="I9" s="655"/>
      <c r="J9" s="655"/>
      <c r="K9" s="655"/>
      <c r="L9" s="655"/>
      <c r="M9" s="656"/>
      <c r="P9" s="25" t="str">
        <f>"ALTER TABLE milscm4."&amp;D$8&amp;" OWNER TO pgmisgrp1;"</f>
        <v>ALTER TABLE milscm4.mt_shori_shisetsu_manage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milscm4.mt_shori_shisetsu_manage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milscm4.mt_shori_shisetsu_manage</v>
      </c>
    </row>
    <row r="13" spans="1:31" ht="16.5" customHeight="1">
      <c r="B13" s="670"/>
      <c r="C13" s="672"/>
      <c r="D13" s="672"/>
      <c r="E13" s="666"/>
      <c r="F13" s="380" t="s">
        <v>162</v>
      </c>
      <c r="G13" s="380" t="s">
        <v>163</v>
      </c>
      <c r="H13" s="380" t="s">
        <v>162</v>
      </c>
      <c r="I13" s="380" t="s">
        <v>164</v>
      </c>
      <c r="J13" s="666"/>
      <c r="K13" s="666"/>
      <c r="L13" s="666"/>
      <c r="M13" s="668"/>
      <c r="Q13" s="25" t="s">
        <v>1326</v>
      </c>
    </row>
    <row r="14" spans="1:31">
      <c r="B14" s="33">
        <f t="shared" ref="B14:B19" si="0">ROW()-13</f>
        <v>1</v>
      </c>
      <c r="C14" s="236" t="s">
        <v>1788</v>
      </c>
      <c r="D14" s="236" t="s">
        <v>1452</v>
      </c>
      <c r="E14" s="229" t="s">
        <v>208</v>
      </c>
      <c r="F14" s="229" t="s">
        <v>197</v>
      </c>
      <c r="G14" s="229">
        <v>9</v>
      </c>
      <c r="H14" s="36" t="str">
        <f t="shared" ref="H14:H19" si="1">IF(F14="フラグ","boolean",IF(F14="文字列","text",IF(F14="整数","integer",IF(F14="実数","numeric",""))))</f>
        <v>text</v>
      </c>
      <c r="I14" s="36">
        <f t="shared" ref="I14:I19" si="2">IF(H14="boolean",1,IF(H14="text",IF(G14&lt;=126,1+(G14*3),4+(G14*3)),IF(H14="integer",4,IF(H14="numeric",3+CEILING(G14/4*2,2),0))))</f>
        <v>28</v>
      </c>
      <c r="J14" s="37"/>
      <c r="K14" s="204"/>
      <c r="L14" s="239" t="s">
        <v>192</v>
      </c>
      <c r="M14" s="39"/>
      <c r="S14" s="25" t="str">
        <f t="shared" ref="S14:S19" si="3">IF(B14&lt;&gt;1,","&amp;D14,D14)</f>
        <v>facility_id</v>
      </c>
      <c r="T14" s="25" t="str">
        <f t="shared" ref="T14:T19" si="4">UPPER(H14)</f>
        <v>TEXT</v>
      </c>
      <c r="U14" s="25" t="str">
        <f t="shared" ref="U14:U19" si="5">IF(K14&lt;&gt;"","default "&amp;IF(H14="text","'"&amp;K14&amp;"'",K14),"")</f>
        <v/>
      </c>
      <c r="V14" s="25" t="str">
        <f t="shared" ref="V14:V19" si="6">IF(L14="○","NOT NULL","")</f>
        <v>NOT NULL</v>
      </c>
      <c r="W14" s="25" t="str">
        <f t="shared" ref="W14:W19" si="7">"-- "&amp;C14</f>
        <v>-- 施設ID</v>
      </c>
      <c r="Y14" s="41"/>
      <c r="Z14" s="41"/>
      <c r="AA14" s="41"/>
      <c r="AB14" s="41"/>
      <c r="AD14" s="25" t="str">
        <f t="shared" ref="AD14:AD19" si="8">IF(H14="text",""""&amp;D14&amp;""": ""object"", ","")</f>
        <v xml:space="preserve">"facility_id": "object", </v>
      </c>
      <c r="AE14" s="25" t="str">
        <f t="shared" ref="AE14:AE19" si="9">""""&amp;D14&amp;""", "</f>
        <v xml:space="preserve">"facility_id", </v>
      </c>
    </row>
    <row r="15" spans="1:31" ht="37.5">
      <c r="B15" s="33">
        <f t="shared" si="0"/>
        <v>2</v>
      </c>
      <c r="C15" s="236" t="s">
        <v>3851</v>
      </c>
      <c r="D15" s="236" t="s">
        <v>3852</v>
      </c>
      <c r="E15" s="229"/>
      <c r="F15" s="35" t="s">
        <v>3849</v>
      </c>
      <c r="G15" s="229">
        <v>8</v>
      </c>
      <c r="H15" s="245" t="str">
        <f>IF(F15="フラグ","boolean",IF(F15="文字列","text",IF(F15="整数","integer",IF(F15="実数","numeric",""))))</f>
        <v>text</v>
      </c>
      <c r="I15" s="245">
        <f>IF(H15="boolean",1,IF(H15="text",IF(G15&lt;=126,1+(G15*3),4+(G15*3)),IF(H15="integer",4,IF(H15="numeric",3+CEILING(G15/4*2,2),0))))</f>
        <v>25</v>
      </c>
      <c r="J15" s="237"/>
      <c r="K15" s="238"/>
      <c r="L15" s="239"/>
      <c r="M15" s="39" t="s">
        <v>3866</v>
      </c>
      <c r="S15" s="25" t="str">
        <f>IF(B15&lt;&gt;1,","&amp;D15,D15)</f>
        <v>,facility_contract_start</v>
      </c>
      <c r="T15" s="25" t="str">
        <f>UPPER(H15)</f>
        <v>TEXT</v>
      </c>
      <c r="U15" s="25" t="str">
        <f>IF(K15&lt;&gt;"","default "&amp;IF(H15="text","'"&amp;K15&amp;"'",K15),"")</f>
        <v/>
      </c>
      <c r="V15" s="25" t="str">
        <f>IF(L15="○","NOT NULL","")</f>
        <v/>
      </c>
      <c r="W15" s="25" t="str">
        <f>"-- "&amp;C15</f>
        <v>-- 施設データ提供開始日</v>
      </c>
      <c r="Y15" s="41"/>
      <c r="Z15" s="41"/>
      <c r="AA15" s="41"/>
      <c r="AB15" s="41"/>
      <c r="AD15" s="25" t="str">
        <f t="shared" ref="AD15:AD17" si="10">IF(H15="text",""""&amp;D15&amp;""": ""object"", ","")</f>
        <v xml:space="preserve">"facility_contract_start": "object", </v>
      </c>
      <c r="AE15" s="25" t="str">
        <f t="shared" ref="AE15:AE17" si="11">""""&amp;D15&amp;""", "</f>
        <v xml:space="preserve">"facility_contract_start", </v>
      </c>
    </row>
    <row r="16" spans="1:31" ht="56.25">
      <c r="B16" s="33">
        <f t="shared" si="0"/>
        <v>3</v>
      </c>
      <c r="C16" s="236" t="s">
        <v>3853</v>
      </c>
      <c r="D16" s="236" t="s">
        <v>3854</v>
      </c>
      <c r="E16" s="229"/>
      <c r="F16" s="35" t="s">
        <v>3849</v>
      </c>
      <c r="G16" s="229">
        <v>8</v>
      </c>
      <c r="H16" s="245" t="str">
        <f>IF(F16="フラグ","boolean",IF(F16="文字列","text",IF(F16="整数","integer",IF(F16="実数","numeric",""))))</f>
        <v>text</v>
      </c>
      <c r="I16" s="245">
        <f>IF(H16="boolean",1,IF(H16="text",IF(G16&lt;=126,1+(G16*3),4+(G16*3)),IF(H16="integer",4,IF(H16="numeric",3+CEILING(G16/4*2,2),0))))</f>
        <v>25</v>
      </c>
      <c r="J16" s="237"/>
      <c r="K16" s="238"/>
      <c r="L16" s="239"/>
      <c r="M16" s="39" t="s">
        <v>3867</v>
      </c>
      <c r="S16" s="25" t="str">
        <f>IF(B16&lt;&gt;1,","&amp;D16,D16)</f>
        <v>,facility_contract_end</v>
      </c>
      <c r="T16" s="25" t="str">
        <f>UPPER(H16)</f>
        <v>TEXT</v>
      </c>
      <c r="U16" s="25" t="str">
        <f>IF(K16&lt;&gt;"","default "&amp;IF(H16="text","'"&amp;K16&amp;"'",K16),"")</f>
        <v/>
      </c>
      <c r="V16" s="25" t="str">
        <f>IF(L16="○","NOT NULL","")</f>
        <v/>
      </c>
      <c r="W16" s="25" t="str">
        <f>"-- "&amp;C16</f>
        <v>-- 施設データ提供終了日</v>
      </c>
      <c r="Y16" s="41"/>
      <c r="Z16" s="41"/>
      <c r="AA16" s="41"/>
      <c r="AB16" s="41"/>
      <c r="AD16" s="25" t="str">
        <f t="shared" si="10"/>
        <v xml:space="preserve">"facility_contract_end": "object", </v>
      </c>
      <c r="AE16" s="25" t="str">
        <f t="shared" si="11"/>
        <v xml:space="preserve">"facility_contract_end", </v>
      </c>
    </row>
    <row r="17" spans="1:31">
      <c r="A17" s="41"/>
      <c r="B17" s="352">
        <f t="shared" si="0"/>
        <v>4</v>
      </c>
      <c r="C17" s="330" t="s">
        <v>3855</v>
      </c>
      <c r="D17" s="330" t="s">
        <v>3856</v>
      </c>
      <c r="E17" s="351"/>
      <c r="F17" s="351" t="s">
        <v>193</v>
      </c>
      <c r="G17" s="351">
        <v>4</v>
      </c>
      <c r="H17" s="74" t="str">
        <f t="shared" ref="H17" si="12">IF(F17="フラグ","boolean",IF(F17="文字列","text",IF(F17="整数","integer",IF(F17="実数","numeric",""))))</f>
        <v>integer</v>
      </c>
      <c r="I17" s="74">
        <f t="shared" ref="I17" si="13">IF(H17="boolean",1,IF(H17="text",IF(G17&lt;=126,1+(G17*3),4+(G17*3)),IF(H17="integer",4,IF(H17="numeric",3+CEILING(G17/4*2,2),0))))</f>
        <v>4</v>
      </c>
      <c r="J17" s="75"/>
      <c r="K17" s="379">
        <v>0</v>
      </c>
      <c r="L17" s="239"/>
      <c r="M17" s="76"/>
      <c r="P17" s="41"/>
      <c r="S17" s="25" t="str">
        <f t="shared" ref="S17" si="14">IF(B17&lt;&gt;1,","&amp;D17,D17)</f>
        <v>,size</v>
      </c>
      <c r="T17" s="25" t="str">
        <f t="shared" ref="T17" si="15">UPPER(H17)</f>
        <v>INTEGER</v>
      </c>
      <c r="U17" s="25" t="str">
        <f t="shared" ref="U17" si="16">IF(K17&lt;&gt;"","default "&amp;IF(H17="text","'"&amp;K17&amp;"'",K17),"")</f>
        <v>default 0</v>
      </c>
      <c r="V17" s="25" t="str">
        <f t="shared" ref="V17" si="17">IF(L17="○","NOT NULL","")</f>
        <v/>
      </c>
      <c r="W17" s="25" t="str">
        <f t="shared" ref="W17" si="18">"-- "&amp;C17</f>
        <v>-- 施設規模</v>
      </c>
      <c r="Y17" s="41"/>
      <c r="Z17" s="41"/>
      <c r="AA17" s="41"/>
      <c r="AB17" s="41"/>
      <c r="AD17" s="25" t="str">
        <f t="shared" si="10"/>
        <v/>
      </c>
      <c r="AE17" s="25" t="str">
        <f t="shared" si="11"/>
        <v xml:space="preserve">"size", </v>
      </c>
    </row>
    <row r="18" spans="1:31" ht="37.5">
      <c r="A18" s="41"/>
      <c r="B18" s="352">
        <f t="shared" si="0"/>
        <v>5</v>
      </c>
      <c r="C18" s="330" t="s">
        <v>3860</v>
      </c>
      <c r="D18" s="330" t="s">
        <v>3859</v>
      </c>
      <c r="E18" s="351"/>
      <c r="F18" s="351" t="s">
        <v>1677</v>
      </c>
      <c r="G18" s="351">
        <v>1</v>
      </c>
      <c r="H18" s="74" t="str">
        <f t="shared" si="1"/>
        <v>boolean</v>
      </c>
      <c r="I18" s="74">
        <f t="shared" si="2"/>
        <v>1</v>
      </c>
      <c r="J18" s="75"/>
      <c r="K18" s="350" t="s">
        <v>3857</v>
      </c>
      <c r="L18" s="239" t="s">
        <v>192</v>
      </c>
      <c r="M18" s="76" t="s">
        <v>3864</v>
      </c>
      <c r="P18" s="41"/>
      <c r="S18" s="25" t="str">
        <f t="shared" si="3"/>
        <v>,shori_f</v>
      </c>
      <c r="T18" s="25" t="str">
        <f t="shared" si="4"/>
        <v>BOOLEAN</v>
      </c>
      <c r="U18" s="25" t="str">
        <f t="shared" si="5"/>
        <v>default TRUE</v>
      </c>
      <c r="V18" s="25" t="str">
        <f t="shared" si="6"/>
        <v>NOT NULL</v>
      </c>
      <c r="W18" s="25" t="str">
        <f t="shared" si="7"/>
        <v>-- データ取得対象フラグ</v>
      </c>
      <c r="Y18" s="41"/>
      <c r="Z18" s="41"/>
      <c r="AA18" s="41"/>
      <c r="AB18" s="41"/>
      <c r="AD18" s="25" t="str">
        <f t="shared" si="8"/>
        <v/>
      </c>
      <c r="AE18" s="25" t="str">
        <f t="shared" si="9"/>
        <v xml:space="preserve">"shori_f", </v>
      </c>
    </row>
    <row r="19" spans="1:31" ht="38.25" thickBot="1">
      <c r="A19" s="41"/>
      <c r="B19" s="42">
        <f t="shared" si="0"/>
        <v>6</v>
      </c>
      <c r="C19" s="324" t="s">
        <v>3861</v>
      </c>
      <c r="D19" s="324" t="s">
        <v>3862</v>
      </c>
      <c r="E19" s="325"/>
      <c r="F19" s="325" t="s">
        <v>3858</v>
      </c>
      <c r="G19" s="325">
        <v>1</v>
      </c>
      <c r="H19" s="44" t="str">
        <f t="shared" si="1"/>
        <v>boolean</v>
      </c>
      <c r="I19" s="44">
        <f t="shared" si="2"/>
        <v>1</v>
      </c>
      <c r="J19" s="46"/>
      <c r="K19" s="206" t="s">
        <v>3863</v>
      </c>
      <c r="L19" s="44" t="s">
        <v>192</v>
      </c>
      <c r="M19" s="49" t="s">
        <v>3865</v>
      </c>
      <c r="P19" s="41"/>
      <c r="S19" s="25" t="str">
        <f t="shared" si="3"/>
        <v>,feasibility_f</v>
      </c>
      <c r="T19" s="25" t="str">
        <f t="shared" si="4"/>
        <v>BOOLEAN</v>
      </c>
      <c r="U19" s="25" t="str">
        <f t="shared" si="5"/>
        <v>default FALSE</v>
      </c>
      <c r="V19" s="25" t="str">
        <f t="shared" si="6"/>
        <v>NOT NULL</v>
      </c>
      <c r="W19" s="25" t="str">
        <f t="shared" si="7"/>
        <v>-- フィジビリティ対象フラグ</v>
      </c>
      <c r="Y19" s="41"/>
      <c r="Z19" s="41"/>
      <c r="AA19" s="41"/>
      <c r="AB19" s="41"/>
      <c r="AD19" s="25" t="str">
        <f t="shared" si="8"/>
        <v/>
      </c>
      <c r="AE19" s="25" t="str">
        <f t="shared" si="9"/>
        <v xml:space="preserve">"feasibility_f", </v>
      </c>
    </row>
    <row r="20" spans="1:31">
      <c r="A20" s="41"/>
      <c r="P20" s="41"/>
      <c r="R20" s="25" t="s">
        <v>1327</v>
      </c>
      <c r="Y20" s="41"/>
      <c r="Z20" s="41"/>
      <c r="AA20" s="41"/>
      <c r="AB20" s="41"/>
    </row>
    <row r="21" spans="1:31">
      <c r="A21" s="41"/>
      <c r="P21" s="41"/>
      <c r="Y21" s="41"/>
      <c r="Z21" s="41"/>
      <c r="AA21" s="41"/>
      <c r="AB21" s="41"/>
    </row>
    <row r="22" spans="1:31">
      <c r="P22" s="41"/>
      <c r="Y22" s="41"/>
      <c r="Z22" s="41"/>
      <c r="AA22" s="41"/>
      <c r="AB22" s="41"/>
    </row>
    <row r="23" spans="1:31">
      <c r="P23" s="41"/>
      <c r="Y23" s="41"/>
      <c r="Z23" s="41"/>
      <c r="AA23" s="41"/>
    </row>
    <row r="24" spans="1:31">
      <c r="P24" s="41"/>
      <c r="Y24" s="41"/>
      <c r="Z24" s="41"/>
      <c r="AA24" s="41"/>
    </row>
    <row r="25" spans="1:31">
      <c r="P25" s="41"/>
      <c r="Y25" s="41"/>
      <c r="Z25" s="41"/>
      <c r="AA25" s="41"/>
    </row>
    <row r="26" spans="1:31">
      <c r="P26" s="41"/>
      <c r="Y26" s="41"/>
      <c r="Z26" s="41"/>
      <c r="AA26" s="41"/>
    </row>
    <row r="27" spans="1:31">
      <c r="P27" s="41"/>
      <c r="Y27" s="41"/>
      <c r="Z27" s="41"/>
      <c r="AA27"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1035" priority="6"/>
  </conditionalFormatting>
  <conditionalFormatting sqref="D15:D16">
    <cfRule type="duplicateValues" dxfId="1034" priority="3"/>
  </conditionalFormatting>
  <conditionalFormatting sqref="D18">
    <cfRule type="duplicateValues" dxfId="1033" priority="2"/>
  </conditionalFormatting>
  <conditionalFormatting sqref="D17">
    <cfRule type="duplicateValues" dxfId="103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4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milscm4.mt_iyakuhin</v>
      </c>
    </row>
    <row r="3" spans="1:31" ht="19.5" thickBot="1">
      <c r="B3" s="28"/>
      <c r="C3" s="28"/>
      <c r="D3" s="28"/>
      <c r="E3" s="28"/>
      <c r="F3" s="28"/>
      <c r="G3" s="28"/>
      <c r="H3" s="28"/>
      <c r="I3" s="28"/>
      <c r="J3" s="28"/>
      <c r="K3" s="28"/>
      <c r="L3" s="28"/>
      <c r="M3" s="29"/>
      <c r="N3" s="28"/>
      <c r="Q3" s="25" t="str">
        <f>"ADD CONSTRAINT "&amp;D$8&amp;"_pkey"</f>
        <v>ADD CONSTRAINT mt_iyakuhin_pkey</v>
      </c>
    </row>
    <row r="4" spans="1:31">
      <c r="B4" s="626" t="s">
        <v>142</v>
      </c>
      <c r="C4" s="627"/>
      <c r="D4" s="628" t="str">
        <f>VLOOKUP(D7,エンティティ一覧!A1:'エンティティ一覧'!AQ10131,13,FALSE)</f>
        <v>ENT_A3_18</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4089</v>
      </c>
      <c r="E7" s="646"/>
      <c r="F7" s="646"/>
      <c r="G7" s="646"/>
      <c r="H7" s="646"/>
      <c r="I7" s="646"/>
      <c r="J7" s="646"/>
      <c r="K7" s="646"/>
      <c r="L7" s="646"/>
      <c r="M7" s="647"/>
      <c r="T7" s="41" t="s">
        <v>3960</v>
      </c>
    </row>
    <row r="8" spans="1:31">
      <c r="B8" s="641" t="s">
        <v>642</v>
      </c>
      <c r="C8" s="642"/>
      <c r="D8" s="643" t="s">
        <v>3914</v>
      </c>
      <c r="E8" s="646"/>
      <c r="F8" s="646"/>
      <c r="G8" s="646"/>
      <c r="H8" s="646"/>
      <c r="I8" s="646"/>
      <c r="J8" s="646"/>
      <c r="K8" s="646"/>
      <c r="L8" s="646"/>
      <c r="M8" s="647"/>
      <c r="S8" s="25" t="s">
        <v>1327</v>
      </c>
    </row>
    <row r="9" spans="1:31" ht="19.5" thickBot="1">
      <c r="B9" s="652" t="s">
        <v>149</v>
      </c>
      <c r="C9" s="653"/>
      <c r="D9" s="654" t="str">
        <f xml:space="preserve"> D7 &amp; "を定義する。"</f>
        <v>医薬品マスタを定義する。</v>
      </c>
      <c r="E9" s="655"/>
      <c r="F9" s="655"/>
      <c r="G9" s="655"/>
      <c r="H9" s="655"/>
      <c r="I9" s="655"/>
      <c r="J9" s="655"/>
      <c r="K9" s="655"/>
      <c r="L9" s="655"/>
      <c r="M9" s="656"/>
      <c r="P9" s="25" t="str">
        <f>"ALTER TABLE milscm4."&amp;D$8&amp;" OWNER TO pgmisgrp1;"</f>
        <v>ALTER TABLE milscm4.mt_iyakuhin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milscm4.mt_iyakuhin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milscm4.mt_iyakuhin</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35" si="0">ROW()-13</f>
        <v>1</v>
      </c>
      <c r="C14" s="236" t="s">
        <v>3915</v>
      </c>
      <c r="D14" s="236" t="s">
        <v>3949</v>
      </c>
      <c r="E14" s="229" t="s">
        <v>192</v>
      </c>
      <c r="F14" s="229" t="s">
        <v>3902</v>
      </c>
      <c r="G14" s="229">
        <v>8</v>
      </c>
      <c r="H14" s="36" t="str">
        <f t="shared" ref="H14:H35" si="1">IF(F14="フラグ","boolean",IF(F14="文字列","text",IF(F14="整数","integer",IF(F14="実数","numeric",""))))</f>
        <v>text</v>
      </c>
      <c r="I14" s="36">
        <f t="shared" ref="I14:I35" si="2">IF(H14="boolean",1,IF(H14="text",IF(G14&lt;=126,1+(G14*3),4+(G14*3)),IF(H14="integer",4,IF(H14="numeric",3+CEILING(G14/4*2,2),0))))</f>
        <v>25</v>
      </c>
      <c r="J14" s="37"/>
      <c r="K14" s="204"/>
      <c r="L14" s="239" t="s">
        <v>192</v>
      </c>
      <c r="M14" s="39" t="s">
        <v>3942</v>
      </c>
      <c r="S14" s="25" t="str">
        <f t="shared" ref="S14:S35" si="3">IF(B14&lt;&gt;1,","&amp;D14,D14)</f>
        <v>sekoubi</v>
      </c>
      <c r="T14" s="25" t="str">
        <f t="shared" ref="T14:T35" si="4">UPPER(H14)</f>
        <v>TEXT</v>
      </c>
      <c r="U14" s="25" t="str">
        <f t="shared" ref="U14:U35" si="5">IF(K14&lt;&gt;"","default "&amp;IF(H14="text","'"&amp;K14&amp;"'",K14),"")</f>
        <v/>
      </c>
      <c r="V14" s="25" t="str">
        <f t="shared" ref="V14:V35" si="6">IF(L14="○","NOT NULL","")</f>
        <v>NOT NULL</v>
      </c>
      <c r="W14" s="25" t="str">
        <f t="shared" ref="W14:W35" si="7">"-- "&amp;C14</f>
        <v>-- 施行日</v>
      </c>
      <c r="Y14" s="41"/>
      <c r="Z14" s="41"/>
      <c r="AA14" s="41"/>
      <c r="AB14" s="41"/>
      <c r="AD14" s="25" t="str">
        <f t="shared" ref="AD14:AD35" si="8">IF(H14="text",""""&amp;D14&amp;""": ""object"", ","")</f>
        <v xml:space="preserve">"sekoubi": "object", </v>
      </c>
      <c r="AE14" s="25" t="str">
        <f t="shared" ref="AE14:AE35" si="9">""""&amp;D14&amp;""", "</f>
        <v xml:space="preserve">"sekoubi", </v>
      </c>
    </row>
    <row r="15" spans="1:31">
      <c r="B15" s="33">
        <f t="shared" si="0"/>
        <v>2</v>
      </c>
      <c r="C15" s="236" t="s">
        <v>3917</v>
      </c>
      <c r="D15" s="236" t="s">
        <v>3798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462</v>
      </c>
      <c r="D16" s="236" t="s">
        <v>1162</v>
      </c>
      <c r="E16" s="229" t="s">
        <v>192</v>
      </c>
      <c r="F16" s="35" t="s">
        <v>3902</v>
      </c>
      <c r="G16" s="229">
        <v>9</v>
      </c>
      <c r="H16" s="245" t="str">
        <f>IF(F16="フラグ","boolean",IF(F16="文字列","text",IF(F16="整数","integer",IF(F16="実数","numeric",""))))</f>
        <v>text</v>
      </c>
      <c r="I16" s="245">
        <f>IF(H16="boolean",1,IF(H16="text",IF(G16&lt;=126,1+(G16*3),4+(G16*3)),IF(H16="integer",4,IF(H16="numeric",3+CEILING(G16/4*2,2),0))))</f>
        <v>28</v>
      </c>
      <c r="J16" s="237"/>
      <c r="K16" s="238"/>
      <c r="L16" s="239" t="s">
        <v>192</v>
      </c>
      <c r="M16" s="39"/>
      <c r="S16" s="25" t="str">
        <f>IF(B16&lt;&gt;1,","&amp;D16,D16)</f>
        <v>,iyakuhin_code</v>
      </c>
      <c r="T16" s="25" t="str">
        <f>UPPER(H16)</f>
        <v>TEXT</v>
      </c>
      <c r="U16" s="25" t="str">
        <f>IF(K16&lt;&gt;"","default "&amp;IF(H16="text","'"&amp;K16&amp;"'",K16),"")</f>
        <v/>
      </c>
      <c r="V16" s="25" t="str">
        <f>IF(L16="○","NOT NULL","")</f>
        <v>NOT NULL</v>
      </c>
      <c r="W16" s="25" t="str">
        <f>"-- "&amp;C16</f>
        <v>-- 医薬品コード</v>
      </c>
      <c r="Y16" s="41"/>
      <c r="Z16" s="41"/>
      <c r="AA16" s="41"/>
      <c r="AB16" s="41"/>
      <c r="AD16" s="25" t="str">
        <f t="shared" si="8"/>
        <v xml:space="preserve">"iyakuhin_code": "object", </v>
      </c>
      <c r="AE16" s="25" t="str">
        <f t="shared" si="9"/>
        <v xml:space="preserve">"iyakuhin_code", </v>
      </c>
    </row>
    <row r="17" spans="1:31">
      <c r="A17" s="41"/>
      <c r="B17" s="352">
        <f t="shared" si="0"/>
        <v>4</v>
      </c>
      <c r="C17" s="330" t="s">
        <v>1121</v>
      </c>
      <c r="D17" s="330" t="s">
        <v>3919</v>
      </c>
      <c r="E17" s="351"/>
      <c r="F17" s="351" t="s">
        <v>3902</v>
      </c>
      <c r="G17" s="351">
        <v>1</v>
      </c>
      <c r="H17" s="74" t="str">
        <f t="shared" ref="H17:H18" si="10">IF(F17="フラグ","boolean",IF(F17="文字列","text",IF(F17="整数","integer",IF(F17="実数","numeric",""))))</f>
        <v>text</v>
      </c>
      <c r="I17" s="74">
        <f t="shared" ref="I17:I18" si="11">IF(H17="boolean",1,IF(H17="text",IF(G17&lt;=126,1+(G17*3),4+(G17*3)),IF(H17="integer",4,IF(H17="numeric",3+CEILING(G17/4*2,2),0))))</f>
        <v>4</v>
      </c>
      <c r="J17" s="75"/>
      <c r="K17" s="379"/>
      <c r="L17" s="239" t="s">
        <v>192</v>
      </c>
      <c r="M17" s="76"/>
      <c r="P17" s="41"/>
      <c r="S17" s="25" t="str">
        <f t="shared" ref="S17:S18" si="12">IF(B17&lt;&gt;1,","&amp;D17,D17)</f>
        <v>,yakko_bunrui1_code</v>
      </c>
      <c r="T17" s="25" t="str">
        <f t="shared" ref="T17:T18" si="13">UPPER(H17)</f>
        <v>TEXT</v>
      </c>
      <c r="U17" s="25" t="str">
        <f t="shared" ref="U17:U18" si="14">IF(K17&lt;&gt;"","default "&amp;IF(H17="text","'"&amp;K17&amp;"'",K17),"")</f>
        <v/>
      </c>
      <c r="V17" s="25" t="str">
        <f t="shared" ref="V17:V18" si="15">IF(L17="○","NOT NULL","")</f>
        <v>NOT NULL</v>
      </c>
      <c r="W17" s="25" t="str">
        <f t="shared" ref="W17:W18" si="16">"-- "&amp;C17</f>
        <v>-- 薬効分類1コード</v>
      </c>
      <c r="Y17" s="41"/>
      <c r="Z17" s="41"/>
      <c r="AA17" s="41"/>
      <c r="AB17" s="41"/>
      <c r="AD17" s="25" t="str">
        <f t="shared" si="8"/>
        <v xml:space="preserve">"yakko_bunrui1_code": "object", </v>
      </c>
      <c r="AE17" s="25" t="str">
        <f t="shared" si="9"/>
        <v xml:space="preserve">"yakko_bunrui1_code", </v>
      </c>
    </row>
    <row r="18" spans="1:31">
      <c r="A18" s="41"/>
      <c r="B18" s="352">
        <f t="shared" si="0"/>
        <v>5</v>
      </c>
      <c r="C18" s="330" t="s">
        <v>1122</v>
      </c>
      <c r="D18" s="330" t="s">
        <v>3920</v>
      </c>
      <c r="E18" s="351"/>
      <c r="F18" s="351" t="s">
        <v>3902</v>
      </c>
      <c r="G18" s="351">
        <v>2</v>
      </c>
      <c r="H18" s="74" t="str">
        <f t="shared" si="10"/>
        <v>text</v>
      </c>
      <c r="I18" s="74">
        <f t="shared" si="11"/>
        <v>7</v>
      </c>
      <c r="J18" s="75"/>
      <c r="K18" s="350"/>
      <c r="L18" s="239" t="s">
        <v>192</v>
      </c>
      <c r="M18" s="76"/>
      <c r="P18" s="41"/>
      <c r="S18" s="25" t="str">
        <f t="shared" si="12"/>
        <v>,yakko_bunrui2_code</v>
      </c>
      <c r="T18" s="25" t="str">
        <f t="shared" si="13"/>
        <v>TEXT</v>
      </c>
      <c r="U18" s="25" t="str">
        <f t="shared" si="14"/>
        <v/>
      </c>
      <c r="V18" s="25" t="str">
        <f t="shared" si="15"/>
        <v>NOT NULL</v>
      </c>
      <c r="W18" s="25" t="str">
        <f t="shared" si="16"/>
        <v>-- 薬効分類2コード</v>
      </c>
      <c r="Y18" s="41"/>
      <c r="Z18" s="41"/>
      <c r="AA18" s="41"/>
      <c r="AB18" s="41"/>
      <c r="AD18" s="25" t="str">
        <f t="shared" si="8"/>
        <v xml:space="preserve">"yakko_bunrui2_code": "object", </v>
      </c>
      <c r="AE18" s="25" t="str">
        <f t="shared" si="9"/>
        <v xml:space="preserve">"yakko_bunrui2_code", </v>
      </c>
    </row>
    <row r="19" spans="1:31">
      <c r="B19" s="33">
        <f t="shared" si="0"/>
        <v>6</v>
      </c>
      <c r="C19" s="236" t="s">
        <v>1123</v>
      </c>
      <c r="D19" s="236" t="s">
        <v>3921</v>
      </c>
      <c r="E19" s="229"/>
      <c r="F19" s="35" t="s">
        <v>3902</v>
      </c>
      <c r="G19" s="229">
        <v>1</v>
      </c>
      <c r="H19" s="245" t="str">
        <f>IF(F19="フラグ","boolean",IF(F19="文字列","text",IF(F19="整数","integer",IF(F19="実数","numeric",""))))</f>
        <v>text</v>
      </c>
      <c r="I19" s="245">
        <f>IF(H19="boolean",1,IF(H19="text",IF(G19&lt;=126,1+(G19*3),4+(G19*3)),IF(H19="integer",4,IF(H19="numeric",3+CEILING(G19/4*2,2),0))))</f>
        <v>4</v>
      </c>
      <c r="J19" s="237"/>
      <c r="K19" s="238"/>
      <c r="L19" s="239" t="s">
        <v>192</v>
      </c>
      <c r="M19" s="39"/>
      <c r="S19" s="25" t="str">
        <f>IF(B19&lt;&gt;1,","&amp;D19,D19)</f>
        <v>,yakko_bunrui3_code</v>
      </c>
      <c r="T19" s="25" t="str">
        <f>UPPER(H19)</f>
        <v>TEXT</v>
      </c>
      <c r="U19" s="25" t="str">
        <f>IF(K19&lt;&gt;"","default "&amp;IF(H19="text","'"&amp;K19&amp;"'",K19),"")</f>
        <v/>
      </c>
      <c r="V19" s="25" t="str">
        <f>IF(L19="○","NOT NULL","")</f>
        <v>NOT NULL</v>
      </c>
      <c r="W19" s="25" t="str">
        <f>"-- "&amp;C19</f>
        <v>-- 薬効分類3コード</v>
      </c>
      <c r="Y19" s="41"/>
      <c r="Z19" s="41"/>
      <c r="AA19" s="41"/>
      <c r="AB19" s="41"/>
      <c r="AD19" s="25" t="str">
        <f t="shared" ref="AD19:AD22" si="17">IF(H19="text",""""&amp;D19&amp;""": ""object"", ","")</f>
        <v xml:space="preserve">"yakko_bunrui3_code": "object", </v>
      </c>
      <c r="AE19" s="25" t="str">
        <f t="shared" ref="AE19:AE22" si="18">""""&amp;D19&amp;""", "</f>
        <v xml:space="preserve">"yakko_bunrui3_code", </v>
      </c>
    </row>
    <row r="20" spans="1:31">
      <c r="B20" s="33">
        <f t="shared" si="0"/>
        <v>7</v>
      </c>
      <c r="C20" s="236" t="s">
        <v>1124</v>
      </c>
      <c r="D20" s="236" t="s">
        <v>3922</v>
      </c>
      <c r="E20" s="229"/>
      <c r="F20" s="35" t="s">
        <v>3902</v>
      </c>
      <c r="G20" s="229">
        <v>1</v>
      </c>
      <c r="H20" s="245" t="str">
        <f>IF(F20="フラグ","boolean",IF(F20="文字列","text",IF(F20="整数","integer",IF(F20="実数","numeric",""))))</f>
        <v>text</v>
      </c>
      <c r="I20" s="245">
        <f>IF(H20="boolean",1,IF(H20="text",IF(G20&lt;=126,1+(G20*3),4+(G20*3)),IF(H20="integer",4,IF(H20="numeric",3+CEILING(G20/4*2,2),0))))</f>
        <v>4</v>
      </c>
      <c r="J20" s="237"/>
      <c r="K20" s="238"/>
      <c r="L20" s="239" t="s">
        <v>192</v>
      </c>
      <c r="M20" s="39"/>
      <c r="S20" s="25" t="str">
        <f>IF(B20&lt;&gt;1,","&amp;D20,D20)</f>
        <v>,yakko_bunrui4_code</v>
      </c>
      <c r="T20" s="25" t="str">
        <f>UPPER(H20)</f>
        <v>TEXT</v>
      </c>
      <c r="U20" s="25" t="str">
        <f>IF(K20&lt;&gt;"","default "&amp;IF(H20="text","'"&amp;K20&amp;"'",K20),"")</f>
        <v/>
      </c>
      <c r="V20" s="25" t="str">
        <f>IF(L20="○","NOT NULL","")</f>
        <v>NOT NULL</v>
      </c>
      <c r="W20" s="25" t="str">
        <f>"-- "&amp;C20</f>
        <v>-- 薬効分類4コード</v>
      </c>
      <c r="Y20" s="41"/>
      <c r="Z20" s="41"/>
      <c r="AA20" s="41"/>
      <c r="AB20" s="41"/>
      <c r="AD20" s="25" t="str">
        <f t="shared" si="17"/>
        <v xml:space="preserve">"yakko_bunrui4_code": "object", </v>
      </c>
      <c r="AE20" s="25" t="str">
        <f t="shared" si="18"/>
        <v xml:space="preserve">"yakko_bunrui4_code", </v>
      </c>
    </row>
    <row r="21" spans="1:31">
      <c r="A21" s="41"/>
      <c r="B21" s="352">
        <f t="shared" si="0"/>
        <v>8</v>
      </c>
      <c r="C21" s="330" t="s">
        <v>1125</v>
      </c>
      <c r="D21" s="330" t="s">
        <v>3923</v>
      </c>
      <c r="E21" s="351"/>
      <c r="F21" s="351" t="s">
        <v>3902</v>
      </c>
      <c r="G21" s="351">
        <v>2</v>
      </c>
      <c r="H21" s="74" t="str">
        <f t="shared" ref="H21:H22" si="19">IF(F21="フラグ","boolean",IF(F21="文字列","text",IF(F21="整数","integer",IF(F21="実数","numeric",""))))</f>
        <v>text</v>
      </c>
      <c r="I21" s="74">
        <f t="shared" ref="I21:I22" si="20">IF(H21="boolean",1,IF(H21="text",IF(G21&lt;=126,1+(G21*3),4+(G21*3)),IF(H21="integer",4,IF(H21="numeric",3+CEILING(G21/4*2,2),0))))</f>
        <v>7</v>
      </c>
      <c r="J21" s="75"/>
      <c r="K21" s="379"/>
      <c r="L21" s="239" t="s">
        <v>192</v>
      </c>
      <c r="M21" s="76"/>
      <c r="P21" s="41"/>
      <c r="S21" s="25" t="str">
        <f t="shared" ref="S21:S22" si="21">IF(B21&lt;&gt;1,","&amp;D21,D21)</f>
        <v>,yakko_bunrui5_code</v>
      </c>
      <c r="T21" s="25" t="str">
        <f t="shared" ref="T21:T22" si="22">UPPER(H21)</f>
        <v>TEXT</v>
      </c>
      <c r="U21" s="25" t="str">
        <f t="shared" ref="U21:U22" si="23">IF(K21&lt;&gt;"","default "&amp;IF(H21="text","'"&amp;K21&amp;"'",K21),"")</f>
        <v/>
      </c>
      <c r="V21" s="25" t="str">
        <f t="shared" ref="V21:V22" si="24">IF(L21="○","NOT NULL","")</f>
        <v>NOT NULL</v>
      </c>
      <c r="W21" s="25" t="str">
        <f t="shared" ref="W21:W22" si="25">"-- "&amp;C21</f>
        <v>-- 薬効分類5コード</v>
      </c>
      <c r="Y21" s="41"/>
      <c r="Z21" s="41"/>
      <c r="AA21" s="41"/>
      <c r="AB21" s="41"/>
      <c r="AD21" s="25" t="str">
        <f t="shared" si="17"/>
        <v xml:space="preserve">"yakko_bunrui5_code": "object", </v>
      </c>
      <c r="AE21" s="25" t="str">
        <f t="shared" si="18"/>
        <v xml:space="preserve">"yakko_bunrui5_code", </v>
      </c>
    </row>
    <row r="22" spans="1:31">
      <c r="A22" s="41"/>
      <c r="B22" s="352">
        <f t="shared" si="0"/>
        <v>9</v>
      </c>
      <c r="C22" s="330" t="s">
        <v>1126</v>
      </c>
      <c r="D22" s="330" t="s">
        <v>3924</v>
      </c>
      <c r="E22" s="351"/>
      <c r="F22" s="351" t="s">
        <v>3902</v>
      </c>
      <c r="G22" s="351">
        <v>3</v>
      </c>
      <c r="H22" s="74" t="str">
        <f t="shared" si="19"/>
        <v>text</v>
      </c>
      <c r="I22" s="74">
        <f t="shared" si="20"/>
        <v>10</v>
      </c>
      <c r="J22" s="75"/>
      <c r="K22" s="350"/>
      <c r="L22" s="239" t="s">
        <v>192</v>
      </c>
      <c r="M22" s="76"/>
      <c r="P22" s="41"/>
      <c r="S22" s="25" t="str">
        <f t="shared" si="21"/>
        <v>,seizo_maker_code</v>
      </c>
      <c r="T22" s="25" t="str">
        <f t="shared" si="22"/>
        <v>TEXT</v>
      </c>
      <c r="U22" s="25" t="str">
        <f t="shared" si="23"/>
        <v/>
      </c>
      <c r="V22" s="25" t="str">
        <f t="shared" si="24"/>
        <v>NOT NULL</v>
      </c>
      <c r="W22" s="25" t="str">
        <f t="shared" si="25"/>
        <v>-- 製造メーカコード</v>
      </c>
      <c r="Y22" s="41"/>
      <c r="Z22" s="41"/>
      <c r="AA22" s="41"/>
      <c r="AB22" s="41"/>
      <c r="AD22" s="25" t="str">
        <f t="shared" si="17"/>
        <v xml:space="preserve">"seizo_maker_code": "object", </v>
      </c>
      <c r="AE22" s="25" t="str">
        <f t="shared" si="18"/>
        <v xml:space="preserve">"seizo_maker_code", </v>
      </c>
    </row>
    <row r="23" spans="1:31">
      <c r="B23" s="33">
        <f t="shared" si="0"/>
        <v>10</v>
      </c>
      <c r="C23" s="236" t="s">
        <v>521</v>
      </c>
      <c r="D23" s="236" t="s">
        <v>3925</v>
      </c>
      <c r="E23" s="229"/>
      <c r="F23" s="35" t="s">
        <v>3902</v>
      </c>
      <c r="G23" s="229">
        <v>128</v>
      </c>
      <c r="H23" s="245" t="str">
        <f>IF(F23="フラグ","boolean",IF(F23="文字列","text",IF(F23="整数","integer",IF(F23="実数","numeric",""))))</f>
        <v>text</v>
      </c>
      <c r="I23" s="245">
        <f>IF(H23="boolean",1,IF(H23="text",IF(G23&lt;=126,1+(G23*3),4+(G23*3)),IF(H23="integer",4,IF(H23="numeric",3+CEILING(G23/4*2,2),0))))</f>
        <v>388</v>
      </c>
      <c r="J23" s="237"/>
      <c r="K23" s="238"/>
      <c r="L23" s="239" t="s">
        <v>192</v>
      </c>
      <c r="M23" s="39"/>
      <c r="S23" s="25" t="str">
        <f>IF(B23&lt;&gt;1,","&amp;D23,D23)</f>
        <v>,iyakuhin_name</v>
      </c>
      <c r="T23" s="25" t="str">
        <f>UPPER(H23)</f>
        <v>TEXT</v>
      </c>
      <c r="U23" s="25" t="str">
        <f>IF(K23&lt;&gt;"","default "&amp;IF(H23="text","'"&amp;K23&amp;"'",K23),"")</f>
        <v/>
      </c>
      <c r="V23" s="25" t="str">
        <f>IF(L23="○","NOT NULL","")</f>
        <v>NOT NULL</v>
      </c>
      <c r="W23" s="25" t="str">
        <f>"-- "&amp;C23</f>
        <v>-- 医薬品名</v>
      </c>
      <c r="Y23" s="41"/>
      <c r="Z23" s="41"/>
      <c r="AA23" s="41"/>
      <c r="AB23" s="41"/>
      <c r="AD23" s="25" t="str">
        <f t="shared" si="8"/>
        <v xml:space="preserve">"iyakuhin_name": "object", </v>
      </c>
      <c r="AE23" s="25" t="str">
        <f t="shared" si="9"/>
        <v xml:space="preserve">"iyakuhin_name", </v>
      </c>
    </row>
    <row r="24" spans="1:31">
      <c r="B24" s="33">
        <f t="shared" si="0"/>
        <v>11</v>
      </c>
      <c r="C24" s="236" t="s">
        <v>1128</v>
      </c>
      <c r="D24" s="236" t="s">
        <v>473</v>
      </c>
      <c r="E24" s="229"/>
      <c r="F24" s="35" t="s">
        <v>3902</v>
      </c>
      <c r="G24" s="229">
        <v>256</v>
      </c>
      <c r="H24" s="245" t="str">
        <f>IF(F24="フラグ","boolean",IF(F24="文字列","text",IF(F24="整数","integer",IF(F24="実数","numeric",""))))</f>
        <v>text</v>
      </c>
      <c r="I24" s="245">
        <f>IF(H24="boolean",1,IF(H24="text",IF(G24&lt;=126,1+(G24*3),4+(G24*3)),IF(H24="integer",4,IF(H24="numeric",3+CEILING(G24/4*2,2),0))))</f>
        <v>772</v>
      </c>
      <c r="J24" s="237"/>
      <c r="K24" s="238"/>
      <c r="L24" s="239" t="s">
        <v>192</v>
      </c>
      <c r="M24" s="39"/>
      <c r="S24" s="25" t="str">
        <f>IF(B24&lt;&gt;1,","&amp;D24,D24)</f>
        <v>,iyakuhin_jpn_name</v>
      </c>
      <c r="T24" s="25" t="str">
        <f>UPPER(H24)</f>
        <v>TEXT</v>
      </c>
      <c r="U24" s="25" t="str">
        <f>IF(K24&lt;&gt;"","default "&amp;IF(H24="text","'"&amp;K24&amp;"'",K24),"")</f>
        <v/>
      </c>
      <c r="V24" s="25" t="str">
        <f>IF(L24="○","NOT NULL","")</f>
        <v>NOT NULL</v>
      </c>
      <c r="W24" s="25" t="str">
        <f>"-- "&amp;C24</f>
        <v>-- 医薬品日本語名</v>
      </c>
      <c r="Y24" s="41"/>
      <c r="Z24" s="41"/>
      <c r="AA24" s="41"/>
      <c r="AB24" s="41"/>
      <c r="AD24" s="25" t="str">
        <f t="shared" si="8"/>
        <v xml:space="preserve">"iyakuhin_jpn_name": "object", </v>
      </c>
      <c r="AE24" s="25" t="str">
        <f t="shared" si="9"/>
        <v xml:space="preserve">"iyakuhin_jpn_name", </v>
      </c>
    </row>
    <row r="25" spans="1:31">
      <c r="A25" s="41"/>
      <c r="B25" s="352">
        <f t="shared" si="0"/>
        <v>12</v>
      </c>
      <c r="C25" s="330" t="s">
        <v>1151</v>
      </c>
      <c r="D25" s="330" t="s">
        <v>3926</v>
      </c>
      <c r="E25" s="351"/>
      <c r="F25" s="351" t="s">
        <v>3902</v>
      </c>
      <c r="G25" s="351">
        <v>1</v>
      </c>
      <c r="H25" s="74" t="str">
        <f t="shared" ref="H25:H26" si="26">IF(F25="フラグ","boolean",IF(F25="文字列","text",IF(F25="整数","integer",IF(F25="実数","numeric",""))))</f>
        <v>text</v>
      </c>
      <c r="I25" s="74">
        <f t="shared" ref="I25:I26" si="27">IF(H25="boolean",1,IF(H25="text",IF(G25&lt;=126,1+(G25*3),4+(G25*3)),IF(H25="integer",4,IF(H25="numeric",3+CEILING(G25/4*2,2),0))))</f>
        <v>4</v>
      </c>
      <c r="J25" s="75"/>
      <c r="K25" s="379"/>
      <c r="L25" s="239" t="s">
        <v>192</v>
      </c>
      <c r="M25" s="76"/>
      <c r="P25" s="41"/>
      <c r="S25" s="25" t="str">
        <f t="shared" ref="S25:S26" si="28">IF(B25&lt;&gt;1,","&amp;D25,D25)</f>
        <v>,kohatsuhin_flag</v>
      </c>
      <c r="T25" s="25" t="str">
        <f t="shared" ref="T25:T26" si="29">UPPER(H25)</f>
        <v>TEXT</v>
      </c>
      <c r="U25" s="25" t="str">
        <f t="shared" ref="U25:U26" si="30">IF(K25&lt;&gt;"","default "&amp;IF(H25="text","'"&amp;K25&amp;"'",K25),"")</f>
        <v/>
      </c>
      <c r="V25" s="25" t="str">
        <f t="shared" ref="V25:V26" si="31">IF(L25="○","NOT NULL","")</f>
        <v>NOT NULL</v>
      </c>
      <c r="W25" s="25" t="str">
        <f t="shared" ref="W25:W26" si="32">"-- "&amp;C25</f>
        <v>-- 後発品フラグ</v>
      </c>
      <c r="Y25" s="41"/>
      <c r="Z25" s="41"/>
      <c r="AA25" s="41"/>
      <c r="AB25" s="41"/>
      <c r="AD25" s="25" t="str">
        <f t="shared" si="8"/>
        <v xml:space="preserve">"kohatsuhin_flag": "object", </v>
      </c>
      <c r="AE25" s="25" t="str">
        <f t="shared" si="9"/>
        <v xml:space="preserve">"kohatsuhin_flag", </v>
      </c>
    </row>
    <row r="26" spans="1:31">
      <c r="A26" s="41"/>
      <c r="B26" s="352">
        <f t="shared" si="0"/>
        <v>13</v>
      </c>
      <c r="C26" s="330" t="s">
        <v>3927</v>
      </c>
      <c r="D26" s="330" t="s">
        <v>3928</v>
      </c>
      <c r="E26" s="351"/>
      <c r="F26" s="351" t="s">
        <v>3902</v>
      </c>
      <c r="G26" s="351">
        <v>9</v>
      </c>
      <c r="H26" s="74" t="str">
        <f t="shared" si="26"/>
        <v>text</v>
      </c>
      <c r="I26" s="74">
        <f t="shared" si="27"/>
        <v>28</v>
      </c>
      <c r="J26" s="75"/>
      <c r="K26" s="350"/>
      <c r="L26" s="239"/>
      <c r="M26" s="76"/>
      <c r="P26" s="41"/>
      <c r="S26" s="25" t="str">
        <f t="shared" si="28"/>
        <v>,shinyaku_code</v>
      </c>
      <c r="T26" s="25" t="str">
        <f t="shared" si="29"/>
        <v>TEXT</v>
      </c>
      <c r="U26" s="25" t="str">
        <f t="shared" si="30"/>
        <v/>
      </c>
      <c r="V26" s="25" t="str">
        <f t="shared" si="31"/>
        <v/>
      </c>
      <c r="W26" s="25" t="str">
        <f t="shared" si="32"/>
        <v>-- 新薬コード</v>
      </c>
      <c r="Y26" s="41"/>
      <c r="Z26" s="41"/>
      <c r="AA26" s="41"/>
      <c r="AB26" s="41"/>
      <c r="AD26" s="25" t="str">
        <f t="shared" si="8"/>
        <v xml:space="preserve">"shinyaku_code": "object", </v>
      </c>
      <c r="AE26" s="25" t="str">
        <f t="shared" si="9"/>
        <v xml:space="preserve">"shinyaku_code", </v>
      </c>
    </row>
    <row r="27" spans="1:31">
      <c r="B27" s="33">
        <f t="shared" si="0"/>
        <v>14</v>
      </c>
      <c r="C27" s="236" t="s">
        <v>464</v>
      </c>
      <c r="D27" s="236" t="s">
        <v>3929</v>
      </c>
      <c r="E27" s="229"/>
      <c r="F27" s="35" t="s">
        <v>3902</v>
      </c>
      <c r="G27" s="229">
        <v>7</v>
      </c>
      <c r="H27" s="245" t="str">
        <f>IF(F27="フラグ","boolean",IF(F27="文字列","text",IF(F27="整数","integer",IF(F27="実数","numeric",""))))</f>
        <v>text</v>
      </c>
      <c r="I27" s="245">
        <f>IF(H27="boolean",1,IF(H27="text",IF(G27&lt;=126,1+(G27*3),4+(G27*3)),IF(H27="integer",4,IF(H27="numeric",3+CEILING(G27/4*2,2),0))))</f>
        <v>22</v>
      </c>
      <c r="J27" s="237"/>
      <c r="K27" s="238"/>
      <c r="L27" s="239" t="s">
        <v>192</v>
      </c>
      <c r="M27" s="39"/>
      <c r="S27" s="25" t="str">
        <f>IF(B27&lt;&gt;1,","&amp;D27,D27)</f>
        <v>,iyakuhin_brand_code</v>
      </c>
      <c r="T27" s="25" t="str">
        <f>UPPER(H27)</f>
        <v>TEXT</v>
      </c>
      <c r="U27" s="25" t="str">
        <f>IF(K27&lt;&gt;"","default "&amp;IF(H27="text","'"&amp;K27&amp;"'",K27),"")</f>
        <v/>
      </c>
      <c r="V27" s="25" t="str">
        <f>IF(L27="○","NOT NULL","")</f>
        <v>NOT NULL</v>
      </c>
      <c r="W27" s="25" t="str">
        <f>"-- "&amp;C27</f>
        <v>-- 医薬品ブランドコード</v>
      </c>
      <c r="Y27" s="41"/>
      <c r="Z27" s="41"/>
      <c r="AA27" s="41"/>
      <c r="AB27" s="41"/>
      <c r="AD27" s="25" t="str">
        <f t="shared" ref="AD27:AD30" si="33">IF(H27="text",""""&amp;D27&amp;""": ""object"", ","")</f>
        <v xml:space="preserve">"iyakuhin_brand_code": "object", </v>
      </c>
      <c r="AE27" s="25" t="str">
        <f t="shared" ref="AE27:AE30" si="34">""""&amp;D27&amp;""", "</f>
        <v xml:space="preserve">"iyakuhin_brand_code", </v>
      </c>
    </row>
    <row r="28" spans="1:31" ht="31.5">
      <c r="B28" s="33">
        <f t="shared" si="0"/>
        <v>15</v>
      </c>
      <c r="C28" s="236" t="s">
        <v>466</v>
      </c>
      <c r="D28" s="236" t="s">
        <v>3930</v>
      </c>
      <c r="E28" s="229"/>
      <c r="F28" s="35" t="s">
        <v>3902</v>
      </c>
      <c r="G28" s="229">
        <v>9</v>
      </c>
      <c r="H28" s="245" t="str">
        <f>IF(F28="フラグ","boolean",IF(F28="文字列","text",IF(F28="整数","integer",IF(F28="実数","numeric",""))))</f>
        <v>text</v>
      </c>
      <c r="I28" s="245">
        <f>IF(H28="boolean",1,IF(H28="text",IF(G28&lt;=126,1+(G28*3),4+(G28*3)),IF(H28="integer",4,IF(H28="numeric",3+CEILING(G28/4*2,2),0))))</f>
        <v>28</v>
      </c>
      <c r="J28" s="237"/>
      <c r="K28" s="238"/>
      <c r="L28" s="239" t="s">
        <v>192</v>
      </c>
      <c r="M28" s="39"/>
      <c r="S28" s="25" t="str">
        <f>IF(B28&lt;&gt;1,","&amp;D28,D28)</f>
        <v>,iyakuhin_ippan_name_code</v>
      </c>
      <c r="T28" s="25" t="str">
        <f>UPPER(H28)</f>
        <v>TEXT</v>
      </c>
      <c r="U28" s="25" t="str">
        <f>IF(K28&lt;&gt;"","default "&amp;IF(H28="text","'"&amp;K28&amp;"'",K28),"")</f>
        <v/>
      </c>
      <c r="V28" s="25" t="str">
        <f>IF(L28="○","NOT NULL","")</f>
        <v>NOT NULL</v>
      </c>
      <c r="W28" s="25" t="str">
        <f>"-- "&amp;C28</f>
        <v>-- 医薬品一般名コード</v>
      </c>
      <c r="Y28" s="41"/>
      <c r="Z28" s="41"/>
      <c r="AA28" s="41"/>
      <c r="AB28" s="41"/>
      <c r="AD28" s="25" t="str">
        <f t="shared" si="33"/>
        <v xml:space="preserve">"iyakuhin_ippan_name_code": "object", </v>
      </c>
      <c r="AE28" s="25" t="str">
        <f t="shared" si="34"/>
        <v xml:space="preserve">"iyakuhin_ippan_name_code", </v>
      </c>
    </row>
    <row r="29" spans="1:31">
      <c r="A29" s="41"/>
      <c r="B29" s="352">
        <f t="shared" si="0"/>
        <v>16</v>
      </c>
      <c r="C29" s="330" t="s">
        <v>478</v>
      </c>
      <c r="D29" s="330" t="s">
        <v>479</v>
      </c>
      <c r="E29" s="351"/>
      <c r="F29" s="351" t="s">
        <v>3902</v>
      </c>
      <c r="G29" s="351">
        <v>1</v>
      </c>
      <c r="H29" s="74" t="str">
        <f t="shared" ref="H29:H30" si="35">IF(F29="フラグ","boolean",IF(F29="文字列","text",IF(F29="整数","integer",IF(F29="実数","numeric",""))))</f>
        <v>text</v>
      </c>
      <c r="I29" s="74">
        <f t="shared" ref="I29:I30" si="36">IF(H29="boolean",1,IF(H29="text",IF(G29&lt;=126,1+(G29*3),4+(G29*3)),IF(H29="integer",4,IF(H29="numeric",3+CEILING(G29/4*2,2),0))))</f>
        <v>4</v>
      </c>
      <c r="J29" s="75"/>
      <c r="K29" s="379"/>
      <c r="L29" s="239" t="s">
        <v>192</v>
      </c>
      <c r="M29" s="76"/>
      <c r="P29" s="41"/>
      <c r="S29" s="25" t="str">
        <f t="shared" ref="S29:S30" si="37">IF(B29&lt;&gt;1,","&amp;D29,D29)</f>
        <v>,toyo_keiro_kubun</v>
      </c>
      <c r="T29" s="25" t="str">
        <f t="shared" ref="T29:T30" si="38">UPPER(H29)</f>
        <v>TEXT</v>
      </c>
      <c r="U29" s="25" t="str">
        <f t="shared" ref="U29:U30" si="39">IF(K29&lt;&gt;"","default "&amp;IF(H29="text","'"&amp;K29&amp;"'",K29),"")</f>
        <v/>
      </c>
      <c r="V29" s="25" t="str">
        <f t="shared" ref="V29:V30" si="40">IF(L29="○","NOT NULL","")</f>
        <v>NOT NULL</v>
      </c>
      <c r="W29" s="25" t="str">
        <f t="shared" ref="W29:W30" si="41">"-- "&amp;C29</f>
        <v>-- 投与経路区分</v>
      </c>
      <c r="Y29" s="41"/>
      <c r="Z29" s="41"/>
      <c r="AA29" s="41"/>
      <c r="AB29" s="41"/>
      <c r="AD29" s="25" t="str">
        <f t="shared" si="33"/>
        <v xml:space="preserve">"toyo_keiro_kubun": "object", </v>
      </c>
      <c r="AE29" s="25" t="str">
        <f t="shared" si="34"/>
        <v xml:space="preserve">"toyo_keiro_kubun", </v>
      </c>
    </row>
    <row r="30" spans="1:31">
      <c r="A30" s="41"/>
      <c r="B30" s="352">
        <f t="shared" si="0"/>
        <v>17</v>
      </c>
      <c r="C30" s="330" t="s">
        <v>3931</v>
      </c>
      <c r="D30" s="330" t="s">
        <v>3932</v>
      </c>
      <c r="E30" s="351"/>
      <c r="F30" s="351" t="s">
        <v>3902</v>
      </c>
      <c r="G30" s="351">
        <v>3</v>
      </c>
      <c r="H30" s="74" t="str">
        <f t="shared" si="35"/>
        <v>text</v>
      </c>
      <c r="I30" s="74">
        <f t="shared" si="36"/>
        <v>10</v>
      </c>
      <c r="J30" s="75"/>
      <c r="K30" s="350"/>
      <c r="L30" s="239"/>
      <c r="M30" s="76"/>
      <c r="P30" s="41"/>
      <c r="S30" s="25" t="str">
        <f t="shared" si="37"/>
        <v>,tokutei_kizai_unit_code</v>
      </c>
      <c r="T30" s="25" t="str">
        <f t="shared" si="38"/>
        <v>TEXT</v>
      </c>
      <c r="U30" s="25" t="str">
        <f t="shared" si="39"/>
        <v/>
      </c>
      <c r="V30" s="25" t="str">
        <f t="shared" si="40"/>
        <v/>
      </c>
      <c r="W30" s="25" t="str">
        <f t="shared" si="41"/>
        <v>-- 特定器材単位コード</v>
      </c>
      <c r="Y30" s="41"/>
      <c r="Z30" s="41"/>
      <c r="AA30" s="41"/>
      <c r="AB30" s="41"/>
      <c r="AD30" s="25" t="str">
        <f t="shared" si="33"/>
        <v xml:space="preserve">"tokutei_kizai_unit_code": "object", </v>
      </c>
      <c r="AE30" s="25" t="str">
        <f t="shared" si="34"/>
        <v xml:space="preserve">"tokutei_kizai_unit_code", </v>
      </c>
    </row>
    <row r="31" spans="1:31">
      <c r="B31" s="33">
        <f t="shared" si="0"/>
        <v>18</v>
      </c>
      <c r="C31" s="236" t="s">
        <v>3933</v>
      </c>
      <c r="D31" s="236" t="s">
        <v>3934</v>
      </c>
      <c r="E31" s="229"/>
      <c r="F31" s="35" t="s">
        <v>3902</v>
      </c>
      <c r="G31" s="229">
        <v>8</v>
      </c>
      <c r="H31" s="245" t="str">
        <f>IF(F31="フラグ","boolean",IF(F31="文字列","text",IF(F31="整数","integer",IF(F31="実数","numeric",""))))</f>
        <v>text</v>
      </c>
      <c r="I31" s="245">
        <f>IF(H31="boolean",1,IF(H31="text",IF(G31&lt;=126,1+(G31*3),4+(G31*3)),IF(H31="integer",4,IF(H31="numeric",3+CEILING(G31/4*2,2),0))))</f>
        <v>25</v>
      </c>
      <c r="J31" s="237"/>
      <c r="K31" s="238"/>
      <c r="L31" s="239" t="s">
        <v>192</v>
      </c>
      <c r="M31" s="39" t="s">
        <v>3944</v>
      </c>
      <c r="S31" s="25" t="str">
        <f>IF(B31&lt;&gt;1,","&amp;D31,D31)</f>
        <v>,hatsubai_ymd</v>
      </c>
      <c r="T31" s="25" t="str">
        <f>UPPER(H31)</f>
        <v>TEXT</v>
      </c>
      <c r="U31" s="25" t="str">
        <f>IF(K31&lt;&gt;"","default "&amp;IF(H31="text","'"&amp;K31&amp;"'",K31),"")</f>
        <v/>
      </c>
      <c r="V31" s="25" t="str">
        <f>IF(L31="○","NOT NULL","")</f>
        <v>NOT NULL</v>
      </c>
      <c r="W31" s="25" t="str">
        <f>"-- "&amp;C31</f>
        <v>-- 発売年月日</v>
      </c>
      <c r="Y31" s="41"/>
      <c r="Z31" s="41"/>
      <c r="AA31" s="41"/>
      <c r="AB31" s="41"/>
      <c r="AD31" s="25" t="str">
        <f t="shared" si="8"/>
        <v xml:space="preserve">"hatsubai_ymd": "object", </v>
      </c>
      <c r="AE31" s="25" t="str">
        <f t="shared" si="9"/>
        <v xml:space="preserve">"hatsubai_ymd", </v>
      </c>
    </row>
    <row r="32" spans="1:31">
      <c r="B32" s="33">
        <f t="shared" si="0"/>
        <v>19</v>
      </c>
      <c r="C32" s="236" t="s">
        <v>3935</v>
      </c>
      <c r="D32" s="236" t="s">
        <v>3936</v>
      </c>
      <c r="E32" s="229"/>
      <c r="F32" s="35" t="s">
        <v>3902</v>
      </c>
      <c r="G32" s="229">
        <v>9</v>
      </c>
      <c r="H32" s="245" t="str">
        <f>IF(F32="フラグ","boolean",IF(F32="文字列","text",IF(F32="整数","integer",IF(F32="実数","numeric",""))))</f>
        <v>text</v>
      </c>
      <c r="I32" s="245">
        <f>IF(H32="boolean",1,IF(H32="text",IF(G32&lt;=126,1+(G32*3),4+(G32*3)),IF(H32="integer",4,IF(H32="numeric",3+CEILING(G32/4*2,2),0))))</f>
        <v>28</v>
      </c>
      <c r="J32" s="237"/>
      <c r="K32" s="238"/>
      <c r="L32" s="239"/>
      <c r="M32" s="39" t="s">
        <v>3945</v>
      </c>
      <c r="S32" s="25" t="str">
        <f>IF(B32&lt;&gt;1,","&amp;D32,D32)</f>
        <v>,ikosaki</v>
      </c>
      <c r="T32" s="25" t="str">
        <f>UPPER(H32)</f>
        <v>TEXT</v>
      </c>
      <c r="U32" s="25" t="str">
        <f>IF(K32&lt;&gt;"","default "&amp;IF(H32="text","'"&amp;K32&amp;"'",K32),"")</f>
        <v/>
      </c>
      <c r="V32" s="25" t="str">
        <f>IF(L32="○","NOT NULL","")</f>
        <v/>
      </c>
      <c r="W32" s="25" t="str">
        <f>"-- "&amp;C32</f>
        <v>-- 移行先</v>
      </c>
      <c r="Y32" s="41"/>
      <c r="Z32" s="41"/>
      <c r="AA32" s="41"/>
      <c r="AB32" s="41"/>
      <c r="AD32" s="25" t="str">
        <f t="shared" si="8"/>
        <v xml:space="preserve">"ikosaki": "object", </v>
      </c>
      <c r="AE32" s="25" t="str">
        <f t="shared" si="9"/>
        <v xml:space="preserve">"ikosaki", </v>
      </c>
    </row>
    <row r="33" spans="1:31">
      <c r="A33" s="41"/>
      <c r="B33" s="352">
        <f t="shared" si="0"/>
        <v>20</v>
      </c>
      <c r="C33" s="330" t="s">
        <v>3937</v>
      </c>
      <c r="D33" s="330" t="s">
        <v>3938</v>
      </c>
      <c r="E33" s="351"/>
      <c r="F33" s="351" t="s">
        <v>3902</v>
      </c>
      <c r="G33" s="351">
        <v>4</v>
      </c>
      <c r="H33" s="74" t="str">
        <f t="shared" ref="H33" si="42">IF(F33="フラグ","boolean",IF(F33="文字列","text",IF(F33="整数","integer",IF(F33="実数","numeric",""))))</f>
        <v>text</v>
      </c>
      <c r="I33" s="74">
        <f t="shared" ref="I33" si="43">IF(H33="boolean",1,IF(H33="text",IF(G33&lt;=126,1+(G33*3),4+(G33*3)),IF(H33="integer",4,IF(H33="numeric",3+CEILING(G33/4*2,2),0))))</f>
        <v>13</v>
      </c>
      <c r="J33" s="75"/>
      <c r="K33" s="379"/>
      <c r="L33" s="239" t="s">
        <v>192</v>
      </c>
      <c r="M33" s="76" t="s">
        <v>3946</v>
      </c>
      <c r="P33" s="41"/>
      <c r="S33" s="25" t="str">
        <f t="shared" ref="S33" si="44">IF(B33&lt;&gt;1,","&amp;D33,D33)</f>
        <v>,nen</v>
      </c>
      <c r="T33" s="25" t="str">
        <f t="shared" ref="T33" si="45">UPPER(H33)</f>
        <v>TEXT</v>
      </c>
      <c r="U33" s="25" t="str">
        <f t="shared" ref="U33" si="46">IF(K33&lt;&gt;"","default "&amp;IF(H33="text","'"&amp;K33&amp;"'",K33),"")</f>
        <v/>
      </c>
      <c r="V33" s="25" t="str">
        <f t="shared" ref="V33" si="47">IF(L33="○","NOT NULL","")</f>
        <v>NOT NULL</v>
      </c>
      <c r="W33" s="25" t="str">
        <f t="shared" ref="W33" si="48">"-- "&amp;C33</f>
        <v>-- 年</v>
      </c>
      <c r="Y33" s="41"/>
      <c r="Z33" s="41"/>
      <c r="AA33" s="41"/>
      <c r="AB33" s="41"/>
      <c r="AD33" s="25" t="str">
        <f t="shared" si="8"/>
        <v xml:space="preserve">"nen": "object", </v>
      </c>
      <c r="AE33" s="25" t="str">
        <f t="shared" si="9"/>
        <v xml:space="preserve">"nen", </v>
      </c>
    </row>
    <row r="34" spans="1:31">
      <c r="A34" s="41"/>
      <c r="B34" s="352">
        <f t="shared" si="0"/>
        <v>21</v>
      </c>
      <c r="C34" s="330" t="s">
        <v>3939</v>
      </c>
      <c r="D34" s="330" t="s">
        <v>3940</v>
      </c>
      <c r="E34" s="351"/>
      <c r="F34" s="351" t="s">
        <v>3902</v>
      </c>
      <c r="G34" s="351">
        <v>6</v>
      </c>
      <c r="H34" s="74" t="str">
        <f t="shared" si="1"/>
        <v>text</v>
      </c>
      <c r="I34" s="74">
        <f t="shared" si="2"/>
        <v>19</v>
      </c>
      <c r="J34" s="75"/>
      <c r="K34" s="350"/>
      <c r="L34" s="239" t="s">
        <v>192</v>
      </c>
      <c r="M34" s="76" t="s">
        <v>3947</v>
      </c>
      <c r="P34" s="41"/>
      <c r="S34" s="25" t="str">
        <f t="shared" si="3"/>
        <v>,nengetsu</v>
      </c>
      <c r="T34" s="25" t="str">
        <f t="shared" si="4"/>
        <v>TEXT</v>
      </c>
      <c r="U34" s="25" t="str">
        <f t="shared" si="5"/>
        <v/>
      </c>
      <c r="V34" s="25" t="str">
        <f t="shared" si="6"/>
        <v>NOT NULL</v>
      </c>
      <c r="W34" s="25" t="str">
        <f t="shared" si="7"/>
        <v>-- 年月</v>
      </c>
      <c r="Y34" s="41"/>
      <c r="Z34" s="41"/>
      <c r="AA34" s="41"/>
      <c r="AB34" s="41"/>
      <c r="AD34" s="25" t="str">
        <f t="shared" si="8"/>
        <v xml:space="preserve">"nengetsu": "object", </v>
      </c>
      <c r="AE34" s="25" t="str">
        <f t="shared" si="9"/>
        <v xml:space="preserve">"nengetsu", </v>
      </c>
    </row>
    <row r="35" spans="1:31" ht="19.5" thickBot="1">
      <c r="A35" s="41"/>
      <c r="B35" s="42">
        <f t="shared" si="0"/>
        <v>22</v>
      </c>
      <c r="C35" s="324" t="s">
        <v>3941</v>
      </c>
      <c r="D35" s="324" t="s">
        <v>822</v>
      </c>
      <c r="E35" s="325"/>
      <c r="F35" s="325" t="s">
        <v>3902</v>
      </c>
      <c r="G35" s="325">
        <v>8</v>
      </c>
      <c r="H35" s="44" t="str">
        <f t="shared" si="1"/>
        <v>text</v>
      </c>
      <c r="I35" s="44">
        <f t="shared" si="2"/>
        <v>25</v>
      </c>
      <c r="J35" s="46"/>
      <c r="K35" s="206"/>
      <c r="L35" s="44" t="s">
        <v>192</v>
      </c>
      <c r="M35" s="49" t="s">
        <v>3948</v>
      </c>
      <c r="P35" s="41"/>
      <c r="S35" s="25" t="str">
        <f t="shared" si="3"/>
        <v>,update_ymd</v>
      </c>
      <c r="T35" s="25" t="str">
        <f t="shared" si="4"/>
        <v>TEXT</v>
      </c>
      <c r="U35" s="25" t="str">
        <f t="shared" si="5"/>
        <v/>
      </c>
      <c r="V35" s="25" t="str">
        <f t="shared" si="6"/>
        <v>NOT NULL</v>
      </c>
      <c r="W35" s="25" t="str">
        <f t="shared" si="7"/>
        <v>-- データ登録日</v>
      </c>
      <c r="Y35" s="41"/>
      <c r="Z35" s="41"/>
      <c r="AA35" s="41"/>
      <c r="AB35" s="41"/>
      <c r="AD35" s="25" t="str">
        <f t="shared" si="8"/>
        <v xml:space="preserve">"update_ymd": "object", </v>
      </c>
      <c r="AE35" s="25" t="str">
        <f t="shared" si="9"/>
        <v xml:space="preserve">"update_ymd", </v>
      </c>
    </row>
    <row r="36" spans="1:31">
      <c r="A36" s="41"/>
      <c r="P36" s="41"/>
      <c r="R36" s="25" t="s">
        <v>1327</v>
      </c>
      <c r="Y36" s="41"/>
      <c r="Z36" s="41"/>
      <c r="AA36" s="41"/>
      <c r="AB36" s="41"/>
    </row>
    <row r="37" spans="1:31">
      <c r="A37" s="41"/>
      <c r="P37" s="41"/>
      <c r="Y37" s="41"/>
      <c r="Z37" s="41"/>
      <c r="AA37" s="41"/>
      <c r="AB37" s="41"/>
    </row>
    <row r="38" spans="1:31">
      <c r="P38" s="41"/>
      <c r="Y38" s="41"/>
      <c r="Z38" s="41"/>
      <c r="AA38" s="41"/>
      <c r="AB38" s="41"/>
    </row>
    <row r="39" spans="1:31">
      <c r="P39" s="41"/>
      <c r="Y39" s="41"/>
      <c r="Z39" s="41"/>
      <c r="AA39" s="41"/>
    </row>
    <row r="40" spans="1:31">
      <c r="P40" s="41"/>
      <c r="Y40" s="41"/>
      <c r="Z40" s="41"/>
      <c r="AA40" s="41"/>
    </row>
    <row r="41" spans="1:31">
      <c r="P41" s="41"/>
      <c r="Y41" s="41"/>
      <c r="Z41" s="41"/>
      <c r="AA41" s="41"/>
    </row>
    <row r="42" spans="1:31">
      <c r="P42" s="41"/>
      <c r="Y42" s="41"/>
      <c r="Z42" s="41"/>
      <c r="AA42" s="41"/>
    </row>
    <row r="43" spans="1:31">
      <c r="P43" s="41"/>
      <c r="Y43" s="41"/>
      <c r="Z43" s="41"/>
      <c r="AA43"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31" priority="16"/>
  </conditionalFormatting>
  <conditionalFormatting sqref="D31:D32">
    <cfRule type="duplicateValues" dxfId="1030" priority="15"/>
  </conditionalFormatting>
  <conditionalFormatting sqref="D34">
    <cfRule type="duplicateValues" dxfId="1029" priority="14"/>
  </conditionalFormatting>
  <conditionalFormatting sqref="D33">
    <cfRule type="duplicateValues" dxfId="1028" priority="13"/>
  </conditionalFormatting>
  <conditionalFormatting sqref="D27:D28">
    <cfRule type="duplicateValues" dxfId="1027" priority="12"/>
  </conditionalFormatting>
  <conditionalFormatting sqref="D30">
    <cfRule type="duplicateValues" dxfId="1026" priority="11"/>
  </conditionalFormatting>
  <conditionalFormatting sqref="D29">
    <cfRule type="duplicateValues" dxfId="1025" priority="10"/>
  </conditionalFormatting>
  <conditionalFormatting sqref="D23:D24">
    <cfRule type="duplicateValues" dxfId="1024" priority="9"/>
  </conditionalFormatting>
  <conditionalFormatting sqref="D26">
    <cfRule type="duplicateValues" dxfId="1023" priority="8"/>
  </conditionalFormatting>
  <conditionalFormatting sqref="D25">
    <cfRule type="duplicateValues" dxfId="1022" priority="7"/>
  </conditionalFormatting>
  <conditionalFormatting sqref="D19:D20">
    <cfRule type="duplicateValues" dxfId="1021" priority="6"/>
  </conditionalFormatting>
  <conditionalFormatting sqref="D22">
    <cfRule type="duplicateValues" dxfId="1020" priority="5"/>
  </conditionalFormatting>
  <conditionalFormatting sqref="D21">
    <cfRule type="duplicateValues" dxfId="1019" priority="4"/>
  </conditionalFormatting>
  <conditionalFormatting sqref="D15:D16">
    <cfRule type="duplicateValues" dxfId="1018" priority="3"/>
  </conditionalFormatting>
  <conditionalFormatting sqref="D18">
    <cfRule type="duplicateValues" dxfId="1017" priority="2"/>
  </conditionalFormatting>
  <conditionalFormatting sqref="D17">
    <cfRule type="duplicateValues" dxfId="101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milscm4.mt_iyakuhin_brand</v>
      </c>
    </row>
    <row r="3" spans="1:31" ht="19.5" thickBot="1">
      <c r="B3" s="28"/>
      <c r="C3" s="28"/>
      <c r="D3" s="28"/>
      <c r="E3" s="28"/>
      <c r="F3" s="28"/>
      <c r="G3" s="28"/>
      <c r="H3" s="28"/>
      <c r="I3" s="28"/>
      <c r="J3" s="28"/>
      <c r="K3" s="28"/>
      <c r="L3" s="28"/>
      <c r="M3" s="29"/>
      <c r="N3" s="28"/>
      <c r="Q3" s="25" t="str">
        <f>"ADD CONSTRAINT "&amp;D$8&amp;"_pkey"</f>
        <v>ADD CONSTRAINT mt_iyakuhin_brand_pkey</v>
      </c>
    </row>
    <row r="4" spans="1:31">
      <c r="B4" s="626" t="s">
        <v>142</v>
      </c>
      <c r="C4" s="627"/>
      <c r="D4" s="628" t="str">
        <f>VLOOKUP(D7,エンティティ一覧!A1:'エンティティ一覧'!AQ10131,13,FALSE)</f>
        <v>ENT_A3_19</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4090</v>
      </c>
      <c r="E7" s="646"/>
      <c r="F7" s="646"/>
      <c r="G7" s="646"/>
      <c r="H7" s="646"/>
      <c r="I7" s="646"/>
      <c r="J7" s="646"/>
      <c r="K7" s="646"/>
      <c r="L7" s="646"/>
      <c r="M7" s="647"/>
      <c r="T7" s="41" t="s">
        <v>3954</v>
      </c>
    </row>
    <row r="8" spans="1:31">
      <c r="B8" s="641" t="s">
        <v>642</v>
      </c>
      <c r="C8" s="642"/>
      <c r="D8" s="643" t="s">
        <v>3951</v>
      </c>
      <c r="E8" s="646"/>
      <c r="F8" s="646"/>
      <c r="G8" s="646"/>
      <c r="H8" s="646"/>
      <c r="I8" s="646"/>
      <c r="J8" s="646"/>
      <c r="K8" s="646"/>
      <c r="L8" s="646"/>
      <c r="M8" s="647"/>
      <c r="S8" s="25" t="s">
        <v>1327</v>
      </c>
    </row>
    <row r="9" spans="1:31" ht="19.5" thickBot="1">
      <c r="B9" s="652" t="s">
        <v>149</v>
      </c>
      <c r="C9" s="653"/>
      <c r="D9" s="654" t="str">
        <f xml:space="preserve"> D7 &amp; "を定義する。"</f>
        <v>医薬品ブランドマスタを定義する。</v>
      </c>
      <c r="E9" s="655"/>
      <c r="F9" s="655"/>
      <c r="G9" s="655"/>
      <c r="H9" s="655"/>
      <c r="I9" s="655"/>
      <c r="J9" s="655"/>
      <c r="K9" s="655"/>
      <c r="L9" s="655"/>
      <c r="M9" s="656"/>
      <c r="P9" s="25" t="str">
        <f>"ALTER TABLE milscm4."&amp;D$8&amp;" OWNER TO pgmisgrp1;"</f>
        <v>ALTER TABLE milscm4.mt_iyakuhin_brand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milscm4.mt_iyakuhin_brand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milscm4.mt_iyakuhin_brand</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464</v>
      </c>
      <c r="D16" s="236" t="s">
        <v>3954</v>
      </c>
      <c r="E16" s="229" t="s">
        <v>192</v>
      </c>
      <c r="F16" s="35" t="s">
        <v>3902</v>
      </c>
      <c r="G16" s="229">
        <v>7</v>
      </c>
      <c r="H16" s="245" t="str">
        <f>IF(F16="フラグ","boolean",IF(F16="文字列","text",IF(F16="整数","integer",IF(F16="実数","numeric",""))))</f>
        <v>text</v>
      </c>
      <c r="I16" s="245">
        <f>IF(H16="boolean",1,IF(H16="text",IF(G16&lt;=126,1+(G16*3),4+(G16*3)),IF(H16="integer",4,IF(H16="numeric",3+CEILING(G16/4*2,2),0))))</f>
        <v>22</v>
      </c>
      <c r="J16" s="237"/>
      <c r="K16" s="238"/>
      <c r="L16" s="239" t="s">
        <v>192</v>
      </c>
      <c r="M16" s="39"/>
      <c r="S16" s="25" t="str">
        <f>IF(B16&lt;&gt;1,","&amp;D16,D16)</f>
        <v>,iyakuhin_brand_code</v>
      </c>
      <c r="T16" s="25" t="str">
        <f>UPPER(H16)</f>
        <v>TEXT</v>
      </c>
      <c r="U16" s="25" t="str">
        <f>IF(K16&lt;&gt;"","default "&amp;IF(H16="text","'"&amp;K16&amp;"'",K16),"")</f>
        <v/>
      </c>
      <c r="V16" s="25" t="str">
        <f>IF(L16="○","NOT NULL","")</f>
        <v>NOT NULL</v>
      </c>
      <c r="W16" s="25" t="str">
        <f>"-- "&amp;C16</f>
        <v>-- 医薬品ブランドコード</v>
      </c>
      <c r="Y16" s="41"/>
      <c r="Z16" s="41"/>
      <c r="AA16" s="41"/>
      <c r="AB16" s="41"/>
      <c r="AD16" s="25" t="str">
        <f t="shared" si="8"/>
        <v xml:space="preserve">"iyakuhin_brand_code": "object", </v>
      </c>
      <c r="AE16" s="25" t="str">
        <f t="shared" si="9"/>
        <v xml:space="preserve">"iyakuhin_brand_code", </v>
      </c>
    </row>
    <row r="17" spans="1:31">
      <c r="A17" s="41"/>
      <c r="B17" s="352">
        <f t="shared" si="0"/>
        <v>4</v>
      </c>
      <c r="C17" s="330" t="s">
        <v>474</v>
      </c>
      <c r="D17" s="330" t="s">
        <v>3952</v>
      </c>
      <c r="E17" s="351"/>
      <c r="F17" s="351" t="s">
        <v>3902</v>
      </c>
      <c r="G17" s="351">
        <v>128</v>
      </c>
      <c r="H17" s="74" t="str">
        <f t="shared" ref="H17:H18" si="10">IF(F17="フラグ","boolean",IF(F17="文字列","text",IF(F17="整数","integer",IF(F17="実数","numeric",""))))</f>
        <v>text</v>
      </c>
      <c r="I17" s="74">
        <f t="shared" ref="I17:I18" si="11">IF(H17="boolean",1,IF(H17="text",IF(G17&lt;=126,1+(G17*3),4+(G17*3)),IF(H17="integer",4,IF(H17="numeric",3+CEILING(G17/4*2,2),0))))</f>
        <v>388</v>
      </c>
      <c r="J17" s="75"/>
      <c r="K17" s="379"/>
      <c r="L17" s="239" t="s">
        <v>192</v>
      </c>
      <c r="M17" s="76"/>
      <c r="P17" s="41"/>
      <c r="S17" s="25" t="str">
        <f t="shared" ref="S17:S18" si="12">IF(B17&lt;&gt;1,","&amp;D17,D17)</f>
        <v>,iyakuhin_brand_name</v>
      </c>
      <c r="T17" s="25" t="str">
        <f t="shared" ref="T17:T18" si="13">UPPER(H17)</f>
        <v>TEXT</v>
      </c>
      <c r="U17" s="25" t="str">
        <f t="shared" ref="U17:U18" si="14">IF(K17&lt;&gt;"","default "&amp;IF(H17="text","'"&amp;K17&amp;"'",K17),"")</f>
        <v/>
      </c>
      <c r="V17" s="25" t="str">
        <f t="shared" ref="V17:V18" si="15">IF(L17="○","NOT NULL","")</f>
        <v>NOT NULL</v>
      </c>
      <c r="W17" s="25" t="str">
        <f t="shared" ref="W17:W18" si="16">"-- "&amp;C17</f>
        <v>-- 医薬品ブランド名</v>
      </c>
      <c r="Y17" s="41"/>
      <c r="Z17" s="41"/>
      <c r="AA17" s="41"/>
      <c r="AB17" s="41"/>
      <c r="AD17" s="25" t="str">
        <f t="shared" si="8"/>
        <v xml:space="preserve">"iyakuhin_brand_name": "object", </v>
      </c>
      <c r="AE17" s="25" t="str">
        <f t="shared" si="9"/>
        <v xml:space="preserve">"iyakuhin_brand_name", </v>
      </c>
    </row>
    <row r="18" spans="1:31">
      <c r="A18" s="41"/>
      <c r="B18" s="352">
        <f t="shared" si="0"/>
        <v>5</v>
      </c>
      <c r="C18" s="330" t="s">
        <v>3953</v>
      </c>
      <c r="D18" s="330" t="s">
        <v>475</v>
      </c>
      <c r="E18" s="351"/>
      <c r="F18" s="351" t="s">
        <v>3902</v>
      </c>
      <c r="G18" s="351">
        <v>256</v>
      </c>
      <c r="H18" s="74" t="str">
        <f t="shared" si="10"/>
        <v>text</v>
      </c>
      <c r="I18" s="74">
        <f t="shared" si="11"/>
        <v>772</v>
      </c>
      <c r="J18" s="75"/>
      <c r="K18" s="350"/>
      <c r="L18" s="239" t="s">
        <v>192</v>
      </c>
      <c r="M18" s="76"/>
      <c r="P18" s="41"/>
      <c r="S18" s="25" t="str">
        <f t="shared" si="12"/>
        <v>,iyakuhin_brand_jpn_name</v>
      </c>
      <c r="T18" s="25" t="str">
        <f t="shared" si="13"/>
        <v>TEXT</v>
      </c>
      <c r="U18" s="25" t="str">
        <f t="shared" si="14"/>
        <v/>
      </c>
      <c r="V18" s="25" t="str">
        <f t="shared" si="15"/>
        <v>NOT NULL</v>
      </c>
      <c r="W18" s="25" t="str">
        <f t="shared" si="16"/>
        <v>-- 医薬品ブランド日本語名</v>
      </c>
      <c r="Y18" s="41"/>
      <c r="Z18" s="41"/>
      <c r="AA18" s="41"/>
      <c r="AB18" s="41"/>
      <c r="AD18" s="25" t="str">
        <f t="shared" si="8"/>
        <v xml:space="preserve">"iyakuhin_brand_jpn_name": "object", </v>
      </c>
      <c r="AE18" s="25" t="str">
        <f t="shared" si="9"/>
        <v xml:space="preserve">"iyakuhin_brand_jpn_name", </v>
      </c>
    </row>
    <row r="19" spans="1:31">
      <c r="B19" s="33">
        <f t="shared" si="0"/>
        <v>6</v>
      </c>
      <c r="C19" s="236" t="s">
        <v>3937</v>
      </c>
      <c r="D19" s="236" t="s">
        <v>3938</v>
      </c>
      <c r="E19" s="229"/>
      <c r="F19" s="35" t="s">
        <v>3902</v>
      </c>
      <c r="G19" s="229">
        <v>4</v>
      </c>
      <c r="H19" s="245" t="str">
        <f>IF(F19="フラグ","boolean",IF(F19="文字列","text",IF(F19="整数","integer",IF(F19="実数","numeric",""))))</f>
        <v>text</v>
      </c>
      <c r="I19" s="245">
        <f>IF(H19="boolean",1,IF(H19="text",IF(G19&lt;=126,1+(G19*3),4+(G19*3)),IF(H19="integer",4,IF(H19="numeric",3+CEILING(G19/4*2,2),0))))</f>
        <v>13</v>
      </c>
      <c r="J19" s="237"/>
      <c r="K19" s="238"/>
      <c r="L19" s="239" t="s">
        <v>192</v>
      </c>
      <c r="M19" s="39" t="s">
        <v>3946</v>
      </c>
      <c r="S19" s="25" t="str">
        <f>IF(B19&lt;&gt;1,","&amp;D19,D19)</f>
        <v>,nen</v>
      </c>
      <c r="T19" s="25" t="str">
        <f>UPPER(H19)</f>
        <v>TEXT</v>
      </c>
      <c r="U19" s="25" t="str">
        <f>IF(K19&lt;&gt;"","default "&amp;IF(H19="text","'"&amp;K19&amp;"'",K19),"")</f>
        <v/>
      </c>
      <c r="V19" s="25" t="str">
        <f>IF(L19="○","NOT NULL","")</f>
        <v>NOT NULL</v>
      </c>
      <c r="W19" s="25" t="str">
        <f>"-- "&amp;C19</f>
        <v>-- 年</v>
      </c>
      <c r="Y19" s="41"/>
      <c r="Z19" s="41"/>
      <c r="AA19" s="41"/>
      <c r="AB19" s="41"/>
      <c r="AD19" s="25" t="str">
        <f t="shared" si="8"/>
        <v xml:space="preserve">"nen": "object", </v>
      </c>
      <c r="AE19" s="25" t="str">
        <f t="shared" si="9"/>
        <v xml:space="preserve">"nen", </v>
      </c>
    </row>
    <row r="20" spans="1:31">
      <c r="B20" s="33">
        <f t="shared" si="0"/>
        <v>7</v>
      </c>
      <c r="C20" s="236" t="s">
        <v>3939</v>
      </c>
      <c r="D20" s="236" t="s">
        <v>3940</v>
      </c>
      <c r="E20" s="229"/>
      <c r="F20" s="35" t="s">
        <v>3902</v>
      </c>
      <c r="G20" s="229">
        <v>6</v>
      </c>
      <c r="H20" s="245" t="str">
        <f>IF(F20="フラグ","boolean",IF(F20="文字列","text",IF(F20="整数","integer",IF(F20="実数","numeric",""))))</f>
        <v>text</v>
      </c>
      <c r="I20" s="245">
        <f>IF(H20="boolean",1,IF(H20="text",IF(G20&lt;=126,1+(G20*3),4+(G20*3)),IF(H20="integer",4,IF(H20="numeric",3+CEILING(G20/4*2,2),0))))</f>
        <v>19</v>
      </c>
      <c r="J20" s="237"/>
      <c r="K20" s="238"/>
      <c r="L20" s="239" t="s">
        <v>192</v>
      </c>
      <c r="M20" s="39" t="s">
        <v>3947</v>
      </c>
      <c r="S20" s="25" t="str">
        <f>IF(B20&lt;&gt;1,","&amp;D20,D20)</f>
        <v>,nengetsu</v>
      </c>
      <c r="T20" s="25" t="str">
        <f>UPPER(H20)</f>
        <v>TEXT</v>
      </c>
      <c r="U20" s="25" t="str">
        <f>IF(K20&lt;&gt;"","default "&amp;IF(H20="text","'"&amp;K20&amp;"'",K20),"")</f>
        <v/>
      </c>
      <c r="V20" s="25" t="str">
        <f>IF(L20="○","NOT NULL","")</f>
        <v>NOT NULL</v>
      </c>
      <c r="W20" s="25" t="str">
        <f>"-- "&amp;C20</f>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15" priority="16"/>
  </conditionalFormatting>
  <conditionalFormatting sqref="D19:D20">
    <cfRule type="duplicateValues" dxfId="1014" priority="6"/>
  </conditionalFormatting>
  <conditionalFormatting sqref="D15:D16">
    <cfRule type="duplicateValues" dxfId="1013" priority="3"/>
  </conditionalFormatting>
  <conditionalFormatting sqref="D18">
    <cfRule type="duplicateValues" dxfId="1012" priority="2"/>
  </conditionalFormatting>
  <conditionalFormatting sqref="D17">
    <cfRule type="duplicateValues" dxfId="101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milscm4.mt_iyakuhin_ippan_name</v>
      </c>
    </row>
    <row r="3" spans="1:31" ht="19.5" thickBot="1">
      <c r="B3" s="28"/>
      <c r="C3" s="28"/>
      <c r="D3" s="28"/>
      <c r="E3" s="28"/>
      <c r="F3" s="28"/>
      <c r="G3" s="28"/>
      <c r="H3" s="28"/>
      <c r="I3" s="28"/>
      <c r="J3" s="28"/>
      <c r="K3" s="28"/>
      <c r="L3" s="28"/>
      <c r="M3" s="29"/>
      <c r="N3" s="28"/>
      <c r="Q3" s="25" t="str">
        <f>"ADD CONSTRAINT "&amp;D$8&amp;"_pkey"</f>
        <v>ADD CONSTRAINT mt_iyakuhin_ippan_name_pkey</v>
      </c>
    </row>
    <row r="4" spans="1:31">
      <c r="B4" s="626" t="s">
        <v>142</v>
      </c>
      <c r="C4" s="627"/>
      <c r="D4" s="628" t="str">
        <f>VLOOKUP(D7,エンティティ一覧!A1:'エンティティ一覧'!AQ10131,13,FALSE)</f>
        <v>ENT_A3_20</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4091</v>
      </c>
      <c r="E7" s="646"/>
      <c r="F7" s="646"/>
      <c r="G7" s="646"/>
      <c r="H7" s="646"/>
      <c r="I7" s="646"/>
      <c r="J7" s="646"/>
      <c r="K7" s="646"/>
      <c r="L7" s="646"/>
      <c r="M7" s="647"/>
      <c r="T7" s="41" t="s">
        <v>3967</v>
      </c>
    </row>
    <row r="8" spans="1:31">
      <c r="B8" s="641" t="s">
        <v>642</v>
      </c>
      <c r="C8" s="642"/>
      <c r="D8" s="643" t="s">
        <v>3955</v>
      </c>
      <c r="E8" s="646"/>
      <c r="F8" s="646"/>
      <c r="G8" s="646"/>
      <c r="H8" s="646"/>
      <c r="I8" s="646"/>
      <c r="J8" s="646"/>
      <c r="K8" s="646"/>
      <c r="L8" s="646"/>
      <c r="M8" s="647"/>
      <c r="S8" s="25" t="s">
        <v>1327</v>
      </c>
    </row>
    <row r="9" spans="1:31" ht="19.5" thickBot="1">
      <c r="B9" s="652" t="s">
        <v>149</v>
      </c>
      <c r="C9" s="653"/>
      <c r="D9" s="654" t="str">
        <f xml:space="preserve"> D7 &amp; "を定義する。"</f>
        <v>医薬品一般名マスタを定義する。</v>
      </c>
      <c r="E9" s="655"/>
      <c r="F9" s="655"/>
      <c r="G9" s="655"/>
      <c r="H9" s="655"/>
      <c r="I9" s="655"/>
      <c r="J9" s="655"/>
      <c r="K9" s="655"/>
      <c r="L9" s="655"/>
      <c r="M9" s="656"/>
      <c r="P9" s="25" t="str">
        <f>"ALTER TABLE milscm4."&amp;D$8&amp;" OWNER TO pgmisgrp1;"</f>
        <v>ALTER TABLE milscm4.mt_iyakuhin_ippan_name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milscm4.mt_iyakuhin_ippan_name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milscm4.mt_iyakuhin_ippan_name</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ht="31.5">
      <c r="B16" s="33">
        <f t="shared" si="0"/>
        <v>3</v>
      </c>
      <c r="C16" s="236" t="s">
        <v>466</v>
      </c>
      <c r="D16" s="236" t="s">
        <v>3930</v>
      </c>
      <c r="E16" s="229" t="s">
        <v>192</v>
      </c>
      <c r="F16" s="35" t="s">
        <v>3902</v>
      </c>
      <c r="G16" s="229">
        <v>9</v>
      </c>
      <c r="H16" s="245" t="str">
        <f>IF(F16="フラグ","boolean",IF(F16="文字列","text",IF(F16="整数","integer",IF(F16="実数","numeric",""))))</f>
        <v>text</v>
      </c>
      <c r="I16" s="245">
        <f>IF(H16="boolean",1,IF(H16="text",IF(G16&lt;=126,1+(G16*3),4+(G16*3)),IF(H16="integer",4,IF(H16="numeric",3+CEILING(G16/4*2,2),0))))</f>
        <v>28</v>
      </c>
      <c r="J16" s="237"/>
      <c r="K16" s="238"/>
      <c r="L16" s="239" t="s">
        <v>192</v>
      </c>
      <c r="M16" s="39"/>
      <c r="S16" s="25" t="str">
        <f>IF(B16&lt;&gt;1,","&amp;D16,D16)</f>
        <v>,iyakuhin_ippan_name_code</v>
      </c>
      <c r="T16" s="25" t="str">
        <f>UPPER(H16)</f>
        <v>TEXT</v>
      </c>
      <c r="U16" s="25" t="str">
        <f>IF(K16&lt;&gt;"","default "&amp;IF(H16="text","'"&amp;K16&amp;"'",K16),"")</f>
        <v/>
      </c>
      <c r="V16" s="25" t="str">
        <f>IF(L16="○","NOT NULL","")</f>
        <v>NOT NULL</v>
      </c>
      <c r="W16" s="25" t="str">
        <f>"-- "&amp;C16</f>
        <v>-- 医薬品一般名コード</v>
      </c>
      <c r="Y16" s="41"/>
      <c r="Z16" s="41"/>
      <c r="AA16" s="41"/>
      <c r="AB16" s="41"/>
      <c r="AD16" s="25" t="str">
        <f t="shared" si="8"/>
        <v xml:space="preserve">"iyakuhin_ippan_name_code": "object", </v>
      </c>
      <c r="AE16" s="25" t="str">
        <f t="shared" si="9"/>
        <v xml:space="preserve">"iyakuhin_ippan_name_code", </v>
      </c>
    </row>
    <row r="17" spans="1:31">
      <c r="A17" s="41"/>
      <c r="B17" s="352">
        <f t="shared" si="0"/>
        <v>4</v>
      </c>
      <c r="C17" s="330" t="s">
        <v>476</v>
      </c>
      <c r="D17" s="330" t="s">
        <v>477</v>
      </c>
      <c r="E17" s="351"/>
      <c r="F17" s="351" t="s">
        <v>3902</v>
      </c>
      <c r="G17" s="351">
        <v>256</v>
      </c>
      <c r="H17" s="74" t="str">
        <f t="shared" ref="H17:H18" si="10">IF(F17="フラグ","boolean",IF(F17="文字列","text",IF(F17="整数","integer",IF(F17="実数","numeric",""))))</f>
        <v>text</v>
      </c>
      <c r="I17" s="74">
        <f t="shared" ref="I17:I18" si="11">IF(H17="boolean",1,IF(H17="text",IF(G17&lt;=126,1+(G17*3),4+(G17*3)),IF(H17="integer",4,IF(H17="numeric",3+CEILING(G17/4*2,2),0))))</f>
        <v>772</v>
      </c>
      <c r="J17" s="75"/>
      <c r="K17" s="379"/>
      <c r="L17" s="239" t="s">
        <v>192</v>
      </c>
      <c r="M17" s="76"/>
      <c r="P17" s="41"/>
      <c r="S17" s="25" t="str">
        <f t="shared" ref="S17:S18" si="12">IF(B17&lt;&gt;1,","&amp;D17,D17)</f>
        <v>,iyakuhin_ippan_name</v>
      </c>
      <c r="T17" s="25" t="str">
        <f t="shared" ref="T17:T18" si="13">UPPER(H17)</f>
        <v>TEXT</v>
      </c>
      <c r="U17" s="25" t="str">
        <f t="shared" ref="U17:U18" si="14">IF(K17&lt;&gt;"","default "&amp;IF(H17="text","'"&amp;K17&amp;"'",K17),"")</f>
        <v/>
      </c>
      <c r="V17" s="25" t="str">
        <f t="shared" ref="V17:V18" si="15">IF(L17="○","NOT NULL","")</f>
        <v>NOT NULL</v>
      </c>
      <c r="W17" s="25" t="str">
        <f t="shared" ref="W17:W18" si="16">"-- "&amp;C17</f>
        <v>-- 医薬品一般名</v>
      </c>
      <c r="Y17" s="41"/>
      <c r="Z17" s="41"/>
      <c r="AA17" s="41"/>
      <c r="AB17" s="41"/>
      <c r="AD17" s="25" t="str">
        <f t="shared" si="8"/>
        <v xml:space="preserve">"iyakuhin_ippan_name": "object", </v>
      </c>
      <c r="AE17" s="25" t="str">
        <f t="shared" si="9"/>
        <v xml:space="preserve">"iyakuhin_ippan_name", </v>
      </c>
    </row>
    <row r="18" spans="1:31" ht="31.5">
      <c r="A18" s="41"/>
      <c r="B18" s="352">
        <f t="shared" si="0"/>
        <v>5</v>
      </c>
      <c r="C18" s="330" t="s">
        <v>1131</v>
      </c>
      <c r="D18" s="330" t="s">
        <v>3956</v>
      </c>
      <c r="E18" s="351"/>
      <c r="F18" s="351" t="s">
        <v>3902</v>
      </c>
      <c r="G18" s="351">
        <v>256</v>
      </c>
      <c r="H18" s="74" t="str">
        <f t="shared" si="10"/>
        <v>text</v>
      </c>
      <c r="I18" s="74">
        <f t="shared" si="11"/>
        <v>772</v>
      </c>
      <c r="J18" s="75"/>
      <c r="K18" s="350"/>
      <c r="L18" s="239" t="s">
        <v>192</v>
      </c>
      <c r="M18" s="76"/>
      <c r="P18" s="41"/>
      <c r="S18" s="25" t="str">
        <f t="shared" si="12"/>
        <v>,iyakuhin_ippan_englishname</v>
      </c>
      <c r="T18" s="25" t="str">
        <f t="shared" si="13"/>
        <v>TEXT</v>
      </c>
      <c r="U18" s="25" t="str">
        <f t="shared" si="14"/>
        <v/>
      </c>
      <c r="V18" s="25" t="str">
        <f t="shared" si="15"/>
        <v>NOT NULL</v>
      </c>
      <c r="W18" s="25" t="str">
        <f t="shared" si="16"/>
        <v>-- 医薬品一般名英名</v>
      </c>
      <c r="Y18" s="41"/>
      <c r="Z18" s="41"/>
      <c r="AA18" s="41"/>
      <c r="AB18" s="41"/>
      <c r="AD18" s="25" t="str">
        <f t="shared" si="8"/>
        <v xml:space="preserve">"iyakuhin_ippan_englishname": "object", </v>
      </c>
      <c r="AE18" s="25" t="str">
        <f t="shared" si="9"/>
        <v xml:space="preserve">"iyakuhin_ippan_englishname", </v>
      </c>
    </row>
    <row r="19" spans="1:31">
      <c r="B19" s="33">
        <f t="shared" si="0"/>
        <v>6</v>
      </c>
      <c r="C19" s="236" t="s">
        <v>3937</v>
      </c>
      <c r="D19" s="236" t="s">
        <v>3938</v>
      </c>
      <c r="E19" s="229"/>
      <c r="F19" s="35" t="s">
        <v>3902</v>
      </c>
      <c r="G19" s="229">
        <v>4</v>
      </c>
      <c r="H19" s="245" t="str">
        <f>IF(F19="フラグ","boolean",IF(F19="文字列","text",IF(F19="整数","integer",IF(F19="実数","numeric",""))))</f>
        <v>text</v>
      </c>
      <c r="I19" s="245">
        <f>IF(H19="boolean",1,IF(H19="text",IF(G19&lt;=126,1+(G19*3),4+(G19*3)),IF(H19="integer",4,IF(H19="numeric",3+CEILING(G19/4*2,2),0))))</f>
        <v>13</v>
      </c>
      <c r="J19" s="237"/>
      <c r="K19" s="238"/>
      <c r="L19" s="239" t="s">
        <v>192</v>
      </c>
      <c r="M19" s="39" t="s">
        <v>3946</v>
      </c>
      <c r="S19" s="25" t="str">
        <f>IF(B19&lt;&gt;1,","&amp;D19,D19)</f>
        <v>,nen</v>
      </c>
      <c r="T19" s="25" t="str">
        <f>UPPER(H19)</f>
        <v>TEXT</v>
      </c>
      <c r="U19" s="25" t="str">
        <f>IF(K19&lt;&gt;"","default "&amp;IF(H19="text","'"&amp;K19&amp;"'",K19),"")</f>
        <v/>
      </c>
      <c r="V19" s="25" t="str">
        <f>IF(L19="○","NOT NULL","")</f>
        <v>NOT NULL</v>
      </c>
      <c r="W19" s="25" t="str">
        <f>"-- "&amp;C19</f>
        <v>-- 年</v>
      </c>
      <c r="Y19" s="41"/>
      <c r="Z19" s="41"/>
      <c r="AA19" s="41"/>
      <c r="AB19" s="41"/>
      <c r="AD19" s="25" t="str">
        <f t="shared" si="8"/>
        <v xml:space="preserve">"nen": "object", </v>
      </c>
      <c r="AE19" s="25" t="str">
        <f t="shared" si="9"/>
        <v xml:space="preserve">"nen", </v>
      </c>
    </row>
    <row r="20" spans="1:31">
      <c r="B20" s="33">
        <f t="shared" si="0"/>
        <v>7</v>
      </c>
      <c r="C20" s="236" t="s">
        <v>3939</v>
      </c>
      <c r="D20" s="236" t="s">
        <v>3940</v>
      </c>
      <c r="E20" s="229"/>
      <c r="F20" s="35" t="s">
        <v>3902</v>
      </c>
      <c r="G20" s="229">
        <v>6</v>
      </c>
      <c r="H20" s="245" t="str">
        <f>IF(F20="フラグ","boolean",IF(F20="文字列","text",IF(F20="整数","integer",IF(F20="実数","numeric",""))))</f>
        <v>text</v>
      </c>
      <c r="I20" s="245">
        <f>IF(H20="boolean",1,IF(H20="text",IF(G20&lt;=126,1+(G20*3),4+(G20*3)),IF(H20="integer",4,IF(H20="numeric",3+CEILING(G20/4*2,2),0))))</f>
        <v>19</v>
      </c>
      <c r="J20" s="237"/>
      <c r="K20" s="238"/>
      <c r="L20" s="239" t="s">
        <v>192</v>
      </c>
      <c r="M20" s="39" t="s">
        <v>3947</v>
      </c>
      <c r="S20" s="25" t="str">
        <f>IF(B20&lt;&gt;1,","&amp;D20,D20)</f>
        <v>,nengetsu</v>
      </c>
      <c r="T20" s="25" t="str">
        <f>UPPER(H20)</f>
        <v>TEXT</v>
      </c>
      <c r="U20" s="25" t="str">
        <f>IF(K20&lt;&gt;"","default "&amp;IF(H20="text","'"&amp;K20&amp;"'",K20),"")</f>
        <v/>
      </c>
      <c r="V20" s="25" t="str">
        <f>IF(L20="○","NOT NULL","")</f>
        <v>NOT NULL</v>
      </c>
      <c r="W20" s="25" t="str">
        <f>"-- "&amp;C20</f>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10" priority="5"/>
  </conditionalFormatting>
  <conditionalFormatting sqref="D19:D20">
    <cfRule type="duplicateValues" dxfId="1009" priority="4"/>
  </conditionalFormatting>
  <conditionalFormatting sqref="D15:D16">
    <cfRule type="duplicateValues" dxfId="1008" priority="3"/>
  </conditionalFormatting>
  <conditionalFormatting sqref="D18">
    <cfRule type="duplicateValues" dxfId="1007" priority="2"/>
  </conditionalFormatting>
  <conditionalFormatting sqref="D17">
    <cfRule type="duplicateValues" dxfId="100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milscm4.mt_iyakuhin_sales_kaisha</v>
      </c>
    </row>
    <row r="3" spans="1:31" ht="19.5" thickBot="1">
      <c r="B3" s="28"/>
      <c r="C3" s="28"/>
      <c r="D3" s="28"/>
      <c r="E3" s="28"/>
      <c r="F3" s="28"/>
      <c r="G3" s="28"/>
      <c r="H3" s="28"/>
      <c r="I3" s="28"/>
      <c r="J3" s="28"/>
      <c r="K3" s="28"/>
      <c r="L3" s="28"/>
      <c r="M3" s="29"/>
      <c r="N3" s="28"/>
      <c r="Q3" s="25" t="str">
        <f>"ADD CONSTRAINT "&amp;D$8&amp;"_pkey"</f>
        <v>ADD CONSTRAINT mt_iyakuhin_sales_kaisha_pkey</v>
      </c>
    </row>
    <row r="4" spans="1:31">
      <c r="B4" s="626" t="s">
        <v>142</v>
      </c>
      <c r="C4" s="627"/>
      <c r="D4" s="628" t="str">
        <f>VLOOKUP(D7,エンティティ一覧!A1:'エンティティ一覧'!AQ10131,13,FALSE)</f>
        <v>ENT_A3_21</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4092</v>
      </c>
      <c r="E7" s="646"/>
      <c r="F7" s="646"/>
      <c r="G7" s="646"/>
      <c r="H7" s="646"/>
      <c r="I7" s="646"/>
      <c r="J7" s="646"/>
      <c r="K7" s="646"/>
      <c r="L7" s="646"/>
      <c r="M7" s="647"/>
      <c r="T7" s="25" t="s">
        <v>3962</v>
      </c>
    </row>
    <row r="8" spans="1:31">
      <c r="B8" s="641" t="s">
        <v>642</v>
      </c>
      <c r="C8" s="642"/>
      <c r="D8" s="643" t="s">
        <v>3957</v>
      </c>
      <c r="E8" s="646"/>
      <c r="F8" s="646"/>
      <c r="G8" s="646"/>
      <c r="H8" s="646"/>
      <c r="I8" s="646"/>
      <c r="J8" s="646"/>
      <c r="K8" s="646"/>
      <c r="L8" s="646"/>
      <c r="M8" s="647"/>
      <c r="S8" s="25" t="s">
        <v>1327</v>
      </c>
    </row>
    <row r="9" spans="1:31" ht="19.5" thickBot="1">
      <c r="B9" s="652" t="s">
        <v>149</v>
      </c>
      <c r="C9" s="653"/>
      <c r="D9" s="654" t="str">
        <f xml:space="preserve"> D7 &amp; "を定義する。"</f>
        <v>医薬品販売会社マスタを定義する。</v>
      </c>
      <c r="E9" s="655"/>
      <c r="F9" s="655"/>
      <c r="G9" s="655"/>
      <c r="H9" s="655"/>
      <c r="I9" s="655"/>
      <c r="J9" s="655"/>
      <c r="K9" s="655"/>
      <c r="L9" s="655"/>
      <c r="M9" s="656"/>
      <c r="P9" s="25" t="str">
        <f>"ALTER TABLE milscm4."&amp;D$8&amp;" OWNER TO pgmisgrp1;"</f>
        <v>ALTER TABLE milscm4.mt_iyakuhin_sales_kaisha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milscm4.mt_iyakuhin_sales_kaisha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milscm4.mt_iyakuhin_sales_kaisha</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0" si="0">ROW()-13</f>
        <v>1</v>
      </c>
      <c r="C14" s="236" t="s">
        <v>3915</v>
      </c>
      <c r="D14" s="236" t="s">
        <v>3916</v>
      </c>
      <c r="E14" s="229" t="s">
        <v>192</v>
      </c>
      <c r="F14" s="229" t="s">
        <v>3902</v>
      </c>
      <c r="G14" s="229">
        <v>8</v>
      </c>
      <c r="H14" s="36" t="str">
        <f t="shared" ref="H14:H20" si="1">IF(F14="フラグ","boolean",IF(F14="文字列","text",IF(F14="整数","integer",IF(F14="実数","numeric",""))))</f>
        <v>text</v>
      </c>
      <c r="I14" s="36">
        <f t="shared" ref="I14:I20" si="2">IF(H14="boolean",1,IF(H14="text",IF(G14&lt;=126,1+(G14*3),4+(G14*3)),IF(H14="integer",4,IF(H14="numeric",3+CEILING(G14/4*2,2),0))))</f>
        <v>25</v>
      </c>
      <c r="J14" s="37"/>
      <c r="K14" s="204"/>
      <c r="L14" s="239" t="s">
        <v>192</v>
      </c>
      <c r="M14" s="39" t="s">
        <v>3942</v>
      </c>
      <c r="S14" s="25" t="str">
        <f t="shared" ref="S14:S20" si="3">IF(B14&lt;&gt;1,","&amp;D14,D14)</f>
        <v>sekoubi</v>
      </c>
      <c r="T14" s="25" t="str">
        <f t="shared" ref="T14:T20" si="4">UPPER(H14)</f>
        <v>TEXT</v>
      </c>
      <c r="U14" s="25" t="str">
        <f t="shared" ref="U14:U20" si="5">IF(K14&lt;&gt;"","default "&amp;IF(H14="text","'"&amp;K14&amp;"'",K14),"")</f>
        <v/>
      </c>
      <c r="V14" s="25" t="str">
        <f t="shared" ref="V14:V20" si="6">IF(L14="○","NOT NULL","")</f>
        <v>NOT NULL</v>
      </c>
      <c r="W14" s="25" t="str">
        <f t="shared" ref="W14:W20" si="7">"-- "&amp;C14</f>
        <v>-- 施行日</v>
      </c>
      <c r="Y14" s="41"/>
      <c r="Z14" s="41"/>
      <c r="AA14" s="41"/>
      <c r="AB14" s="41"/>
      <c r="AD14" s="25" t="str">
        <f t="shared" ref="AD14:AD20" si="8">IF(H14="text",""""&amp;D14&amp;""": ""object"", ","")</f>
        <v xml:space="preserve">"sekoubi": "object", </v>
      </c>
      <c r="AE14" s="25" t="str">
        <f t="shared" ref="AE14:AE20"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462</v>
      </c>
      <c r="D16" s="236" t="s">
        <v>3960</v>
      </c>
      <c r="E16" s="229" t="s">
        <v>192</v>
      </c>
      <c r="F16" s="35" t="s">
        <v>3902</v>
      </c>
      <c r="G16" s="229">
        <v>9</v>
      </c>
      <c r="H16" s="245" t="str">
        <f>IF(F16="フラグ","boolean",IF(F16="文字列","text",IF(F16="整数","integer",IF(F16="実数","numeric",""))))</f>
        <v>text</v>
      </c>
      <c r="I16" s="245">
        <f>IF(H16="boolean",1,IF(H16="text",IF(G16&lt;=126,1+(G16*3),4+(G16*3)),IF(H16="integer",4,IF(H16="numeric",3+CEILING(G16/4*2,2),0))))</f>
        <v>28</v>
      </c>
      <c r="J16" s="237"/>
      <c r="K16" s="238"/>
      <c r="L16" s="239" t="s">
        <v>192</v>
      </c>
      <c r="M16" s="39"/>
      <c r="S16" s="25" t="str">
        <f>IF(B16&lt;&gt;1,","&amp;D16,D16)</f>
        <v>,iyakuhin_code</v>
      </c>
      <c r="T16" s="25" t="str">
        <f>UPPER(H16)</f>
        <v>TEXT</v>
      </c>
      <c r="U16" s="25" t="str">
        <f>IF(K16&lt;&gt;"","default "&amp;IF(H16="text","'"&amp;K16&amp;"'",K16),"")</f>
        <v/>
      </c>
      <c r="V16" s="25" t="str">
        <f>IF(L16="○","NOT NULL","")</f>
        <v>NOT NULL</v>
      </c>
      <c r="W16" s="25" t="str">
        <f>"-- "&amp;C16</f>
        <v>-- 医薬品コード</v>
      </c>
      <c r="Y16" s="41"/>
      <c r="Z16" s="41"/>
      <c r="AA16" s="41"/>
      <c r="AB16" s="41"/>
      <c r="AD16" s="25" t="str">
        <f t="shared" si="8"/>
        <v xml:space="preserve">"iyakuhin_code": "object", </v>
      </c>
      <c r="AE16" s="25" t="str">
        <f t="shared" si="9"/>
        <v xml:space="preserve">"iyakuhin_code", </v>
      </c>
    </row>
    <row r="17" spans="1:31">
      <c r="A17" s="41"/>
      <c r="B17" s="352">
        <f t="shared" si="0"/>
        <v>4</v>
      </c>
      <c r="C17" s="330" t="s">
        <v>3958</v>
      </c>
      <c r="D17" s="330" t="s">
        <v>3959</v>
      </c>
      <c r="E17" s="351" t="s">
        <v>192</v>
      </c>
      <c r="F17" s="351" t="s">
        <v>3902</v>
      </c>
      <c r="G17" s="351">
        <v>3</v>
      </c>
      <c r="H17" s="74" t="str">
        <f t="shared" ref="H17:H18" si="10">IF(F17="フラグ","boolean",IF(F17="文字列","text",IF(F17="整数","integer",IF(F17="実数","numeric",""))))</f>
        <v>text</v>
      </c>
      <c r="I17" s="74">
        <f t="shared" ref="I17:I18" si="11">IF(H17="boolean",1,IF(H17="text",IF(G17&lt;=126,1+(G17*3),4+(G17*3)),IF(H17="integer",4,IF(H17="numeric",3+CEILING(G17/4*2,2),0))))</f>
        <v>10</v>
      </c>
      <c r="J17" s="75"/>
      <c r="K17" s="379"/>
      <c r="L17" s="239" t="s">
        <v>192</v>
      </c>
      <c r="M17" s="76"/>
      <c r="P17" s="41"/>
      <c r="S17" s="25" t="str">
        <f t="shared" ref="S17:S18" si="12">IF(B17&lt;&gt;1,","&amp;D17,D17)</f>
        <v>,maker_code</v>
      </c>
      <c r="T17" s="25" t="str">
        <f t="shared" ref="T17:T18" si="13">UPPER(H17)</f>
        <v>TEXT</v>
      </c>
      <c r="U17" s="25" t="str">
        <f t="shared" ref="U17:U18" si="14">IF(K17&lt;&gt;"","default "&amp;IF(H17="text","'"&amp;K17&amp;"'",K17),"")</f>
        <v/>
      </c>
      <c r="V17" s="25" t="str">
        <f t="shared" ref="V17:V18" si="15">IF(L17="○","NOT NULL","")</f>
        <v>NOT NULL</v>
      </c>
      <c r="W17" s="25" t="str">
        <f t="shared" ref="W17:W18" si="16">"-- "&amp;C17</f>
        <v>-- メーカコード</v>
      </c>
      <c r="Y17" s="41"/>
      <c r="Z17" s="41"/>
      <c r="AA17" s="41"/>
      <c r="AB17" s="41"/>
      <c r="AD17" s="25" t="str">
        <f t="shared" si="8"/>
        <v xml:space="preserve">"maker_code": "object", </v>
      </c>
      <c r="AE17" s="25" t="str">
        <f t="shared" si="9"/>
        <v xml:space="preserve">"maker_code", </v>
      </c>
    </row>
    <row r="18" spans="1:31">
      <c r="A18" s="41"/>
      <c r="B18" s="352">
        <f t="shared" si="0"/>
        <v>5</v>
      </c>
      <c r="C18" s="330" t="s">
        <v>3937</v>
      </c>
      <c r="D18" s="330" t="s">
        <v>3938</v>
      </c>
      <c r="E18" s="351"/>
      <c r="F18" s="351" t="s">
        <v>3902</v>
      </c>
      <c r="G18" s="351">
        <v>4</v>
      </c>
      <c r="H18" s="74" t="str">
        <f t="shared" si="10"/>
        <v>text</v>
      </c>
      <c r="I18" s="74">
        <f t="shared" si="11"/>
        <v>13</v>
      </c>
      <c r="J18" s="75"/>
      <c r="K18" s="350"/>
      <c r="L18" s="239" t="s">
        <v>192</v>
      </c>
      <c r="M18" s="76" t="s">
        <v>3946</v>
      </c>
      <c r="P18" s="41"/>
      <c r="S18" s="25" t="str">
        <f t="shared" si="12"/>
        <v>,nen</v>
      </c>
      <c r="T18" s="25" t="str">
        <f t="shared" si="13"/>
        <v>TEXT</v>
      </c>
      <c r="U18" s="25" t="str">
        <f t="shared" si="14"/>
        <v/>
      </c>
      <c r="V18" s="25" t="str">
        <f t="shared" si="15"/>
        <v>NOT NULL</v>
      </c>
      <c r="W18" s="25" t="str">
        <f t="shared" si="16"/>
        <v>-- 年</v>
      </c>
      <c r="Y18" s="41"/>
      <c r="Z18" s="41"/>
      <c r="AA18" s="41"/>
      <c r="AB18" s="41"/>
      <c r="AD18" s="25" t="str">
        <f t="shared" si="8"/>
        <v xml:space="preserve">"nen": "object", </v>
      </c>
      <c r="AE18" s="25" t="str">
        <f t="shared" si="9"/>
        <v xml:space="preserve">"nen", </v>
      </c>
    </row>
    <row r="19" spans="1:31">
      <c r="B19" s="33">
        <f t="shared" si="0"/>
        <v>6</v>
      </c>
      <c r="C19" s="236" t="s">
        <v>3939</v>
      </c>
      <c r="D19" s="236" t="s">
        <v>3940</v>
      </c>
      <c r="E19" s="229"/>
      <c r="F19" s="35" t="s">
        <v>3902</v>
      </c>
      <c r="G19" s="229">
        <v>6</v>
      </c>
      <c r="H19" s="245" t="str">
        <f>IF(F19="フラグ","boolean",IF(F19="文字列","text",IF(F19="整数","integer",IF(F19="実数","numeric",""))))</f>
        <v>text</v>
      </c>
      <c r="I19" s="245">
        <f>IF(H19="boolean",1,IF(H19="text",IF(G19&lt;=126,1+(G19*3),4+(G19*3)),IF(H19="integer",4,IF(H19="numeric",3+CEILING(G19/4*2,2),0))))</f>
        <v>19</v>
      </c>
      <c r="J19" s="237"/>
      <c r="K19" s="238"/>
      <c r="L19" s="239" t="s">
        <v>192</v>
      </c>
      <c r="M19" s="39" t="s">
        <v>3947</v>
      </c>
      <c r="S19" s="25" t="str">
        <f>IF(B19&lt;&gt;1,","&amp;D19,D19)</f>
        <v>,nengetsu</v>
      </c>
      <c r="T19" s="25" t="str">
        <f>UPPER(H19)</f>
        <v>TEXT</v>
      </c>
      <c r="U19" s="25" t="str">
        <f>IF(K19&lt;&gt;"","default "&amp;IF(H19="text","'"&amp;K19&amp;"'",K19),"")</f>
        <v/>
      </c>
      <c r="V19" s="25" t="str">
        <f>IF(L19="○","NOT NULL","")</f>
        <v>NOT NULL</v>
      </c>
      <c r="W19" s="25" t="str">
        <f>"-- "&amp;C19</f>
        <v>-- 年月</v>
      </c>
      <c r="Y19" s="41"/>
      <c r="Z19" s="41"/>
      <c r="AA19" s="41"/>
      <c r="AB19" s="41"/>
      <c r="AD19" s="25" t="str">
        <f t="shared" si="8"/>
        <v xml:space="preserve">"nengetsu": "object", </v>
      </c>
      <c r="AE19" s="25" t="str">
        <f t="shared" si="9"/>
        <v xml:space="preserve">"nengetsu", </v>
      </c>
    </row>
    <row r="20" spans="1:31" ht="19.5" thickBot="1">
      <c r="A20" s="41"/>
      <c r="B20" s="42">
        <f t="shared" si="0"/>
        <v>7</v>
      </c>
      <c r="C20" s="324" t="s">
        <v>3941</v>
      </c>
      <c r="D20" s="324" t="s">
        <v>822</v>
      </c>
      <c r="E20" s="325"/>
      <c r="F20" s="325" t="s">
        <v>3902</v>
      </c>
      <c r="G20" s="325">
        <v>8</v>
      </c>
      <c r="H20" s="44" t="str">
        <f t="shared" si="1"/>
        <v>text</v>
      </c>
      <c r="I20" s="44">
        <f t="shared" si="2"/>
        <v>25</v>
      </c>
      <c r="J20" s="46"/>
      <c r="K20" s="206"/>
      <c r="L20" s="44" t="s">
        <v>192</v>
      </c>
      <c r="M20" s="49" t="s">
        <v>3948</v>
      </c>
      <c r="P20" s="41"/>
      <c r="S20" s="25" t="str">
        <f t="shared" si="3"/>
        <v>,update_ymd</v>
      </c>
      <c r="T20" s="25" t="str">
        <f t="shared" si="4"/>
        <v>TEXT</v>
      </c>
      <c r="U20" s="25" t="str">
        <f t="shared" si="5"/>
        <v/>
      </c>
      <c r="V20" s="25" t="str">
        <f t="shared" si="6"/>
        <v>NOT NULL</v>
      </c>
      <c r="W20" s="25" t="str">
        <f t="shared" si="7"/>
        <v>-- データ登録日</v>
      </c>
      <c r="Y20" s="41"/>
      <c r="Z20" s="41"/>
      <c r="AA20" s="41"/>
      <c r="AB20" s="41"/>
      <c r="AD20" s="25" t="str">
        <f t="shared" si="8"/>
        <v xml:space="preserve">"update_ymd": "object", </v>
      </c>
      <c r="AE20" s="25" t="str">
        <f t="shared" si="9"/>
        <v xml:space="preserve">"update_ymd", </v>
      </c>
    </row>
    <row r="21" spans="1:31">
      <c r="A21" s="41"/>
      <c r="P21" s="41"/>
      <c r="R21" s="25" t="s">
        <v>1327</v>
      </c>
      <c r="Y21" s="41"/>
      <c r="Z21" s="41"/>
      <c r="AA21" s="41"/>
      <c r="AB21" s="41"/>
    </row>
    <row r="22" spans="1:31">
      <c r="A22" s="41"/>
      <c r="P22" s="41"/>
      <c r="Y22" s="41"/>
      <c r="Z22" s="41"/>
      <c r="AA22" s="41"/>
      <c r="AB22" s="41"/>
    </row>
    <row r="23" spans="1:31">
      <c r="P23" s="41"/>
      <c r="Y23" s="41"/>
      <c r="Z23" s="41"/>
      <c r="AA23" s="41"/>
      <c r="AB23" s="41"/>
    </row>
    <row r="24" spans="1:31">
      <c r="P24" s="41"/>
      <c r="Y24" s="41"/>
      <c r="Z24" s="41"/>
      <c r="AA24" s="41"/>
    </row>
    <row r="25" spans="1:31">
      <c r="P25" s="41"/>
      <c r="Y25" s="41"/>
      <c r="Z25" s="41"/>
      <c r="AA25" s="41"/>
    </row>
    <row r="26" spans="1:31">
      <c r="P26" s="41"/>
      <c r="Y26" s="41"/>
      <c r="Z26" s="41"/>
      <c r="AA26" s="41"/>
    </row>
    <row r="27" spans="1:31">
      <c r="P27" s="41"/>
      <c r="Y27" s="41"/>
      <c r="Z27" s="41"/>
      <c r="AA27" s="41"/>
    </row>
    <row r="28" spans="1:31">
      <c r="P28" s="41"/>
      <c r="Y28" s="41"/>
      <c r="Z28" s="41"/>
      <c r="AA28"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05" priority="5"/>
  </conditionalFormatting>
  <conditionalFormatting sqref="D15:D16">
    <cfRule type="duplicateValues" dxfId="1004" priority="3"/>
  </conditionalFormatting>
  <conditionalFormatting sqref="D18">
    <cfRule type="duplicateValues" dxfId="1003" priority="2"/>
  </conditionalFormatting>
  <conditionalFormatting sqref="D17">
    <cfRule type="duplicateValues" dxfId="1002" priority="1"/>
  </conditionalFormatting>
  <conditionalFormatting sqref="D19">
    <cfRule type="duplicateValues" dxfId="1001" priority="203"/>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milscm4.mt_maker</v>
      </c>
    </row>
    <row r="3" spans="1:31" ht="19.5" thickBot="1">
      <c r="B3" s="28"/>
      <c r="C3" s="28"/>
      <c r="D3" s="28"/>
      <c r="E3" s="28"/>
      <c r="F3" s="28"/>
      <c r="G3" s="28"/>
      <c r="H3" s="28"/>
      <c r="I3" s="28"/>
      <c r="J3" s="28"/>
      <c r="K3" s="28"/>
      <c r="L3" s="28"/>
      <c r="M3" s="29"/>
      <c r="N3" s="28"/>
      <c r="Q3" s="25" t="str">
        <f>"ADD CONSTRAINT "&amp;D$8&amp;"_pkey"</f>
        <v>ADD CONSTRAINT mt_maker_pkey</v>
      </c>
    </row>
    <row r="4" spans="1:31">
      <c r="B4" s="626" t="s">
        <v>142</v>
      </c>
      <c r="C4" s="627"/>
      <c r="D4" s="628" t="str">
        <f>VLOOKUP(D7,エンティティ一覧!A1:'エンティティ一覧'!AQ10131,13,FALSE)</f>
        <v>ENT_A3_22</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4074</v>
      </c>
      <c r="E7" s="646"/>
      <c r="F7" s="646"/>
      <c r="G7" s="646"/>
      <c r="H7" s="646"/>
      <c r="I7" s="646"/>
      <c r="J7" s="646"/>
      <c r="K7" s="646"/>
      <c r="L7" s="646"/>
      <c r="M7" s="647"/>
      <c r="T7" s="25" t="s">
        <v>3966</v>
      </c>
    </row>
    <row r="8" spans="1:31">
      <c r="B8" s="641" t="s">
        <v>642</v>
      </c>
      <c r="C8" s="642"/>
      <c r="D8" s="643" t="s">
        <v>3963</v>
      </c>
      <c r="E8" s="646"/>
      <c r="F8" s="646"/>
      <c r="G8" s="646"/>
      <c r="H8" s="646"/>
      <c r="I8" s="646"/>
      <c r="J8" s="646"/>
      <c r="K8" s="646"/>
      <c r="L8" s="646"/>
      <c r="M8" s="647"/>
      <c r="S8" s="25" t="s">
        <v>1327</v>
      </c>
    </row>
    <row r="9" spans="1:31" ht="19.5" thickBot="1">
      <c r="B9" s="652" t="s">
        <v>149</v>
      </c>
      <c r="C9" s="653"/>
      <c r="D9" s="654" t="str">
        <f xml:space="preserve"> D7 &amp; "を定義する。"</f>
        <v>メーカマスタを定義する。</v>
      </c>
      <c r="E9" s="655"/>
      <c r="F9" s="655"/>
      <c r="G9" s="655"/>
      <c r="H9" s="655"/>
      <c r="I9" s="655"/>
      <c r="J9" s="655"/>
      <c r="K9" s="655"/>
      <c r="L9" s="655"/>
      <c r="M9" s="656"/>
      <c r="P9" s="25" t="str">
        <f>"ALTER TABLE milscm4."&amp;D$8&amp;" OWNER TO pgmisgrp1;"</f>
        <v>ALTER TABLE milscm4.mt_maker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milscm4.mt_maker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milscm4.mt_maker</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0" si="0">ROW()-13</f>
        <v>1</v>
      </c>
      <c r="C14" s="236" t="s">
        <v>3915</v>
      </c>
      <c r="D14" s="236" t="s">
        <v>3916</v>
      </c>
      <c r="E14" s="229" t="s">
        <v>192</v>
      </c>
      <c r="F14" s="229" t="s">
        <v>3902</v>
      </c>
      <c r="G14" s="229">
        <v>8</v>
      </c>
      <c r="H14" s="36" t="str">
        <f t="shared" ref="H14:H20" si="1">IF(F14="フラグ","boolean",IF(F14="文字列","text",IF(F14="整数","integer",IF(F14="実数","numeric",""))))</f>
        <v>text</v>
      </c>
      <c r="I14" s="36">
        <f t="shared" ref="I14:I20" si="2">IF(H14="boolean",1,IF(H14="text",IF(G14&lt;=126,1+(G14*3),4+(G14*3)),IF(H14="integer",4,IF(H14="numeric",3+CEILING(G14/4*2,2),0))))</f>
        <v>25</v>
      </c>
      <c r="J14" s="37"/>
      <c r="K14" s="204"/>
      <c r="L14" s="239" t="s">
        <v>192</v>
      </c>
      <c r="M14" s="39" t="s">
        <v>3942</v>
      </c>
      <c r="S14" s="25" t="str">
        <f t="shared" ref="S14:S20" si="3">IF(B14&lt;&gt;1,","&amp;D14,D14)</f>
        <v>sekoubi</v>
      </c>
      <c r="T14" s="25" t="str">
        <f t="shared" ref="T14:T20" si="4">UPPER(H14)</f>
        <v>TEXT</v>
      </c>
      <c r="U14" s="25" t="str">
        <f t="shared" ref="U14:U20" si="5">IF(K14&lt;&gt;"","default "&amp;IF(H14="text","'"&amp;K14&amp;"'",K14),"")</f>
        <v/>
      </c>
      <c r="V14" s="25" t="str">
        <f t="shared" ref="V14:V20" si="6">IF(L14="○","NOT NULL","")</f>
        <v>NOT NULL</v>
      </c>
      <c r="W14" s="25" t="str">
        <f t="shared" ref="W14:W20" si="7">"-- "&amp;C14</f>
        <v>-- 施行日</v>
      </c>
      <c r="Y14" s="41"/>
      <c r="Z14" s="41"/>
      <c r="AA14" s="41"/>
      <c r="AB14" s="41"/>
      <c r="AD14" s="25" t="str">
        <f t="shared" ref="AD14:AD20" si="8">IF(H14="text",""""&amp;D14&amp;""": ""object"", ","")</f>
        <v xml:space="preserve">"sekoubi": "object", </v>
      </c>
      <c r="AE14" s="25" t="str">
        <f t="shared" ref="AE14:AE20"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3958</v>
      </c>
      <c r="D16" s="236" t="s">
        <v>3959</v>
      </c>
      <c r="E16" s="229" t="s">
        <v>192</v>
      </c>
      <c r="F16" s="35" t="s">
        <v>3902</v>
      </c>
      <c r="G16" s="229">
        <v>3</v>
      </c>
      <c r="H16" s="245" t="str">
        <f>IF(F16="フラグ","boolean",IF(F16="文字列","text",IF(F16="整数","integer",IF(F16="実数","numeric",""))))</f>
        <v>text</v>
      </c>
      <c r="I16" s="245">
        <f>IF(H16="boolean",1,IF(H16="text",IF(G16&lt;=126,1+(G16*3),4+(G16*3)),IF(H16="integer",4,IF(H16="numeric",3+CEILING(G16/4*2,2),0))))</f>
        <v>10</v>
      </c>
      <c r="J16" s="237"/>
      <c r="K16" s="238"/>
      <c r="L16" s="239" t="s">
        <v>192</v>
      </c>
      <c r="M16" s="39"/>
      <c r="S16" s="25" t="str">
        <f>IF(B16&lt;&gt;1,","&amp;D16,D16)</f>
        <v>,maker_code</v>
      </c>
      <c r="T16" s="25" t="str">
        <f>UPPER(H16)</f>
        <v>TEXT</v>
      </c>
      <c r="U16" s="25" t="str">
        <f>IF(K16&lt;&gt;"","default "&amp;IF(H16="text","'"&amp;K16&amp;"'",K16),"")</f>
        <v/>
      </c>
      <c r="V16" s="25" t="str">
        <f>IF(L16="○","NOT NULL","")</f>
        <v>NOT NULL</v>
      </c>
      <c r="W16" s="25" t="str">
        <f>"-- "&amp;C16</f>
        <v>-- メーカコード</v>
      </c>
      <c r="Y16" s="41"/>
      <c r="Z16" s="41"/>
      <c r="AA16" s="41"/>
      <c r="AB16" s="41"/>
      <c r="AD16" s="25" t="str">
        <f t="shared" si="8"/>
        <v xml:space="preserve">"maker_code": "object", </v>
      </c>
      <c r="AE16" s="25" t="str">
        <f t="shared" si="9"/>
        <v xml:space="preserve">"maker_code", </v>
      </c>
    </row>
    <row r="17" spans="1:31">
      <c r="A17" s="41"/>
      <c r="B17" s="352">
        <f t="shared" si="0"/>
        <v>4</v>
      </c>
      <c r="C17" s="330" t="s">
        <v>3964</v>
      </c>
      <c r="D17" s="330" t="s">
        <v>3965</v>
      </c>
      <c r="E17" s="351"/>
      <c r="F17" s="351" t="s">
        <v>3902</v>
      </c>
      <c r="G17" s="351">
        <v>256</v>
      </c>
      <c r="H17" s="74" t="str">
        <f t="shared" ref="H17:H18" si="10">IF(F17="フラグ","boolean",IF(F17="文字列","text",IF(F17="整数","integer",IF(F17="実数","numeric",""))))</f>
        <v>text</v>
      </c>
      <c r="I17" s="74">
        <f t="shared" ref="I17:I18" si="11">IF(H17="boolean",1,IF(H17="text",IF(G17&lt;=126,1+(G17*3),4+(G17*3)),IF(H17="integer",4,IF(H17="numeric",3+CEILING(G17/4*2,2),0))))</f>
        <v>772</v>
      </c>
      <c r="J17" s="75"/>
      <c r="K17" s="379"/>
      <c r="L17" s="239" t="s">
        <v>192</v>
      </c>
      <c r="M17" s="76"/>
      <c r="P17" s="41"/>
      <c r="S17" s="25" t="str">
        <f t="shared" ref="S17:S18" si="12">IF(B17&lt;&gt;1,","&amp;D17,D17)</f>
        <v>,maker_name</v>
      </c>
      <c r="T17" s="25" t="str">
        <f t="shared" ref="T17:T18" si="13">UPPER(H17)</f>
        <v>TEXT</v>
      </c>
      <c r="U17" s="25" t="str">
        <f t="shared" ref="U17:U18" si="14">IF(K17&lt;&gt;"","default "&amp;IF(H17="text","'"&amp;K17&amp;"'",K17),"")</f>
        <v/>
      </c>
      <c r="V17" s="25" t="str">
        <f t="shared" ref="V17:V18" si="15">IF(L17="○","NOT NULL","")</f>
        <v>NOT NULL</v>
      </c>
      <c r="W17" s="25" t="str">
        <f t="shared" ref="W17:W18" si="16">"-- "&amp;C17</f>
        <v>-- メーカ名</v>
      </c>
      <c r="Y17" s="41"/>
      <c r="Z17" s="41"/>
      <c r="AA17" s="41"/>
      <c r="AB17" s="41"/>
      <c r="AD17" s="25" t="str">
        <f t="shared" si="8"/>
        <v xml:space="preserve">"maker_name": "object", </v>
      </c>
      <c r="AE17" s="25" t="str">
        <f t="shared" si="9"/>
        <v xml:space="preserve">"maker_name", </v>
      </c>
    </row>
    <row r="18" spans="1:31">
      <c r="A18" s="41"/>
      <c r="B18" s="352">
        <f t="shared" si="0"/>
        <v>5</v>
      </c>
      <c r="C18" s="330" t="s">
        <v>3937</v>
      </c>
      <c r="D18" s="330" t="s">
        <v>3938</v>
      </c>
      <c r="E18" s="351"/>
      <c r="F18" s="351" t="s">
        <v>3902</v>
      </c>
      <c r="G18" s="351">
        <v>4</v>
      </c>
      <c r="H18" s="74" t="str">
        <f t="shared" si="10"/>
        <v>text</v>
      </c>
      <c r="I18" s="74">
        <f t="shared" si="11"/>
        <v>13</v>
      </c>
      <c r="J18" s="75"/>
      <c r="K18" s="350"/>
      <c r="L18" s="239" t="s">
        <v>192</v>
      </c>
      <c r="M18" s="76" t="s">
        <v>3946</v>
      </c>
      <c r="P18" s="41"/>
      <c r="S18" s="25" t="str">
        <f t="shared" si="12"/>
        <v>,nen</v>
      </c>
      <c r="T18" s="25" t="str">
        <f t="shared" si="13"/>
        <v>TEXT</v>
      </c>
      <c r="U18" s="25" t="str">
        <f t="shared" si="14"/>
        <v/>
      </c>
      <c r="V18" s="25" t="str">
        <f t="shared" si="15"/>
        <v>NOT NULL</v>
      </c>
      <c r="W18" s="25" t="str">
        <f t="shared" si="16"/>
        <v>-- 年</v>
      </c>
      <c r="Y18" s="41"/>
      <c r="Z18" s="41"/>
      <c r="AA18" s="41"/>
      <c r="AB18" s="41"/>
      <c r="AD18" s="25" t="str">
        <f t="shared" si="8"/>
        <v xml:space="preserve">"nen": "object", </v>
      </c>
      <c r="AE18" s="25" t="str">
        <f t="shared" si="9"/>
        <v xml:space="preserve">"nen", </v>
      </c>
    </row>
    <row r="19" spans="1:31">
      <c r="B19" s="33">
        <f t="shared" si="0"/>
        <v>6</v>
      </c>
      <c r="C19" s="236" t="s">
        <v>3939</v>
      </c>
      <c r="D19" s="236" t="s">
        <v>3940</v>
      </c>
      <c r="E19" s="229"/>
      <c r="F19" s="35" t="s">
        <v>3902</v>
      </c>
      <c r="G19" s="229">
        <v>6</v>
      </c>
      <c r="H19" s="245" t="str">
        <f>IF(F19="フラグ","boolean",IF(F19="文字列","text",IF(F19="整数","integer",IF(F19="実数","numeric",""))))</f>
        <v>text</v>
      </c>
      <c r="I19" s="245">
        <f>IF(H19="boolean",1,IF(H19="text",IF(G19&lt;=126,1+(G19*3),4+(G19*3)),IF(H19="integer",4,IF(H19="numeric",3+CEILING(G19/4*2,2),0))))</f>
        <v>19</v>
      </c>
      <c r="J19" s="237"/>
      <c r="K19" s="238"/>
      <c r="L19" s="239" t="s">
        <v>192</v>
      </c>
      <c r="M19" s="39" t="s">
        <v>3947</v>
      </c>
      <c r="S19" s="25" t="str">
        <f>IF(B19&lt;&gt;1,","&amp;D19,D19)</f>
        <v>,nengetsu</v>
      </c>
      <c r="T19" s="25" t="str">
        <f>UPPER(H19)</f>
        <v>TEXT</v>
      </c>
      <c r="U19" s="25" t="str">
        <f>IF(K19&lt;&gt;"","default "&amp;IF(H19="text","'"&amp;K19&amp;"'",K19),"")</f>
        <v/>
      </c>
      <c r="V19" s="25" t="str">
        <f>IF(L19="○","NOT NULL","")</f>
        <v>NOT NULL</v>
      </c>
      <c r="W19" s="25" t="str">
        <f>"-- "&amp;C19</f>
        <v>-- 年月</v>
      </c>
      <c r="Y19" s="41"/>
      <c r="Z19" s="41"/>
      <c r="AA19" s="41"/>
      <c r="AB19" s="41"/>
      <c r="AD19" s="25" t="str">
        <f t="shared" si="8"/>
        <v xml:space="preserve">"nengetsu": "object", </v>
      </c>
      <c r="AE19" s="25" t="str">
        <f t="shared" si="9"/>
        <v xml:space="preserve">"nengetsu", </v>
      </c>
    </row>
    <row r="20" spans="1:31" ht="19.5" thickBot="1">
      <c r="A20" s="41"/>
      <c r="B20" s="42">
        <f t="shared" si="0"/>
        <v>7</v>
      </c>
      <c r="C20" s="324" t="s">
        <v>3941</v>
      </c>
      <c r="D20" s="324" t="s">
        <v>822</v>
      </c>
      <c r="E20" s="325"/>
      <c r="F20" s="325" t="s">
        <v>3902</v>
      </c>
      <c r="G20" s="325">
        <v>8</v>
      </c>
      <c r="H20" s="44" t="str">
        <f t="shared" si="1"/>
        <v>text</v>
      </c>
      <c r="I20" s="44">
        <f t="shared" si="2"/>
        <v>25</v>
      </c>
      <c r="J20" s="46"/>
      <c r="K20" s="206"/>
      <c r="L20" s="44" t="s">
        <v>192</v>
      </c>
      <c r="M20" s="49" t="s">
        <v>3948</v>
      </c>
      <c r="P20" s="41"/>
      <c r="S20" s="25" t="str">
        <f t="shared" si="3"/>
        <v>,update_ymd</v>
      </c>
      <c r="T20" s="25" t="str">
        <f t="shared" si="4"/>
        <v>TEXT</v>
      </c>
      <c r="U20" s="25" t="str">
        <f t="shared" si="5"/>
        <v/>
      </c>
      <c r="V20" s="25" t="str">
        <f t="shared" si="6"/>
        <v>NOT NULL</v>
      </c>
      <c r="W20" s="25" t="str">
        <f t="shared" si="7"/>
        <v>-- データ登録日</v>
      </c>
      <c r="Y20" s="41"/>
      <c r="Z20" s="41"/>
      <c r="AA20" s="41"/>
      <c r="AB20" s="41"/>
      <c r="AD20" s="25" t="str">
        <f t="shared" si="8"/>
        <v xml:space="preserve">"update_ymd": "object", </v>
      </c>
      <c r="AE20" s="25" t="str">
        <f t="shared" si="9"/>
        <v xml:space="preserve">"update_ymd", </v>
      </c>
    </row>
    <row r="21" spans="1:31">
      <c r="A21" s="41"/>
      <c r="P21" s="41"/>
      <c r="R21" s="25" t="s">
        <v>1327</v>
      </c>
      <c r="Y21" s="41"/>
      <c r="Z21" s="41"/>
      <c r="AA21" s="41"/>
      <c r="AB21" s="41"/>
    </row>
    <row r="22" spans="1:31">
      <c r="A22" s="41"/>
      <c r="P22" s="41"/>
      <c r="Y22" s="41"/>
      <c r="Z22" s="41"/>
      <c r="AA22" s="41"/>
      <c r="AB22" s="41"/>
    </row>
    <row r="23" spans="1:31">
      <c r="P23" s="41"/>
      <c r="Y23" s="41"/>
      <c r="Z23" s="41"/>
      <c r="AA23" s="41"/>
      <c r="AB23" s="41"/>
    </row>
    <row r="24" spans="1:31">
      <c r="P24" s="41"/>
      <c r="Y24" s="41"/>
      <c r="Z24" s="41"/>
      <c r="AA24" s="41"/>
    </row>
    <row r="25" spans="1:31">
      <c r="P25" s="41"/>
      <c r="Y25" s="41"/>
      <c r="Z25" s="41"/>
      <c r="AA25" s="41"/>
    </row>
    <row r="26" spans="1:31">
      <c r="P26" s="41"/>
      <c r="Y26" s="41"/>
      <c r="Z26" s="41"/>
      <c r="AA26" s="41"/>
    </row>
    <row r="27" spans="1:31">
      <c r="P27" s="41"/>
      <c r="Y27" s="41"/>
      <c r="Z27" s="41"/>
      <c r="AA27" s="41"/>
    </row>
    <row r="28" spans="1:31">
      <c r="P28" s="41"/>
      <c r="Y28" s="41"/>
      <c r="Z28" s="41"/>
      <c r="AA28"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000" priority="4"/>
  </conditionalFormatting>
  <conditionalFormatting sqref="D15:D16">
    <cfRule type="duplicateValues" dxfId="999" priority="3"/>
  </conditionalFormatting>
  <conditionalFormatting sqref="D18">
    <cfRule type="duplicateValues" dxfId="998" priority="2"/>
  </conditionalFormatting>
  <conditionalFormatting sqref="D17">
    <cfRule type="duplicateValues" dxfId="997" priority="1"/>
  </conditionalFormatting>
  <conditionalFormatting sqref="D19">
    <cfRule type="duplicateValues" dxfId="996" priority="5"/>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milscm4.mt_price</v>
      </c>
    </row>
    <row r="3" spans="1:31" ht="19.5" thickBot="1">
      <c r="B3" s="28"/>
      <c r="C3" s="28"/>
      <c r="D3" s="28"/>
      <c r="E3" s="28"/>
      <c r="F3" s="28"/>
      <c r="G3" s="28"/>
      <c r="H3" s="28"/>
      <c r="I3" s="28"/>
      <c r="J3" s="28"/>
      <c r="K3" s="28"/>
      <c r="L3" s="28"/>
      <c r="M3" s="29"/>
      <c r="N3" s="28"/>
      <c r="Q3" s="25" t="str">
        <f>"ADD CONSTRAINT "&amp;D$8&amp;"_pkey"</f>
        <v>ADD CONSTRAINT mt_price_pkey</v>
      </c>
    </row>
    <row r="4" spans="1:31">
      <c r="B4" s="626" t="s">
        <v>142</v>
      </c>
      <c r="C4" s="627"/>
      <c r="D4" s="628" t="str">
        <f>VLOOKUP(D7,エンティティ一覧!A1:'エンティティ一覧'!AQ10131,13,FALSE)</f>
        <v>ENT_A3_23</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4093</v>
      </c>
      <c r="E7" s="646"/>
      <c r="F7" s="646"/>
      <c r="G7" s="646"/>
      <c r="H7" s="646"/>
      <c r="I7" s="646"/>
      <c r="J7" s="646"/>
      <c r="K7" s="646"/>
      <c r="L7" s="646"/>
      <c r="M7" s="647"/>
      <c r="T7" s="25" t="s">
        <v>3960</v>
      </c>
    </row>
    <row r="8" spans="1:31">
      <c r="B8" s="641" t="s">
        <v>642</v>
      </c>
      <c r="C8" s="642"/>
      <c r="D8" s="643" t="s">
        <v>3968</v>
      </c>
      <c r="E8" s="646"/>
      <c r="F8" s="646"/>
      <c r="G8" s="646"/>
      <c r="H8" s="646"/>
      <c r="I8" s="646"/>
      <c r="J8" s="646"/>
      <c r="K8" s="646"/>
      <c r="L8" s="646"/>
      <c r="M8" s="647"/>
      <c r="S8" s="25" t="s">
        <v>1327</v>
      </c>
    </row>
    <row r="9" spans="1:31" ht="19.5" thickBot="1">
      <c r="B9" s="652" t="s">
        <v>149</v>
      </c>
      <c r="C9" s="653"/>
      <c r="D9" s="654" t="str">
        <f xml:space="preserve"> D7 &amp; "を定義する。"</f>
        <v>薬価マスタを定義する。</v>
      </c>
      <c r="E9" s="655"/>
      <c r="F9" s="655"/>
      <c r="G9" s="655"/>
      <c r="H9" s="655"/>
      <c r="I9" s="655"/>
      <c r="J9" s="655"/>
      <c r="K9" s="655"/>
      <c r="L9" s="655"/>
      <c r="M9" s="656"/>
      <c r="P9" s="25" t="str">
        <f>"ALTER TABLE milscm4."&amp;D$8&amp;" OWNER TO pgmisgrp1;"</f>
        <v>ALTER TABLE milscm4.mt_price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milscm4.mt_price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milscm4.mt_price</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462</v>
      </c>
      <c r="D16" s="236" t="s">
        <v>1162</v>
      </c>
      <c r="E16" s="229" t="s">
        <v>192</v>
      </c>
      <c r="F16" s="35" t="s">
        <v>3902</v>
      </c>
      <c r="G16" s="229">
        <v>9</v>
      </c>
      <c r="H16" s="245" t="str">
        <f>IF(F16="フラグ","boolean",IF(F16="文字列","text",IF(F16="整数","integer",IF(F16="実数","numeric",""))))</f>
        <v>text</v>
      </c>
      <c r="I16" s="245">
        <f>IF(H16="boolean",1,IF(H16="text",IF(G16&lt;=126,1+(G16*3),4+(G16*3)),IF(H16="integer",4,IF(H16="numeric",3+CEILING(G16/4*2,2),0))))</f>
        <v>28</v>
      </c>
      <c r="J16" s="237"/>
      <c r="K16" s="238"/>
      <c r="L16" s="239" t="s">
        <v>192</v>
      </c>
      <c r="M16" s="39"/>
      <c r="S16" s="25" t="str">
        <f>IF(B16&lt;&gt;1,","&amp;D16,D16)</f>
        <v>,iyakuhin_code</v>
      </c>
      <c r="T16" s="25" t="str">
        <f>UPPER(H16)</f>
        <v>TEXT</v>
      </c>
      <c r="U16" s="25" t="str">
        <f>IF(K16&lt;&gt;"","default "&amp;IF(H16="text","'"&amp;K16&amp;"'",K16),"")</f>
        <v/>
      </c>
      <c r="V16" s="25" t="str">
        <f>IF(L16="○","NOT NULL","")</f>
        <v>NOT NULL</v>
      </c>
      <c r="W16" s="25" t="str">
        <f>"-- "&amp;C16</f>
        <v>-- 医薬品コード</v>
      </c>
      <c r="Y16" s="41"/>
      <c r="Z16" s="41"/>
      <c r="AA16" s="41"/>
      <c r="AB16" s="41"/>
      <c r="AD16" s="25" t="str">
        <f t="shared" si="8"/>
        <v xml:space="preserve">"iyakuhin_code": "object", </v>
      </c>
      <c r="AE16" s="25" t="str">
        <f t="shared" si="9"/>
        <v xml:space="preserve">"iyakuhin_code", </v>
      </c>
    </row>
    <row r="17" spans="1:31">
      <c r="A17" s="41"/>
      <c r="B17" s="352">
        <f t="shared" si="0"/>
        <v>4</v>
      </c>
      <c r="C17" s="330" t="s">
        <v>3969</v>
      </c>
      <c r="D17" s="330" t="s">
        <v>3970</v>
      </c>
      <c r="E17" s="351"/>
      <c r="F17" s="351" t="s">
        <v>3902</v>
      </c>
      <c r="G17" s="351">
        <v>4</v>
      </c>
      <c r="H17" s="74" t="str">
        <f t="shared" ref="H17:H18" si="10">IF(F17="フラグ","boolean",IF(F17="文字列","text",IF(F17="整数","integer",IF(F17="実数","numeric",""))))</f>
        <v>text</v>
      </c>
      <c r="I17" s="74">
        <f t="shared" ref="I17:I18" si="11">IF(H17="boolean",1,IF(H17="text",IF(G17&lt;=126,1+(G17*3),4+(G17*3)),IF(H17="integer",4,IF(H17="numeric",3+CEILING(G17/4*2,2),0))))</f>
        <v>13</v>
      </c>
      <c r="J17" s="75"/>
      <c r="K17" s="379"/>
      <c r="L17" s="239" t="s">
        <v>192</v>
      </c>
      <c r="M17" s="76" t="s">
        <v>3972</v>
      </c>
      <c r="P17" s="41"/>
      <c r="S17" s="25" t="str">
        <f t="shared" ref="S17:S18" si="12">IF(B17&lt;&gt;1,","&amp;D17,D17)</f>
        <v>,nendo</v>
      </c>
      <c r="T17" s="25" t="str">
        <f t="shared" ref="T17:T18" si="13">UPPER(H17)</f>
        <v>TEXT</v>
      </c>
      <c r="U17" s="25" t="str">
        <f t="shared" ref="U17:U18" si="14">IF(K17&lt;&gt;"","default "&amp;IF(H17="text","'"&amp;K17&amp;"'",K17),"")</f>
        <v/>
      </c>
      <c r="V17" s="25" t="str">
        <f t="shared" ref="V17:V18" si="15">IF(L17="○","NOT NULL","")</f>
        <v>NOT NULL</v>
      </c>
      <c r="W17" s="25" t="str">
        <f t="shared" ref="W17:W18" si="16">"-- "&amp;C17</f>
        <v>-- 年度</v>
      </c>
      <c r="Y17" s="41"/>
      <c r="Z17" s="41"/>
      <c r="AA17" s="41"/>
      <c r="AB17" s="41"/>
      <c r="AD17" s="25" t="str">
        <f t="shared" si="8"/>
        <v xml:space="preserve">"nendo": "object", </v>
      </c>
      <c r="AE17" s="25" t="str">
        <f t="shared" si="9"/>
        <v xml:space="preserve">"nendo", </v>
      </c>
    </row>
    <row r="18" spans="1:31" ht="37.5">
      <c r="A18" s="41"/>
      <c r="B18" s="352">
        <f t="shared" si="0"/>
        <v>5</v>
      </c>
      <c r="C18" s="330" t="s">
        <v>1164</v>
      </c>
      <c r="D18" s="330" t="s">
        <v>1165</v>
      </c>
      <c r="E18" s="351"/>
      <c r="F18" s="351" t="s">
        <v>3971</v>
      </c>
      <c r="G18" s="351">
        <v>13</v>
      </c>
      <c r="H18" s="74" t="str">
        <f t="shared" si="10"/>
        <v>numeric</v>
      </c>
      <c r="I18" s="74">
        <f t="shared" si="11"/>
        <v>11</v>
      </c>
      <c r="J18" s="75"/>
      <c r="K18" s="350"/>
      <c r="L18" s="239" t="s">
        <v>192</v>
      </c>
      <c r="M18" s="76" t="s">
        <v>3973</v>
      </c>
      <c r="P18" s="41"/>
      <c r="S18" s="25" t="str">
        <f t="shared" si="12"/>
        <v>,price</v>
      </c>
      <c r="T18" s="25" t="str">
        <f t="shared" si="13"/>
        <v>NUMERIC</v>
      </c>
      <c r="U18" s="25" t="str">
        <f t="shared" si="14"/>
        <v/>
      </c>
      <c r="V18" s="25" t="str">
        <f t="shared" si="15"/>
        <v>NOT NULL</v>
      </c>
      <c r="W18" s="25" t="str">
        <f t="shared" si="16"/>
        <v>-- 薬価</v>
      </c>
      <c r="Y18" s="41"/>
      <c r="Z18" s="41"/>
      <c r="AA18" s="41"/>
      <c r="AB18" s="41"/>
      <c r="AD18" s="25" t="str">
        <f t="shared" si="8"/>
        <v/>
      </c>
      <c r="AE18" s="25" t="str">
        <f t="shared" si="9"/>
        <v xml:space="preserve">"price", </v>
      </c>
    </row>
    <row r="19" spans="1:31">
      <c r="B19" s="33">
        <f t="shared" si="0"/>
        <v>6</v>
      </c>
      <c r="C19" s="236" t="s">
        <v>3937</v>
      </c>
      <c r="D19" s="236" t="s">
        <v>3938</v>
      </c>
      <c r="E19" s="229"/>
      <c r="F19" s="35" t="s">
        <v>3902</v>
      </c>
      <c r="G19" s="229">
        <v>4</v>
      </c>
      <c r="H19" s="245" t="str">
        <f>IF(F19="フラグ","boolean",IF(F19="文字列","text",IF(F19="整数","integer",IF(F19="実数","numeric",""))))</f>
        <v>text</v>
      </c>
      <c r="I19" s="245">
        <f>IF(H19="boolean",1,IF(H19="text",IF(G19&lt;=126,1+(G19*3),4+(G19*3)),IF(H19="integer",4,IF(H19="numeric",3+CEILING(G19/4*2,2),0))))</f>
        <v>13</v>
      </c>
      <c r="J19" s="237"/>
      <c r="K19" s="238"/>
      <c r="L19" s="239" t="s">
        <v>192</v>
      </c>
      <c r="M19" s="39" t="s">
        <v>3946</v>
      </c>
      <c r="S19" s="25" t="str">
        <f>IF(B19&lt;&gt;1,","&amp;D19,D19)</f>
        <v>,nen</v>
      </c>
      <c r="T19" s="25" t="str">
        <f>UPPER(H19)</f>
        <v>TEXT</v>
      </c>
      <c r="U19" s="25" t="str">
        <f>IF(K19&lt;&gt;"","default "&amp;IF(H19="text","'"&amp;K19&amp;"'",K19),"")</f>
        <v/>
      </c>
      <c r="V19" s="25" t="str">
        <f>IF(L19="○","NOT NULL","")</f>
        <v>NOT NULL</v>
      </c>
      <c r="W19" s="25" t="str">
        <f>"-- "&amp;C19</f>
        <v>-- 年</v>
      </c>
      <c r="Y19" s="41"/>
      <c r="Z19" s="41"/>
      <c r="AA19" s="41"/>
      <c r="AB19" s="41"/>
      <c r="AD19" s="25" t="str">
        <f t="shared" ref="AD19" si="17">IF(H19="text",""""&amp;D19&amp;""": ""object"", ","")</f>
        <v xml:space="preserve">"nen": "object", </v>
      </c>
      <c r="AE19" s="25" t="str">
        <f t="shared" ref="AE19" si="18">""""&amp;D19&amp;""", "</f>
        <v xml:space="preserve">"nen", </v>
      </c>
    </row>
    <row r="20" spans="1:31">
      <c r="B20" s="33">
        <f t="shared" si="0"/>
        <v>7</v>
      </c>
      <c r="C20" s="236" t="s">
        <v>3939</v>
      </c>
      <c r="D20" s="236" t="s">
        <v>3940</v>
      </c>
      <c r="E20" s="229"/>
      <c r="F20" s="35" t="s">
        <v>3902</v>
      </c>
      <c r="G20" s="229">
        <v>6</v>
      </c>
      <c r="H20" s="245" t="str">
        <f>IF(F20="フラグ","boolean",IF(F20="文字列","text",IF(F20="整数","integer",IF(F20="実数","numeric",""))))</f>
        <v>text</v>
      </c>
      <c r="I20" s="245">
        <f>IF(H20="boolean",1,IF(H20="text",IF(G20&lt;=126,1+(G20*3),4+(G20*3)),IF(H20="integer",4,IF(H20="numeric",3+CEILING(G20/4*2,2),0))))</f>
        <v>19</v>
      </c>
      <c r="J20" s="237"/>
      <c r="K20" s="238"/>
      <c r="L20" s="239" t="s">
        <v>192</v>
      </c>
      <c r="M20" s="39" t="s">
        <v>3947</v>
      </c>
      <c r="S20" s="25" t="str">
        <f>IF(B20&lt;&gt;1,","&amp;D20,D20)</f>
        <v>,nengetsu</v>
      </c>
      <c r="T20" s="25" t="str">
        <f>UPPER(H20)</f>
        <v>TEXT</v>
      </c>
      <c r="U20" s="25" t="str">
        <f>IF(K20&lt;&gt;"","default "&amp;IF(H20="text","'"&amp;K20&amp;"'",K20),"")</f>
        <v/>
      </c>
      <c r="V20" s="25" t="str">
        <f>IF(L20="○","NOT NULL","")</f>
        <v>NOT NULL</v>
      </c>
      <c r="W20" s="25" t="str">
        <f>"-- "&amp;C20</f>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95" priority="5"/>
  </conditionalFormatting>
  <conditionalFormatting sqref="D15:D16">
    <cfRule type="duplicateValues" dxfId="994" priority="4"/>
  </conditionalFormatting>
  <conditionalFormatting sqref="D18">
    <cfRule type="duplicateValues" dxfId="993" priority="3"/>
  </conditionalFormatting>
  <conditionalFormatting sqref="D17">
    <cfRule type="duplicateValues" dxfId="992" priority="2"/>
  </conditionalFormatting>
  <conditionalFormatting sqref="D20">
    <cfRule type="duplicateValues" dxfId="991" priority="6"/>
  </conditionalFormatting>
  <conditionalFormatting sqref="D19">
    <cfRule type="duplicateValues" dxfId="99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milscm4.mt_yakko_atc1</v>
      </c>
    </row>
    <row r="3" spans="1:31" ht="19.5" thickBot="1">
      <c r="B3" s="28"/>
      <c r="C3" s="28"/>
      <c r="D3" s="28"/>
      <c r="E3" s="28"/>
      <c r="F3" s="28"/>
      <c r="G3" s="28"/>
      <c r="H3" s="28"/>
      <c r="I3" s="28"/>
      <c r="J3" s="28"/>
      <c r="K3" s="28"/>
      <c r="L3" s="28"/>
      <c r="M3" s="29"/>
      <c r="N3" s="28"/>
      <c r="Q3" s="25" t="str">
        <f>"ADD CONSTRAINT "&amp;D$8&amp;"_pkey"</f>
        <v>ADD CONSTRAINT mt_yakko_atc1_pkey</v>
      </c>
    </row>
    <row r="4" spans="1:31">
      <c r="B4" s="626" t="s">
        <v>142</v>
      </c>
      <c r="C4" s="627"/>
      <c r="D4" s="628" t="str">
        <f>VLOOKUP(D7,エンティティ一覧!A1:'エンティティ一覧'!AQ10131,13,FALSE)</f>
        <v>ENT_A3_24</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4102</v>
      </c>
      <c r="E7" s="646"/>
      <c r="F7" s="646"/>
      <c r="G7" s="646"/>
      <c r="H7" s="646"/>
      <c r="I7" s="646"/>
      <c r="J7" s="646"/>
      <c r="K7" s="646"/>
      <c r="L7" s="646"/>
      <c r="M7" s="647"/>
      <c r="T7" s="25" t="s">
        <v>3977</v>
      </c>
    </row>
    <row r="8" spans="1:31">
      <c r="B8" s="641" t="s">
        <v>642</v>
      </c>
      <c r="C8" s="642"/>
      <c r="D8" s="643" t="s">
        <v>3974</v>
      </c>
      <c r="E8" s="646"/>
      <c r="F8" s="646"/>
      <c r="G8" s="646"/>
      <c r="H8" s="646"/>
      <c r="I8" s="646"/>
      <c r="J8" s="646"/>
      <c r="K8" s="646"/>
      <c r="L8" s="646"/>
      <c r="M8" s="647"/>
      <c r="S8" s="25" t="s">
        <v>1327</v>
      </c>
    </row>
    <row r="9" spans="1:31" ht="19.5" thickBot="1">
      <c r="B9" s="652" t="s">
        <v>149</v>
      </c>
      <c r="C9" s="653"/>
      <c r="D9" s="654" t="str">
        <f xml:space="preserve"> D7 &amp; "を定義する。"</f>
        <v>薬効ATC分類1マスタを定義する。</v>
      </c>
      <c r="E9" s="655"/>
      <c r="F9" s="655"/>
      <c r="G9" s="655"/>
      <c r="H9" s="655"/>
      <c r="I9" s="655"/>
      <c r="J9" s="655"/>
      <c r="K9" s="655"/>
      <c r="L9" s="655"/>
      <c r="M9" s="656"/>
      <c r="P9" s="25" t="str">
        <f>"ALTER TABLE milscm4."&amp;D$8&amp;" OWNER TO pgmisgrp1;"</f>
        <v>ALTER TABLE milscm4.mt_yakko_atc1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milscm4.mt_yakko_atc1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milscm4.mt_yakko_atc1</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1121</v>
      </c>
      <c r="D16" s="236" t="s">
        <v>3919</v>
      </c>
      <c r="E16" s="229" t="s">
        <v>192</v>
      </c>
      <c r="F16" s="35" t="s">
        <v>3902</v>
      </c>
      <c r="G16" s="229">
        <v>1</v>
      </c>
      <c r="H16" s="245" t="str">
        <f>IF(F16="フラグ","boolean",IF(F16="文字列","text",IF(F16="整数","integer",IF(F16="実数","numeric",""))))</f>
        <v>text</v>
      </c>
      <c r="I16" s="245">
        <f>IF(H16="boolean",1,IF(H16="text",IF(G16&lt;=126,1+(G16*3),4+(G16*3)),IF(H16="integer",4,IF(H16="numeric",3+CEILING(G16/4*2,2),0))))</f>
        <v>4</v>
      </c>
      <c r="J16" s="237"/>
      <c r="K16" s="238"/>
      <c r="L16" s="239" t="s">
        <v>192</v>
      </c>
      <c r="M16" s="39"/>
      <c r="S16" s="25" t="str">
        <f>IF(B16&lt;&gt;1,","&amp;D16,D16)</f>
        <v>,yakko_bunrui1_code</v>
      </c>
      <c r="T16" s="25" t="str">
        <f>UPPER(H16)</f>
        <v>TEXT</v>
      </c>
      <c r="U16" s="25" t="str">
        <f>IF(K16&lt;&gt;"","default "&amp;IF(H16="text","'"&amp;K16&amp;"'",K16),"")</f>
        <v/>
      </c>
      <c r="V16" s="25" t="str">
        <f>IF(L16="○","NOT NULL","")</f>
        <v>NOT NULL</v>
      </c>
      <c r="W16" s="25" t="str">
        <f>"-- "&amp;C16</f>
        <v>-- 薬効分類1コード</v>
      </c>
      <c r="Y16" s="41"/>
      <c r="Z16" s="41"/>
      <c r="AA16" s="41"/>
      <c r="AB16" s="41"/>
      <c r="AD16" s="25" t="str">
        <f t="shared" si="8"/>
        <v xml:space="preserve">"yakko_bunrui1_code": "object", </v>
      </c>
      <c r="AE16" s="25" t="str">
        <f t="shared" si="9"/>
        <v xml:space="preserve">"yakko_bunrui1_code", </v>
      </c>
    </row>
    <row r="17" spans="1:31">
      <c r="A17" s="41"/>
      <c r="B17" s="352">
        <f t="shared" si="0"/>
        <v>4</v>
      </c>
      <c r="C17" s="330" t="s">
        <v>1133</v>
      </c>
      <c r="D17" s="330" t="s">
        <v>3975</v>
      </c>
      <c r="E17" s="351"/>
      <c r="F17" s="351" t="s">
        <v>3902</v>
      </c>
      <c r="G17" s="351">
        <v>128</v>
      </c>
      <c r="H17" s="74" t="str">
        <f t="shared" ref="H17:H18" si="10">IF(F17="フラグ","boolean",IF(F17="文字列","text",IF(F17="整数","integer",IF(F17="実数","numeric",""))))</f>
        <v>text</v>
      </c>
      <c r="I17" s="74">
        <f t="shared" ref="I17:I18" si="11">IF(H17="boolean",1,IF(H17="text",IF(G17&lt;=126,1+(G17*3),4+(G17*3)),IF(H17="integer",4,IF(H17="numeric",3+CEILING(G17/4*2,2),0))))</f>
        <v>388</v>
      </c>
      <c r="J17" s="75"/>
      <c r="K17" s="379"/>
      <c r="L17" s="239" t="s">
        <v>192</v>
      </c>
      <c r="M17" s="76"/>
      <c r="P17" s="41"/>
      <c r="S17" s="25" t="str">
        <f t="shared" ref="S17:S18" si="12">IF(B17&lt;&gt;1,","&amp;D17,D17)</f>
        <v>,yakko_bunrui1_name</v>
      </c>
      <c r="T17" s="25" t="str">
        <f t="shared" ref="T17:T18" si="13">UPPER(H17)</f>
        <v>TEXT</v>
      </c>
      <c r="U17" s="25" t="str">
        <f t="shared" ref="U17:U18" si="14">IF(K17&lt;&gt;"","default "&amp;IF(H17="text","'"&amp;K17&amp;"'",K17),"")</f>
        <v/>
      </c>
      <c r="V17" s="25" t="str">
        <f t="shared" ref="V17:V18" si="15">IF(L17="○","NOT NULL","")</f>
        <v>NOT NULL</v>
      </c>
      <c r="W17" s="25" t="str">
        <f t="shared" ref="W17:W18" si="16">"-- "&amp;C17</f>
        <v>-- 薬効分類1名</v>
      </c>
      <c r="Y17" s="41"/>
      <c r="Z17" s="41"/>
      <c r="AA17" s="41"/>
      <c r="AB17" s="41"/>
      <c r="AD17" s="25" t="str">
        <f t="shared" si="8"/>
        <v xml:space="preserve">"yakko_bunrui1_name": "object", </v>
      </c>
      <c r="AE17" s="25" t="str">
        <f t="shared" si="9"/>
        <v xml:space="preserve">"yakko_bunrui1_name", </v>
      </c>
    </row>
    <row r="18" spans="1:31">
      <c r="A18" s="41"/>
      <c r="B18" s="352">
        <f t="shared" si="0"/>
        <v>5</v>
      </c>
      <c r="C18" s="330" t="s">
        <v>3976</v>
      </c>
      <c r="D18" s="330" t="s">
        <v>1134</v>
      </c>
      <c r="E18" s="351"/>
      <c r="F18" s="351" t="s">
        <v>3902</v>
      </c>
      <c r="G18" s="351">
        <v>256</v>
      </c>
      <c r="H18" s="74" t="str">
        <f t="shared" si="10"/>
        <v>text</v>
      </c>
      <c r="I18" s="74">
        <f t="shared" si="11"/>
        <v>772</v>
      </c>
      <c r="J18" s="75"/>
      <c r="K18" s="350"/>
      <c r="L18" s="239" t="s">
        <v>192</v>
      </c>
      <c r="M18" s="76"/>
      <c r="P18" s="41"/>
      <c r="S18" s="25" t="str">
        <f t="shared" si="12"/>
        <v>,yakko_bunrui1_jpn_name</v>
      </c>
      <c r="T18" s="25" t="str">
        <f t="shared" si="13"/>
        <v>TEXT</v>
      </c>
      <c r="U18" s="25" t="str">
        <f t="shared" si="14"/>
        <v/>
      </c>
      <c r="V18" s="25" t="str">
        <f t="shared" si="15"/>
        <v>NOT NULL</v>
      </c>
      <c r="W18" s="25" t="str">
        <f t="shared" si="16"/>
        <v>-- 薬効分類1日本語名</v>
      </c>
      <c r="Y18" s="41"/>
      <c r="Z18" s="41"/>
      <c r="AA18" s="41"/>
      <c r="AB18" s="41"/>
      <c r="AD18" s="25" t="str">
        <f t="shared" si="8"/>
        <v xml:space="preserve">"yakko_bunrui1_jpn_name": "object", </v>
      </c>
      <c r="AE18" s="25" t="str">
        <f t="shared" si="9"/>
        <v xml:space="preserve">"yakko_bunrui1_jpn_name", </v>
      </c>
    </row>
    <row r="19" spans="1:31">
      <c r="B19" s="33">
        <f t="shared" si="0"/>
        <v>6</v>
      </c>
      <c r="C19" s="236" t="s">
        <v>3937</v>
      </c>
      <c r="D19" s="236" t="s">
        <v>3938</v>
      </c>
      <c r="E19" s="229"/>
      <c r="F19" s="35" t="s">
        <v>3902</v>
      </c>
      <c r="G19" s="229">
        <v>4</v>
      </c>
      <c r="H19" s="245" t="str">
        <f>IF(F19="フラグ","boolean",IF(F19="文字列","text",IF(F19="整数","integer",IF(F19="実数","numeric",""))))</f>
        <v>text</v>
      </c>
      <c r="I19" s="245">
        <f>IF(H19="boolean",1,IF(H19="text",IF(G19&lt;=126,1+(G19*3),4+(G19*3)),IF(H19="integer",4,IF(H19="numeric",3+CEILING(G19/4*2,2),0))))</f>
        <v>13</v>
      </c>
      <c r="J19" s="237"/>
      <c r="K19" s="238"/>
      <c r="L19" s="239" t="s">
        <v>192</v>
      </c>
      <c r="M19" s="39" t="s">
        <v>3946</v>
      </c>
      <c r="S19" s="25" t="str">
        <f>IF(B19&lt;&gt;1,","&amp;D19,D19)</f>
        <v>,nen</v>
      </c>
      <c r="T19" s="25" t="str">
        <f>UPPER(H19)</f>
        <v>TEXT</v>
      </c>
      <c r="U19" s="25" t="str">
        <f>IF(K19&lt;&gt;"","default "&amp;IF(H19="text","'"&amp;K19&amp;"'",K19),"")</f>
        <v/>
      </c>
      <c r="V19" s="25" t="str">
        <f>IF(L19="○","NOT NULL","")</f>
        <v>NOT NULL</v>
      </c>
      <c r="W19" s="25" t="str">
        <f>"-- "&amp;C19</f>
        <v>-- 年</v>
      </c>
      <c r="Y19" s="41"/>
      <c r="Z19" s="41"/>
      <c r="AA19" s="41"/>
      <c r="AB19" s="41"/>
      <c r="AD19" s="25" t="str">
        <f t="shared" si="8"/>
        <v xml:space="preserve">"nen": "object", </v>
      </c>
      <c r="AE19" s="25" t="str">
        <f t="shared" si="9"/>
        <v xml:space="preserve">"nen", </v>
      </c>
    </row>
    <row r="20" spans="1:31">
      <c r="B20" s="33">
        <f t="shared" si="0"/>
        <v>7</v>
      </c>
      <c r="C20" s="236" t="s">
        <v>3939</v>
      </c>
      <c r="D20" s="236" t="s">
        <v>3940</v>
      </c>
      <c r="E20" s="229"/>
      <c r="F20" s="35" t="s">
        <v>3902</v>
      </c>
      <c r="G20" s="229">
        <v>6</v>
      </c>
      <c r="H20" s="245" t="str">
        <f>IF(F20="フラグ","boolean",IF(F20="文字列","text",IF(F20="整数","integer",IF(F20="実数","numeric",""))))</f>
        <v>text</v>
      </c>
      <c r="I20" s="245">
        <f>IF(H20="boolean",1,IF(H20="text",IF(G20&lt;=126,1+(G20*3),4+(G20*3)),IF(H20="integer",4,IF(H20="numeric",3+CEILING(G20/4*2,2),0))))</f>
        <v>19</v>
      </c>
      <c r="J20" s="237"/>
      <c r="K20" s="238"/>
      <c r="L20" s="239" t="s">
        <v>192</v>
      </c>
      <c r="M20" s="39" t="s">
        <v>3947</v>
      </c>
      <c r="S20" s="25" t="str">
        <f>IF(B20&lt;&gt;1,","&amp;D20,D20)</f>
        <v>,nengetsu</v>
      </c>
      <c r="T20" s="25" t="str">
        <f>UPPER(H20)</f>
        <v>TEXT</v>
      </c>
      <c r="U20" s="25" t="str">
        <f>IF(K20&lt;&gt;"","default "&amp;IF(H20="text","'"&amp;K20&amp;"'",K20),"")</f>
        <v/>
      </c>
      <c r="V20" s="25" t="str">
        <f>IF(L20="○","NOT NULL","")</f>
        <v>NOT NULL</v>
      </c>
      <c r="W20" s="25" t="str">
        <f>"-- "&amp;C20</f>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89" priority="5"/>
  </conditionalFormatting>
  <conditionalFormatting sqref="D15:D16">
    <cfRule type="duplicateValues" dxfId="988" priority="4"/>
  </conditionalFormatting>
  <conditionalFormatting sqref="D18">
    <cfRule type="duplicateValues" dxfId="987" priority="3"/>
  </conditionalFormatting>
  <conditionalFormatting sqref="D17">
    <cfRule type="duplicateValues" dxfId="986" priority="2"/>
  </conditionalFormatting>
  <conditionalFormatting sqref="D20">
    <cfRule type="duplicateValues" dxfId="985" priority="6"/>
  </conditionalFormatting>
  <conditionalFormatting sqref="D19">
    <cfRule type="duplicateValues" dxfId="98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milscm4.mt_yakko_atc2</v>
      </c>
    </row>
    <row r="3" spans="1:31" ht="19.5" thickBot="1">
      <c r="B3" s="28"/>
      <c r="C3" s="28"/>
      <c r="D3" s="28"/>
      <c r="E3" s="28"/>
      <c r="F3" s="28"/>
      <c r="G3" s="28"/>
      <c r="H3" s="28"/>
      <c r="I3" s="28"/>
      <c r="J3" s="28"/>
      <c r="K3" s="28"/>
      <c r="L3" s="28"/>
      <c r="M3" s="29"/>
      <c r="N3" s="28"/>
      <c r="Q3" s="25" t="str">
        <f>"ADD CONSTRAINT "&amp;D$8&amp;"_pkey"</f>
        <v>ADD CONSTRAINT mt_yakko_atc2_pkey</v>
      </c>
    </row>
    <row r="4" spans="1:31">
      <c r="B4" s="626" t="s">
        <v>142</v>
      </c>
      <c r="C4" s="627"/>
      <c r="D4" s="628" t="str">
        <f>VLOOKUP(D7,エンティティ一覧!A1:'エンティティ一覧'!AQ10131,13,FALSE)</f>
        <v>ENT_A3_25</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4094</v>
      </c>
      <c r="E7" s="646"/>
      <c r="F7" s="646"/>
      <c r="G7" s="646"/>
      <c r="H7" s="646"/>
      <c r="I7" s="646"/>
      <c r="J7" s="646"/>
      <c r="K7" s="646"/>
      <c r="L7" s="646"/>
      <c r="M7" s="647"/>
      <c r="T7" s="25" t="s">
        <v>3981</v>
      </c>
    </row>
    <row r="8" spans="1:31">
      <c r="B8" s="641" t="s">
        <v>642</v>
      </c>
      <c r="C8" s="642"/>
      <c r="D8" s="643" t="s">
        <v>3978</v>
      </c>
      <c r="E8" s="646"/>
      <c r="F8" s="646"/>
      <c r="G8" s="646"/>
      <c r="H8" s="646"/>
      <c r="I8" s="646"/>
      <c r="J8" s="646"/>
      <c r="K8" s="646"/>
      <c r="L8" s="646"/>
      <c r="M8" s="647"/>
      <c r="S8" s="25" t="s">
        <v>1327</v>
      </c>
    </row>
    <row r="9" spans="1:31" ht="19.5" thickBot="1">
      <c r="B9" s="652" t="s">
        <v>149</v>
      </c>
      <c r="C9" s="653"/>
      <c r="D9" s="654" t="str">
        <f xml:space="preserve"> D7 &amp; "を定義する。"</f>
        <v>薬効ATC分類2マスタを定義する。</v>
      </c>
      <c r="E9" s="655"/>
      <c r="F9" s="655"/>
      <c r="G9" s="655"/>
      <c r="H9" s="655"/>
      <c r="I9" s="655"/>
      <c r="J9" s="655"/>
      <c r="K9" s="655"/>
      <c r="L9" s="655"/>
      <c r="M9" s="656"/>
      <c r="P9" s="25" t="str">
        <f>"ALTER TABLE milscm4."&amp;D$8&amp;" OWNER TO pgmisgrp1;"</f>
        <v>ALTER TABLE milscm4.mt_yakko_atc2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milscm4.mt_yakko_atc2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milscm4.mt_yakko_atc2</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2" si="0">ROW()-13</f>
        <v>1</v>
      </c>
      <c r="C14" s="236" t="s">
        <v>3915</v>
      </c>
      <c r="D14" s="236" t="s">
        <v>3916</v>
      </c>
      <c r="E14" s="229" t="s">
        <v>192</v>
      </c>
      <c r="F14" s="229" t="s">
        <v>3902</v>
      </c>
      <c r="G14" s="229">
        <v>8</v>
      </c>
      <c r="H14" s="36" t="str">
        <f t="shared" ref="H14:H22" si="1">IF(F14="フラグ","boolean",IF(F14="文字列","text",IF(F14="整数","integer",IF(F14="実数","numeric",""))))</f>
        <v>text</v>
      </c>
      <c r="I14" s="36">
        <f t="shared" ref="I14:I22" si="2">IF(H14="boolean",1,IF(H14="text",IF(G14&lt;=126,1+(G14*3),4+(G14*3)),IF(H14="integer",4,IF(H14="numeric",3+CEILING(G14/4*2,2),0))))</f>
        <v>25</v>
      </c>
      <c r="J14" s="37"/>
      <c r="K14" s="204"/>
      <c r="L14" s="239" t="s">
        <v>192</v>
      </c>
      <c r="M14" s="39" t="s">
        <v>3942</v>
      </c>
      <c r="S14" s="25" t="str">
        <f t="shared" ref="S14:S22" si="3">IF(B14&lt;&gt;1,","&amp;D14,D14)</f>
        <v>sekoubi</v>
      </c>
      <c r="T14" s="25" t="str">
        <f t="shared" ref="T14:T22" si="4">UPPER(H14)</f>
        <v>TEXT</v>
      </c>
      <c r="U14" s="25" t="str">
        <f t="shared" ref="U14:U22" si="5">IF(K14&lt;&gt;"","default "&amp;IF(H14="text","'"&amp;K14&amp;"'",K14),"")</f>
        <v/>
      </c>
      <c r="V14" s="25" t="str">
        <f t="shared" ref="V14:V22" si="6">IF(L14="○","NOT NULL","")</f>
        <v>NOT NULL</v>
      </c>
      <c r="W14" s="25" t="str">
        <f t="shared" ref="W14:W22" si="7">"-- "&amp;C14</f>
        <v>-- 施行日</v>
      </c>
      <c r="Y14" s="41"/>
      <c r="Z14" s="41"/>
      <c r="AA14" s="41"/>
      <c r="AB14" s="41"/>
      <c r="AD14" s="25" t="str">
        <f t="shared" ref="AD14:AD22" si="8">IF(H14="text",""""&amp;D14&amp;""": ""object"", ","")</f>
        <v xml:space="preserve">"sekoubi": "object", </v>
      </c>
      <c r="AE14" s="25" t="str">
        <f t="shared" ref="AE14:AE22"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1121</v>
      </c>
      <c r="D16" s="236" t="s">
        <v>3919</v>
      </c>
      <c r="E16" s="229" t="s">
        <v>192</v>
      </c>
      <c r="F16" s="35" t="s">
        <v>3902</v>
      </c>
      <c r="G16" s="229">
        <v>1</v>
      </c>
      <c r="H16" s="245" t="str">
        <f>IF(F16="フラグ","boolean",IF(F16="文字列","text",IF(F16="整数","integer",IF(F16="実数","numeric",""))))</f>
        <v>text</v>
      </c>
      <c r="I16" s="245">
        <f>IF(H16="boolean",1,IF(H16="text",IF(G16&lt;=126,1+(G16*3),4+(G16*3)),IF(H16="integer",4,IF(H16="numeric",3+CEILING(G16/4*2,2),0))))</f>
        <v>4</v>
      </c>
      <c r="J16" s="237"/>
      <c r="K16" s="238"/>
      <c r="L16" s="239" t="s">
        <v>192</v>
      </c>
      <c r="M16" s="39"/>
      <c r="S16" s="25" t="str">
        <f>IF(B16&lt;&gt;1,","&amp;D16,D16)</f>
        <v>,yakko_bunrui1_code</v>
      </c>
      <c r="T16" s="25" t="str">
        <f>UPPER(H16)</f>
        <v>TEXT</v>
      </c>
      <c r="U16" s="25" t="str">
        <f>IF(K16&lt;&gt;"","default "&amp;IF(H16="text","'"&amp;K16&amp;"'",K16),"")</f>
        <v/>
      </c>
      <c r="V16" s="25" t="str">
        <f>IF(L16="○","NOT NULL","")</f>
        <v>NOT NULL</v>
      </c>
      <c r="W16" s="25" t="str">
        <f>"-- "&amp;C16</f>
        <v>-- 薬効分類1コード</v>
      </c>
      <c r="Y16" s="41"/>
      <c r="Z16" s="41"/>
      <c r="AA16" s="41"/>
      <c r="AB16" s="41"/>
      <c r="AD16" s="25" t="str">
        <f t="shared" si="8"/>
        <v xml:space="preserve">"yakko_bunrui1_code": "object", </v>
      </c>
      <c r="AE16" s="25" t="str">
        <f t="shared" si="9"/>
        <v xml:space="preserve">"yakko_bunrui1_code", </v>
      </c>
    </row>
    <row r="17" spans="1:31">
      <c r="A17" s="41"/>
      <c r="B17" s="352">
        <f t="shared" si="0"/>
        <v>4</v>
      </c>
      <c r="C17" s="330" t="s">
        <v>1122</v>
      </c>
      <c r="D17" s="330" t="s">
        <v>3920</v>
      </c>
      <c r="E17" s="351" t="s">
        <v>192</v>
      </c>
      <c r="F17" s="351" t="s">
        <v>3902</v>
      </c>
      <c r="G17" s="351">
        <v>2</v>
      </c>
      <c r="H17" s="74" t="str">
        <f t="shared" ref="H17:H18" si="10">IF(F17="フラグ","boolean",IF(F17="文字列","text",IF(F17="整数","integer",IF(F17="実数","numeric",""))))</f>
        <v>text</v>
      </c>
      <c r="I17" s="74">
        <f t="shared" ref="I17:I18" si="11">IF(H17="boolean",1,IF(H17="text",IF(G17&lt;=126,1+(G17*3),4+(G17*3)),IF(H17="integer",4,IF(H17="numeric",3+CEILING(G17/4*2,2),0))))</f>
        <v>7</v>
      </c>
      <c r="J17" s="75"/>
      <c r="K17" s="379"/>
      <c r="L17" s="239" t="s">
        <v>192</v>
      </c>
      <c r="M17" s="76"/>
      <c r="P17" s="41"/>
      <c r="S17" s="25" t="str">
        <f t="shared" ref="S17:S18" si="12">IF(B17&lt;&gt;1,","&amp;D17,D17)</f>
        <v>,yakko_bunrui2_code</v>
      </c>
      <c r="T17" s="25" t="str">
        <f t="shared" ref="T17:T18" si="13">UPPER(H17)</f>
        <v>TEXT</v>
      </c>
      <c r="U17" s="25" t="str">
        <f t="shared" ref="U17:U18" si="14">IF(K17&lt;&gt;"","default "&amp;IF(H17="text","'"&amp;K17&amp;"'",K17),"")</f>
        <v/>
      </c>
      <c r="V17" s="25" t="str">
        <f t="shared" ref="V17:V18" si="15">IF(L17="○","NOT NULL","")</f>
        <v>NOT NULL</v>
      </c>
      <c r="W17" s="25" t="str">
        <f t="shared" ref="W17:W18" si="16">"-- "&amp;C17</f>
        <v>-- 薬効分類2コード</v>
      </c>
      <c r="Y17" s="41"/>
      <c r="Z17" s="41"/>
      <c r="AA17" s="41"/>
      <c r="AB17" s="41"/>
      <c r="AD17" s="25" t="str">
        <f t="shared" si="8"/>
        <v xml:space="preserve">"yakko_bunrui2_code": "object", </v>
      </c>
      <c r="AE17" s="25" t="str">
        <f t="shared" si="9"/>
        <v xml:space="preserve">"yakko_bunrui2_code", </v>
      </c>
    </row>
    <row r="18" spans="1:31">
      <c r="A18" s="41"/>
      <c r="B18" s="352">
        <f t="shared" si="0"/>
        <v>5</v>
      </c>
      <c r="C18" s="330" t="s">
        <v>1136</v>
      </c>
      <c r="D18" s="330" t="s">
        <v>3979</v>
      </c>
      <c r="E18" s="351"/>
      <c r="F18" s="351" t="s">
        <v>3902</v>
      </c>
      <c r="G18" s="351">
        <v>128</v>
      </c>
      <c r="H18" s="74" t="str">
        <f t="shared" si="10"/>
        <v>text</v>
      </c>
      <c r="I18" s="74">
        <f t="shared" si="11"/>
        <v>388</v>
      </c>
      <c r="J18" s="75"/>
      <c r="K18" s="350"/>
      <c r="L18" s="239" t="s">
        <v>192</v>
      </c>
      <c r="M18" s="76"/>
      <c r="P18" s="41"/>
      <c r="S18" s="25" t="str">
        <f t="shared" si="12"/>
        <v>,yakko_bunrui2_name</v>
      </c>
      <c r="T18" s="25" t="str">
        <f t="shared" si="13"/>
        <v>TEXT</v>
      </c>
      <c r="U18" s="25" t="str">
        <f t="shared" si="14"/>
        <v/>
      </c>
      <c r="V18" s="25" t="str">
        <f t="shared" si="15"/>
        <v>NOT NULL</v>
      </c>
      <c r="W18" s="25" t="str">
        <f t="shared" si="16"/>
        <v>-- 薬効分類2名</v>
      </c>
      <c r="Y18" s="41"/>
      <c r="Z18" s="41"/>
      <c r="AA18" s="41"/>
      <c r="AB18" s="41"/>
      <c r="AD18" s="25" t="str">
        <f t="shared" si="8"/>
        <v xml:space="preserve">"yakko_bunrui2_name": "object", </v>
      </c>
      <c r="AE18" s="25" t="str">
        <f t="shared" si="9"/>
        <v xml:space="preserve">"yakko_bunrui2_name", </v>
      </c>
    </row>
    <row r="19" spans="1:31">
      <c r="B19" s="33">
        <f t="shared" si="0"/>
        <v>6</v>
      </c>
      <c r="C19" s="236" t="s">
        <v>3980</v>
      </c>
      <c r="D19" s="236" t="s">
        <v>1137</v>
      </c>
      <c r="E19" s="229"/>
      <c r="F19" s="35" t="s">
        <v>3902</v>
      </c>
      <c r="G19" s="229">
        <v>256</v>
      </c>
      <c r="H19" s="245" t="str">
        <f>IF(F19="フラグ","boolean",IF(F19="文字列","text",IF(F19="整数","integer",IF(F19="実数","numeric",""))))</f>
        <v>text</v>
      </c>
      <c r="I19" s="245">
        <f>IF(H19="boolean",1,IF(H19="text",IF(G19&lt;=126,1+(G19*3),4+(G19*3)),IF(H19="integer",4,IF(H19="numeric",3+CEILING(G19/4*2,2),0))))</f>
        <v>772</v>
      </c>
      <c r="J19" s="237"/>
      <c r="K19" s="238"/>
      <c r="L19" s="239" t="s">
        <v>192</v>
      </c>
      <c r="M19" s="39"/>
      <c r="S19" s="25" t="str">
        <f>IF(B19&lt;&gt;1,","&amp;D19,D19)</f>
        <v>,yakko_bunrui2_jpn_name</v>
      </c>
      <c r="T19" s="25" t="str">
        <f>UPPER(H19)</f>
        <v>TEXT</v>
      </c>
      <c r="U19" s="25" t="str">
        <f>IF(K19&lt;&gt;"","default "&amp;IF(H19="text","'"&amp;K19&amp;"'",K19),"")</f>
        <v/>
      </c>
      <c r="V19" s="25" t="str">
        <f>IF(L19="○","NOT NULL","")</f>
        <v>NOT NULL</v>
      </c>
      <c r="W19" s="25" t="str">
        <f>"-- "&amp;C19</f>
        <v>-- 薬効分類2日本語名</v>
      </c>
      <c r="Y19" s="41"/>
      <c r="Z19" s="41"/>
      <c r="AA19" s="41"/>
      <c r="AB19" s="41"/>
      <c r="AD19" s="25" t="str">
        <f t="shared" si="8"/>
        <v xml:space="preserve">"yakko_bunrui2_jpn_name": "object", </v>
      </c>
      <c r="AE19" s="25" t="str">
        <f t="shared" si="9"/>
        <v xml:space="preserve">"yakko_bunrui2_jpn_name", </v>
      </c>
    </row>
    <row r="20" spans="1:31">
      <c r="B20" s="33">
        <f t="shared" si="0"/>
        <v>7</v>
      </c>
      <c r="C20" s="236" t="s">
        <v>3937</v>
      </c>
      <c r="D20" s="236" t="s">
        <v>3938</v>
      </c>
      <c r="E20" s="229"/>
      <c r="F20" s="35" t="s">
        <v>3902</v>
      </c>
      <c r="G20" s="229">
        <v>4</v>
      </c>
      <c r="H20" s="245" t="str">
        <f>IF(F20="フラグ","boolean",IF(F20="文字列","text",IF(F20="整数","integer",IF(F20="実数","numeric",""))))</f>
        <v>text</v>
      </c>
      <c r="I20" s="245">
        <f>IF(H20="boolean",1,IF(H20="text",IF(G20&lt;=126,1+(G20*3),4+(G20*3)),IF(H20="integer",4,IF(H20="numeric",3+CEILING(G20/4*2,2),0))))</f>
        <v>13</v>
      </c>
      <c r="J20" s="237"/>
      <c r="K20" s="238"/>
      <c r="L20" s="239" t="s">
        <v>192</v>
      </c>
      <c r="M20" s="39" t="s">
        <v>3946</v>
      </c>
      <c r="S20" s="25" t="str">
        <f>IF(B20&lt;&gt;1,","&amp;D20,D20)</f>
        <v>,nen</v>
      </c>
      <c r="T20" s="25" t="str">
        <f>UPPER(H20)</f>
        <v>TEXT</v>
      </c>
      <c r="U20" s="25" t="str">
        <f>IF(K20&lt;&gt;"","default "&amp;IF(H20="text","'"&amp;K20&amp;"'",K20),"")</f>
        <v/>
      </c>
      <c r="V20" s="25" t="str">
        <f>IF(L20="○","NOT NULL","")</f>
        <v>NOT NULL</v>
      </c>
      <c r="W20" s="25" t="str">
        <f>"-- "&amp;C20</f>
        <v>-- 年</v>
      </c>
      <c r="Y20" s="41"/>
      <c r="Z20" s="41"/>
      <c r="AA20" s="41"/>
      <c r="AB20" s="41"/>
      <c r="AD20" s="25" t="str">
        <f t="shared" ref="AD20" si="17">IF(H20="text",""""&amp;D20&amp;""": ""object"", ","")</f>
        <v xml:space="preserve">"nen": "object", </v>
      </c>
      <c r="AE20" s="25" t="str">
        <f t="shared" ref="AE20" si="18">""""&amp;D20&amp;""", "</f>
        <v xml:space="preserve">"nen", </v>
      </c>
    </row>
    <row r="21" spans="1:31">
      <c r="B21" s="33">
        <f t="shared" si="0"/>
        <v>8</v>
      </c>
      <c r="C21" s="236" t="s">
        <v>3939</v>
      </c>
      <c r="D21" s="236" t="s">
        <v>3940</v>
      </c>
      <c r="E21" s="229"/>
      <c r="F21" s="35" t="s">
        <v>3902</v>
      </c>
      <c r="G21" s="229">
        <v>6</v>
      </c>
      <c r="H21" s="245" t="str">
        <f>IF(F21="フラグ","boolean",IF(F21="文字列","text",IF(F21="整数","integer",IF(F21="実数","numeric",""))))</f>
        <v>text</v>
      </c>
      <c r="I21" s="245">
        <f>IF(H21="boolean",1,IF(H21="text",IF(G21&lt;=126,1+(G21*3),4+(G21*3)),IF(H21="integer",4,IF(H21="numeric",3+CEILING(G21/4*2,2),0))))</f>
        <v>19</v>
      </c>
      <c r="J21" s="237"/>
      <c r="K21" s="238"/>
      <c r="L21" s="239" t="s">
        <v>192</v>
      </c>
      <c r="M21" s="39" t="s">
        <v>3947</v>
      </c>
      <c r="S21" s="25" t="str">
        <f>IF(B21&lt;&gt;1,","&amp;D21,D21)</f>
        <v>,nengetsu</v>
      </c>
      <c r="T21" s="25" t="str">
        <f>UPPER(H21)</f>
        <v>TEXT</v>
      </c>
      <c r="U21" s="25" t="str">
        <f>IF(K21&lt;&gt;"","default "&amp;IF(H21="text","'"&amp;K21&amp;"'",K21),"")</f>
        <v/>
      </c>
      <c r="V21" s="25" t="str">
        <f>IF(L21="○","NOT NULL","")</f>
        <v>NOT NULL</v>
      </c>
      <c r="W21" s="25" t="str">
        <f>"-- "&amp;C21</f>
        <v>-- 年月</v>
      </c>
      <c r="Y21" s="41"/>
      <c r="Z21" s="41"/>
      <c r="AA21" s="41"/>
      <c r="AB21" s="41"/>
      <c r="AD21" s="25" t="str">
        <f t="shared" si="8"/>
        <v xml:space="preserve">"nengetsu": "object", </v>
      </c>
      <c r="AE21" s="25" t="str">
        <f t="shared" si="9"/>
        <v xml:space="preserve">"nengetsu", </v>
      </c>
    </row>
    <row r="22" spans="1:31" ht="19.5" thickBot="1">
      <c r="A22" s="41"/>
      <c r="B22" s="42">
        <f t="shared" si="0"/>
        <v>9</v>
      </c>
      <c r="C22" s="324" t="s">
        <v>3941</v>
      </c>
      <c r="D22" s="324" t="s">
        <v>822</v>
      </c>
      <c r="E22" s="325"/>
      <c r="F22" s="325" t="s">
        <v>3902</v>
      </c>
      <c r="G22" s="325">
        <v>8</v>
      </c>
      <c r="H22" s="44" t="str">
        <f t="shared" si="1"/>
        <v>text</v>
      </c>
      <c r="I22" s="44">
        <f t="shared" si="2"/>
        <v>25</v>
      </c>
      <c r="J22" s="46"/>
      <c r="K22" s="206"/>
      <c r="L22" s="44" t="s">
        <v>192</v>
      </c>
      <c r="M22" s="49" t="s">
        <v>3948</v>
      </c>
      <c r="P22" s="41"/>
      <c r="S22" s="25" t="str">
        <f t="shared" si="3"/>
        <v>,update_ymd</v>
      </c>
      <c r="T22" s="25" t="str">
        <f t="shared" si="4"/>
        <v>TEXT</v>
      </c>
      <c r="U22" s="25" t="str">
        <f t="shared" si="5"/>
        <v/>
      </c>
      <c r="V22" s="25" t="str">
        <f t="shared" si="6"/>
        <v>NOT NULL</v>
      </c>
      <c r="W22" s="25" t="str">
        <f t="shared" si="7"/>
        <v>-- データ登録日</v>
      </c>
      <c r="Y22" s="41"/>
      <c r="Z22" s="41"/>
      <c r="AA22" s="41"/>
      <c r="AB22" s="41"/>
      <c r="AD22" s="25" t="str">
        <f t="shared" si="8"/>
        <v xml:space="preserve">"update_ymd": "object", </v>
      </c>
      <c r="AE22" s="25" t="str">
        <f t="shared" si="9"/>
        <v xml:space="preserve">"update_ymd", </v>
      </c>
    </row>
    <row r="23" spans="1:31">
      <c r="A23" s="41"/>
      <c r="P23" s="41"/>
      <c r="R23" s="25" t="s">
        <v>1327</v>
      </c>
      <c r="Y23" s="41"/>
      <c r="Z23" s="41"/>
      <c r="AA23" s="41"/>
      <c r="AB23" s="41"/>
    </row>
    <row r="24" spans="1:31">
      <c r="A24" s="4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83" priority="6"/>
  </conditionalFormatting>
  <conditionalFormatting sqref="D15:D16">
    <cfRule type="duplicateValues" dxfId="982" priority="5"/>
  </conditionalFormatting>
  <conditionalFormatting sqref="D18">
    <cfRule type="duplicateValues" dxfId="981" priority="4"/>
  </conditionalFormatting>
  <conditionalFormatting sqref="D17">
    <cfRule type="duplicateValues" dxfId="980" priority="3"/>
  </conditionalFormatting>
  <conditionalFormatting sqref="D21">
    <cfRule type="duplicateValues" dxfId="979" priority="7"/>
  </conditionalFormatting>
  <conditionalFormatting sqref="D19">
    <cfRule type="duplicateValues" dxfId="978" priority="2"/>
  </conditionalFormatting>
  <conditionalFormatting sqref="D20">
    <cfRule type="duplicateValues" dxfId="97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milscm4.mt_yakko_atc3</v>
      </c>
    </row>
    <row r="3" spans="1:31" ht="19.5" thickBot="1">
      <c r="B3" s="28"/>
      <c r="C3" s="28"/>
      <c r="D3" s="28"/>
      <c r="E3" s="28"/>
      <c r="F3" s="28"/>
      <c r="G3" s="28"/>
      <c r="H3" s="28"/>
      <c r="I3" s="28"/>
      <c r="J3" s="28"/>
      <c r="K3" s="28"/>
      <c r="L3" s="28"/>
      <c r="M3" s="29"/>
      <c r="N3" s="28"/>
      <c r="Q3" s="25" t="str">
        <f>"ADD CONSTRAINT "&amp;D$8&amp;"_pkey"</f>
        <v>ADD CONSTRAINT mt_yakko_atc3_pkey</v>
      </c>
    </row>
    <row r="4" spans="1:31">
      <c r="B4" s="626" t="s">
        <v>142</v>
      </c>
      <c r="C4" s="627"/>
      <c r="D4" s="628" t="str">
        <f>VLOOKUP(D7,エンティティ一覧!A1:'エンティティ一覧'!AQ10131,13,FALSE)</f>
        <v>ENT_A3_26</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4095</v>
      </c>
      <c r="E7" s="646"/>
      <c r="F7" s="646"/>
      <c r="G7" s="646"/>
      <c r="H7" s="646"/>
      <c r="I7" s="646"/>
      <c r="J7" s="646"/>
      <c r="K7" s="646"/>
      <c r="L7" s="646"/>
      <c r="M7" s="647"/>
      <c r="T7" s="25" t="s">
        <v>3985</v>
      </c>
    </row>
    <row r="8" spans="1:31">
      <c r="B8" s="641" t="s">
        <v>642</v>
      </c>
      <c r="C8" s="642"/>
      <c r="D8" s="643" t="s">
        <v>3982</v>
      </c>
      <c r="E8" s="646"/>
      <c r="F8" s="646"/>
      <c r="G8" s="646"/>
      <c r="H8" s="646"/>
      <c r="I8" s="646"/>
      <c r="J8" s="646"/>
      <c r="K8" s="646"/>
      <c r="L8" s="646"/>
      <c r="M8" s="647"/>
      <c r="S8" s="25" t="s">
        <v>1327</v>
      </c>
    </row>
    <row r="9" spans="1:31" ht="19.5" thickBot="1">
      <c r="B9" s="652" t="s">
        <v>149</v>
      </c>
      <c r="C9" s="653"/>
      <c r="D9" s="654" t="str">
        <f xml:space="preserve"> D7 &amp; "を定義する。"</f>
        <v>薬効ATC分類3マスタを定義する。</v>
      </c>
      <c r="E9" s="655"/>
      <c r="F9" s="655"/>
      <c r="G9" s="655"/>
      <c r="H9" s="655"/>
      <c r="I9" s="655"/>
      <c r="J9" s="655"/>
      <c r="K9" s="655"/>
      <c r="L9" s="655"/>
      <c r="M9" s="656"/>
      <c r="P9" s="25" t="str">
        <f>"ALTER TABLE milscm4."&amp;D$8&amp;" OWNER TO pgmisgrp1;"</f>
        <v>ALTER TABLE milscm4.mt_yakko_atc3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milscm4.mt_yakko_atc3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milscm4.mt_yakko_atc3</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3" si="0">ROW()-13</f>
        <v>1</v>
      </c>
      <c r="C14" s="236" t="s">
        <v>3915</v>
      </c>
      <c r="D14" s="236" t="s">
        <v>3916</v>
      </c>
      <c r="E14" s="229" t="s">
        <v>192</v>
      </c>
      <c r="F14" s="229" t="s">
        <v>3902</v>
      </c>
      <c r="G14" s="229">
        <v>8</v>
      </c>
      <c r="H14" s="36" t="str">
        <f t="shared" ref="H14:H23" si="1">IF(F14="フラグ","boolean",IF(F14="文字列","text",IF(F14="整数","integer",IF(F14="実数","numeric",""))))</f>
        <v>text</v>
      </c>
      <c r="I14" s="36">
        <f t="shared" ref="I14:I23" si="2">IF(H14="boolean",1,IF(H14="text",IF(G14&lt;=126,1+(G14*3),4+(G14*3)),IF(H14="integer",4,IF(H14="numeric",3+CEILING(G14/4*2,2),0))))</f>
        <v>25</v>
      </c>
      <c r="J14" s="37"/>
      <c r="K14" s="204"/>
      <c r="L14" s="239" t="s">
        <v>192</v>
      </c>
      <c r="M14" s="39" t="s">
        <v>3942</v>
      </c>
      <c r="S14" s="25" t="str">
        <f t="shared" ref="S14:S23" si="3">IF(B14&lt;&gt;1,","&amp;D14,D14)</f>
        <v>sekoubi</v>
      </c>
      <c r="T14" s="25" t="str">
        <f t="shared" ref="T14:T23" si="4">UPPER(H14)</f>
        <v>TEXT</v>
      </c>
      <c r="U14" s="25" t="str">
        <f t="shared" ref="U14:U23" si="5">IF(K14&lt;&gt;"","default "&amp;IF(H14="text","'"&amp;K14&amp;"'",K14),"")</f>
        <v/>
      </c>
      <c r="V14" s="25" t="str">
        <f t="shared" ref="V14:V23" si="6">IF(L14="○","NOT NULL","")</f>
        <v>NOT NULL</v>
      </c>
      <c r="W14" s="25" t="str">
        <f t="shared" ref="W14:W23" si="7">"-- "&amp;C14</f>
        <v>-- 施行日</v>
      </c>
      <c r="Y14" s="41"/>
      <c r="Z14" s="41"/>
      <c r="AA14" s="41"/>
      <c r="AB14" s="41"/>
      <c r="AD14" s="25" t="str">
        <f t="shared" ref="AD14:AD23" si="8">IF(H14="text",""""&amp;D14&amp;""": ""object"", ","")</f>
        <v xml:space="preserve">"sekoubi": "object", </v>
      </c>
      <c r="AE14" s="25" t="str">
        <f t="shared" ref="AE14:AE23"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1121</v>
      </c>
      <c r="D16" s="236" t="s">
        <v>3919</v>
      </c>
      <c r="E16" s="229" t="s">
        <v>192</v>
      </c>
      <c r="F16" s="35" t="s">
        <v>3902</v>
      </c>
      <c r="G16" s="229">
        <v>1</v>
      </c>
      <c r="H16" s="245" t="str">
        <f>IF(F16="フラグ","boolean",IF(F16="文字列","text",IF(F16="整数","integer",IF(F16="実数","numeric",""))))</f>
        <v>text</v>
      </c>
      <c r="I16" s="245">
        <f>IF(H16="boolean",1,IF(H16="text",IF(G16&lt;=126,1+(G16*3),4+(G16*3)),IF(H16="integer",4,IF(H16="numeric",3+CEILING(G16/4*2,2),0))))</f>
        <v>4</v>
      </c>
      <c r="J16" s="237"/>
      <c r="K16" s="238"/>
      <c r="L16" s="239" t="s">
        <v>192</v>
      </c>
      <c r="M16" s="39"/>
      <c r="S16" s="25" t="str">
        <f>IF(B16&lt;&gt;1,","&amp;D16,D16)</f>
        <v>,yakko_bunrui1_code</v>
      </c>
      <c r="T16" s="25" t="str">
        <f>UPPER(H16)</f>
        <v>TEXT</v>
      </c>
      <c r="U16" s="25" t="str">
        <f>IF(K16&lt;&gt;"","default "&amp;IF(H16="text","'"&amp;K16&amp;"'",K16),"")</f>
        <v/>
      </c>
      <c r="V16" s="25" t="str">
        <f>IF(L16="○","NOT NULL","")</f>
        <v>NOT NULL</v>
      </c>
      <c r="W16" s="25" t="str">
        <f>"-- "&amp;C16</f>
        <v>-- 薬効分類1コード</v>
      </c>
      <c r="Y16" s="41"/>
      <c r="Z16" s="41"/>
      <c r="AA16" s="41"/>
      <c r="AB16" s="41"/>
      <c r="AD16" s="25" t="str">
        <f t="shared" si="8"/>
        <v xml:space="preserve">"yakko_bunrui1_code": "object", </v>
      </c>
      <c r="AE16" s="25" t="str">
        <f t="shared" si="9"/>
        <v xml:space="preserve">"yakko_bunrui1_code", </v>
      </c>
    </row>
    <row r="17" spans="1:31">
      <c r="A17" s="41"/>
      <c r="B17" s="352">
        <f t="shared" si="0"/>
        <v>4</v>
      </c>
      <c r="C17" s="330" t="s">
        <v>1122</v>
      </c>
      <c r="D17" s="330" t="s">
        <v>3920</v>
      </c>
      <c r="E17" s="351" t="s">
        <v>192</v>
      </c>
      <c r="F17" s="351" t="s">
        <v>3902</v>
      </c>
      <c r="G17" s="351">
        <v>2</v>
      </c>
      <c r="H17" s="74" t="str">
        <f t="shared" ref="H17" si="10">IF(F17="フラグ","boolean",IF(F17="文字列","text",IF(F17="整数","integer",IF(F17="実数","numeric",""))))</f>
        <v>text</v>
      </c>
      <c r="I17" s="74">
        <f t="shared" ref="I17" si="11">IF(H17="boolean",1,IF(H17="text",IF(G17&lt;=126,1+(G17*3),4+(G17*3)),IF(H17="integer",4,IF(H17="numeric",3+CEILING(G17/4*2,2),0))))</f>
        <v>7</v>
      </c>
      <c r="J17" s="75"/>
      <c r="K17" s="379"/>
      <c r="L17" s="239" t="s">
        <v>192</v>
      </c>
      <c r="M17" s="76"/>
      <c r="P17" s="41"/>
      <c r="S17" s="25" t="str">
        <f t="shared" ref="S17" si="12">IF(B17&lt;&gt;1,","&amp;D17,D17)</f>
        <v>,yakko_bunrui2_code</v>
      </c>
      <c r="T17" s="25" t="str">
        <f t="shared" ref="T17" si="13">UPPER(H17)</f>
        <v>TEXT</v>
      </c>
      <c r="U17" s="25" t="str">
        <f t="shared" ref="U17" si="14">IF(K17&lt;&gt;"","default "&amp;IF(H17="text","'"&amp;K17&amp;"'",K17),"")</f>
        <v/>
      </c>
      <c r="V17" s="25" t="str">
        <f t="shared" ref="V17" si="15">IF(L17="○","NOT NULL","")</f>
        <v>NOT NULL</v>
      </c>
      <c r="W17" s="25" t="str">
        <f t="shared" ref="W17" si="16">"-- "&amp;C17</f>
        <v>-- 薬効分類2コード</v>
      </c>
      <c r="Y17" s="41"/>
      <c r="Z17" s="41"/>
      <c r="AA17" s="41"/>
      <c r="AB17" s="41"/>
      <c r="AD17" s="25" t="str">
        <f t="shared" ref="AD17" si="17">IF(H17="text",""""&amp;D17&amp;""": ""object"", ","")</f>
        <v xml:space="preserve">"yakko_bunrui2_code": "object", </v>
      </c>
      <c r="AE17" s="25" t="str">
        <f t="shared" ref="AE17" si="18">""""&amp;D17&amp;""", "</f>
        <v xml:space="preserve">"yakko_bunrui2_code", </v>
      </c>
    </row>
    <row r="18" spans="1:31">
      <c r="A18" s="41"/>
      <c r="B18" s="352">
        <f t="shared" si="0"/>
        <v>5</v>
      </c>
      <c r="C18" s="330" t="s">
        <v>1123</v>
      </c>
      <c r="D18" s="330" t="s">
        <v>3921</v>
      </c>
      <c r="E18" s="351" t="s">
        <v>192</v>
      </c>
      <c r="F18" s="351" t="s">
        <v>3902</v>
      </c>
      <c r="G18" s="351">
        <v>1</v>
      </c>
      <c r="H18" s="74" t="str">
        <f t="shared" ref="H18:H19" si="19">IF(F18="フラグ","boolean",IF(F18="文字列","text",IF(F18="整数","integer",IF(F18="実数","numeric",""))))</f>
        <v>text</v>
      </c>
      <c r="I18" s="74">
        <f t="shared" ref="I18:I19" si="20">IF(H18="boolean",1,IF(H18="text",IF(G18&lt;=126,1+(G18*3),4+(G18*3)),IF(H18="integer",4,IF(H18="numeric",3+CEILING(G18/4*2,2),0))))</f>
        <v>4</v>
      </c>
      <c r="J18" s="75"/>
      <c r="K18" s="379"/>
      <c r="L18" s="239" t="s">
        <v>192</v>
      </c>
      <c r="M18" s="76"/>
      <c r="P18" s="41"/>
      <c r="S18" s="25" t="str">
        <f t="shared" ref="S18:S19" si="21">IF(B18&lt;&gt;1,","&amp;D18,D18)</f>
        <v>,yakko_bunrui3_code</v>
      </c>
      <c r="T18" s="25" t="str">
        <f t="shared" ref="T18:T19" si="22">UPPER(H18)</f>
        <v>TEXT</v>
      </c>
      <c r="U18" s="25" t="str">
        <f t="shared" ref="U18:U19" si="23">IF(K18&lt;&gt;"","default "&amp;IF(H18="text","'"&amp;K18&amp;"'",K18),"")</f>
        <v/>
      </c>
      <c r="V18" s="25" t="str">
        <f t="shared" ref="V18:V19" si="24">IF(L18="○","NOT NULL","")</f>
        <v>NOT NULL</v>
      </c>
      <c r="W18" s="25" t="str">
        <f t="shared" ref="W18:W19" si="25">"-- "&amp;C18</f>
        <v>-- 薬効分類3コード</v>
      </c>
      <c r="Y18" s="41"/>
      <c r="Z18" s="41"/>
      <c r="AA18" s="41"/>
      <c r="AB18" s="41"/>
      <c r="AD18" s="25" t="str">
        <f t="shared" si="8"/>
        <v xml:space="preserve">"yakko_bunrui3_code": "object", </v>
      </c>
      <c r="AE18" s="25" t="str">
        <f t="shared" si="9"/>
        <v xml:space="preserve">"yakko_bunrui3_code", </v>
      </c>
    </row>
    <row r="19" spans="1:31">
      <c r="A19" s="41"/>
      <c r="B19" s="352">
        <f t="shared" si="0"/>
        <v>6</v>
      </c>
      <c r="C19" s="330" t="s">
        <v>1139</v>
      </c>
      <c r="D19" s="330" t="s">
        <v>3983</v>
      </c>
      <c r="E19" s="351"/>
      <c r="F19" s="351" t="s">
        <v>3902</v>
      </c>
      <c r="G19" s="351">
        <v>128</v>
      </c>
      <c r="H19" s="74" t="str">
        <f t="shared" si="19"/>
        <v>text</v>
      </c>
      <c r="I19" s="74">
        <f t="shared" si="20"/>
        <v>388</v>
      </c>
      <c r="J19" s="75"/>
      <c r="K19" s="350"/>
      <c r="L19" s="239" t="s">
        <v>192</v>
      </c>
      <c r="M19" s="76"/>
      <c r="P19" s="41"/>
      <c r="S19" s="25" t="str">
        <f t="shared" si="21"/>
        <v>,yakko_bunrui3_name</v>
      </c>
      <c r="T19" s="25" t="str">
        <f t="shared" si="22"/>
        <v>TEXT</v>
      </c>
      <c r="U19" s="25" t="str">
        <f t="shared" si="23"/>
        <v/>
      </c>
      <c r="V19" s="25" t="str">
        <f t="shared" si="24"/>
        <v>NOT NULL</v>
      </c>
      <c r="W19" s="25" t="str">
        <f t="shared" si="25"/>
        <v>-- 薬効分類3名</v>
      </c>
      <c r="Y19" s="41"/>
      <c r="Z19" s="41"/>
      <c r="AA19" s="41"/>
      <c r="AB19" s="41"/>
      <c r="AD19" s="25" t="str">
        <f t="shared" si="8"/>
        <v xml:space="preserve">"yakko_bunrui3_name": "object", </v>
      </c>
      <c r="AE19" s="25" t="str">
        <f t="shared" si="9"/>
        <v xml:space="preserve">"yakko_bunrui3_name", </v>
      </c>
    </row>
    <row r="20" spans="1:31">
      <c r="B20" s="33">
        <f t="shared" si="0"/>
        <v>7</v>
      </c>
      <c r="C20" s="236" t="s">
        <v>3984</v>
      </c>
      <c r="D20" s="236" t="s">
        <v>1140</v>
      </c>
      <c r="E20" s="229"/>
      <c r="F20" s="35" t="s">
        <v>3902</v>
      </c>
      <c r="G20" s="229">
        <v>256</v>
      </c>
      <c r="H20" s="245" t="str">
        <f>IF(F20="フラグ","boolean",IF(F20="文字列","text",IF(F20="整数","integer",IF(F20="実数","numeric",""))))</f>
        <v>text</v>
      </c>
      <c r="I20" s="245">
        <f>IF(H20="boolean",1,IF(H20="text",IF(G20&lt;=126,1+(G20*3),4+(G20*3)),IF(H20="integer",4,IF(H20="numeric",3+CEILING(G20/4*2,2),0))))</f>
        <v>772</v>
      </c>
      <c r="J20" s="237"/>
      <c r="K20" s="238"/>
      <c r="L20" s="239" t="s">
        <v>192</v>
      </c>
      <c r="M20" s="39"/>
      <c r="S20" s="25" t="str">
        <f>IF(B20&lt;&gt;1,","&amp;D20,D20)</f>
        <v>,yakko_bunrui3_jpn_name</v>
      </c>
      <c r="T20" s="25" t="str">
        <f>UPPER(H20)</f>
        <v>TEXT</v>
      </c>
      <c r="U20" s="25" t="str">
        <f>IF(K20&lt;&gt;"","default "&amp;IF(H20="text","'"&amp;K20&amp;"'",K20),"")</f>
        <v/>
      </c>
      <c r="V20" s="25" t="str">
        <f>IF(L20="○","NOT NULL","")</f>
        <v>NOT NULL</v>
      </c>
      <c r="W20" s="25" t="str">
        <f>"-- "&amp;C20</f>
        <v>-- 薬効分類3日本語名</v>
      </c>
      <c r="Y20" s="41"/>
      <c r="Z20" s="41"/>
      <c r="AA20" s="41"/>
      <c r="AB20" s="41"/>
      <c r="AD20" s="25" t="str">
        <f t="shared" si="8"/>
        <v xml:space="preserve">"yakko_bunrui3_jpn_name": "object", </v>
      </c>
      <c r="AE20" s="25" t="str">
        <f t="shared" si="9"/>
        <v xml:space="preserve">"yakko_bunrui3_jpn_name", </v>
      </c>
    </row>
    <row r="21" spans="1:31">
      <c r="B21" s="33">
        <f t="shared" si="0"/>
        <v>8</v>
      </c>
      <c r="C21" s="236" t="s">
        <v>3937</v>
      </c>
      <c r="D21" s="236" t="s">
        <v>3938</v>
      </c>
      <c r="E21" s="229"/>
      <c r="F21" s="35" t="s">
        <v>3902</v>
      </c>
      <c r="G21" s="229">
        <v>4</v>
      </c>
      <c r="H21" s="245" t="str">
        <f>IF(F21="フラグ","boolean",IF(F21="文字列","text",IF(F21="整数","integer",IF(F21="実数","numeric",""))))</f>
        <v>text</v>
      </c>
      <c r="I21" s="245">
        <f>IF(H21="boolean",1,IF(H21="text",IF(G21&lt;=126,1+(G21*3),4+(G21*3)),IF(H21="integer",4,IF(H21="numeric",3+CEILING(G21/4*2,2),0))))</f>
        <v>13</v>
      </c>
      <c r="J21" s="237"/>
      <c r="K21" s="238"/>
      <c r="L21" s="239" t="s">
        <v>192</v>
      </c>
      <c r="M21" s="39" t="s">
        <v>3946</v>
      </c>
      <c r="S21" s="25" t="str">
        <f>IF(B21&lt;&gt;1,","&amp;D21,D21)</f>
        <v>,nen</v>
      </c>
      <c r="T21" s="25" t="str">
        <f>UPPER(H21)</f>
        <v>TEXT</v>
      </c>
      <c r="U21" s="25" t="str">
        <f>IF(K21&lt;&gt;"","default "&amp;IF(H21="text","'"&amp;K21&amp;"'",K21),"")</f>
        <v/>
      </c>
      <c r="V21" s="25" t="str">
        <f>IF(L21="○","NOT NULL","")</f>
        <v>NOT NULL</v>
      </c>
      <c r="W21" s="25" t="str">
        <f>"-- "&amp;C21</f>
        <v>-- 年</v>
      </c>
      <c r="Y21" s="41"/>
      <c r="Z21" s="41"/>
      <c r="AA21" s="41"/>
      <c r="AB21" s="41"/>
      <c r="AD21" s="25" t="str">
        <f t="shared" si="8"/>
        <v xml:space="preserve">"nen": "object", </v>
      </c>
      <c r="AE21" s="25" t="str">
        <f t="shared" si="9"/>
        <v xml:space="preserve">"nen", </v>
      </c>
    </row>
    <row r="22" spans="1:31">
      <c r="B22" s="33">
        <f t="shared" si="0"/>
        <v>9</v>
      </c>
      <c r="C22" s="236" t="s">
        <v>3939</v>
      </c>
      <c r="D22" s="236" t="s">
        <v>3940</v>
      </c>
      <c r="E22" s="229"/>
      <c r="F22" s="35" t="s">
        <v>3902</v>
      </c>
      <c r="G22" s="229">
        <v>6</v>
      </c>
      <c r="H22" s="245" t="str">
        <f>IF(F22="フラグ","boolean",IF(F22="文字列","text",IF(F22="整数","integer",IF(F22="実数","numeric",""))))</f>
        <v>text</v>
      </c>
      <c r="I22" s="245">
        <f>IF(H22="boolean",1,IF(H22="text",IF(G22&lt;=126,1+(G22*3),4+(G22*3)),IF(H22="integer",4,IF(H22="numeric",3+CEILING(G22/4*2,2),0))))</f>
        <v>19</v>
      </c>
      <c r="J22" s="237"/>
      <c r="K22" s="238"/>
      <c r="L22" s="239" t="s">
        <v>192</v>
      </c>
      <c r="M22" s="39" t="s">
        <v>3947</v>
      </c>
      <c r="S22" s="25" t="str">
        <f>IF(B22&lt;&gt;1,","&amp;D22,D22)</f>
        <v>,nengetsu</v>
      </c>
      <c r="T22" s="25" t="str">
        <f>UPPER(H22)</f>
        <v>TEXT</v>
      </c>
      <c r="U22" s="25" t="str">
        <f>IF(K22&lt;&gt;"","default "&amp;IF(H22="text","'"&amp;K22&amp;"'",K22),"")</f>
        <v/>
      </c>
      <c r="V22" s="25" t="str">
        <f>IF(L22="○","NOT NULL","")</f>
        <v>NOT NULL</v>
      </c>
      <c r="W22" s="25" t="str">
        <f>"-- "&amp;C22</f>
        <v>-- 年月</v>
      </c>
      <c r="Y22" s="41"/>
      <c r="Z22" s="41"/>
      <c r="AA22" s="41"/>
      <c r="AB22" s="41"/>
      <c r="AD22" s="25" t="str">
        <f t="shared" si="8"/>
        <v xml:space="preserve">"nengetsu": "object", </v>
      </c>
      <c r="AE22" s="25" t="str">
        <f t="shared" si="9"/>
        <v xml:space="preserve">"nengetsu", </v>
      </c>
    </row>
    <row r="23" spans="1:31" ht="19.5" thickBot="1">
      <c r="A23" s="41"/>
      <c r="B23" s="42">
        <f t="shared" si="0"/>
        <v>10</v>
      </c>
      <c r="C23" s="324" t="s">
        <v>3941</v>
      </c>
      <c r="D23" s="324" t="s">
        <v>822</v>
      </c>
      <c r="E23" s="325"/>
      <c r="F23" s="325" t="s">
        <v>3902</v>
      </c>
      <c r="G23" s="325">
        <v>8</v>
      </c>
      <c r="H23" s="44" t="str">
        <f t="shared" si="1"/>
        <v>text</v>
      </c>
      <c r="I23" s="44">
        <f t="shared" si="2"/>
        <v>25</v>
      </c>
      <c r="J23" s="46"/>
      <c r="K23" s="206"/>
      <c r="L23" s="44" t="s">
        <v>192</v>
      </c>
      <c r="M23" s="49" t="s">
        <v>3948</v>
      </c>
      <c r="P23" s="41"/>
      <c r="S23" s="25" t="str">
        <f t="shared" si="3"/>
        <v>,update_ymd</v>
      </c>
      <c r="T23" s="25" t="str">
        <f t="shared" si="4"/>
        <v>TEXT</v>
      </c>
      <c r="U23" s="25" t="str">
        <f t="shared" si="5"/>
        <v/>
      </c>
      <c r="V23" s="25" t="str">
        <f t="shared" si="6"/>
        <v>NOT NULL</v>
      </c>
      <c r="W23" s="25" t="str">
        <f t="shared" si="7"/>
        <v>-- データ登録日</v>
      </c>
      <c r="Y23" s="41"/>
      <c r="Z23" s="41"/>
      <c r="AA23" s="41"/>
      <c r="AB23" s="41"/>
      <c r="AD23" s="25" t="str">
        <f t="shared" si="8"/>
        <v xml:space="preserve">"update_ymd": "object", </v>
      </c>
      <c r="AE23" s="25" t="str">
        <f t="shared" si="9"/>
        <v xml:space="preserve">"update_ymd", </v>
      </c>
    </row>
    <row r="24" spans="1:31">
      <c r="A24" s="41"/>
      <c r="P24" s="41"/>
      <c r="R24" s="25" t="s">
        <v>1327</v>
      </c>
      <c r="Y24" s="41"/>
      <c r="Z24" s="41"/>
      <c r="AA24" s="41"/>
      <c r="AB24" s="41"/>
    </row>
    <row r="25" spans="1:31">
      <c r="A25" s="4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76" priority="7"/>
  </conditionalFormatting>
  <conditionalFormatting sqref="D15:D16">
    <cfRule type="duplicateValues" dxfId="975" priority="6"/>
  </conditionalFormatting>
  <conditionalFormatting sqref="D19">
    <cfRule type="duplicateValues" dxfId="974" priority="5"/>
  </conditionalFormatting>
  <conditionalFormatting sqref="D18">
    <cfRule type="duplicateValues" dxfId="973" priority="4"/>
  </conditionalFormatting>
  <conditionalFormatting sqref="D22">
    <cfRule type="duplicateValues" dxfId="972" priority="8"/>
  </conditionalFormatting>
  <conditionalFormatting sqref="D20">
    <cfRule type="duplicateValues" dxfId="971" priority="3"/>
  </conditionalFormatting>
  <conditionalFormatting sqref="D21">
    <cfRule type="duplicateValues" dxfId="970" priority="2"/>
  </conditionalFormatting>
  <conditionalFormatting sqref="D17">
    <cfRule type="duplicateValues" dxfId="96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milscm4.mt_yakko_atc4</v>
      </c>
    </row>
    <row r="3" spans="1:31" ht="19.5" thickBot="1">
      <c r="B3" s="28"/>
      <c r="C3" s="28"/>
      <c r="D3" s="28"/>
      <c r="E3" s="28"/>
      <c r="F3" s="28"/>
      <c r="G3" s="28"/>
      <c r="H3" s="28"/>
      <c r="I3" s="28"/>
      <c r="J3" s="28"/>
      <c r="K3" s="28"/>
      <c r="L3" s="28"/>
      <c r="M3" s="29"/>
      <c r="N3" s="28"/>
      <c r="Q3" s="25" t="str">
        <f>"ADD CONSTRAINT "&amp;D$8&amp;"_pkey"</f>
        <v>ADD CONSTRAINT mt_yakko_atc4_pkey</v>
      </c>
    </row>
    <row r="4" spans="1:31">
      <c r="B4" s="626" t="s">
        <v>142</v>
      </c>
      <c r="C4" s="627"/>
      <c r="D4" s="628" t="str">
        <f>VLOOKUP(D7,エンティティ一覧!A1:'エンティティ一覧'!AQ10131,13,FALSE)</f>
        <v>ENT_A3_27</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4096</v>
      </c>
      <c r="E7" s="646"/>
      <c r="F7" s="646"/>
      <c r="G7" s="646"/>
      <c r="H7" s="646"/>
      <c r="I7" s="646"/>
      <c r="J7" s="646"/>
      <c r="K7" s="646"/>
      <c r="L7" s="646"/>
      <c r="M7" s="647"/>
      <c r="T7" s="25" t="s">
        <v>3989</v>
      </c>
    </row>
    <row r="8" spans="1:31">
      <c r="B8" s="641" t="s">
        <v>642</v>
      </c>
      <c r="C8" s="642"/>
      <c r="D8" s="643" t="s">
        <v>3986</v>
      </c>
      <c r="E8" s="646"/>
      <c r="F8" s="646"/>
      <c r="G8" s="646"/>
      <c r="H8" s="646"/>
      <c r="I8" s="646"/>
      <c r="J8" s="646"/>
      <c r="K8" s="646"/>
      <c r="L8" s="646"/>
      <c r="M8" s="647"/>
      <c r="S8" s="25" t="s">
        <v>1327</v>
      </c>
    </row>
    <row r="9" spans="1:31" ht="19.5" thickBot="1">
      <c r="B9" s="652" t="s">
        <v>149</v>
      </c>
      <c r="C9" s="653"/>
      <c r="D9" s="654" t="str">
        <f xml:space="preserve"> D7 &amp; "を定義する。"</f>
        <v>薬効ATC分類4マスタを定義する。</v>
      </c>
      <c r="E9" s="655"/>
      <c r="F9" s="655"/>
      <c r="G9" s="655"/>
      <c r="H9" s="655"/>
      <c r="I9" s="655"/>
      <c r="J9" s="655"/>
      <c r="K9" s="655"/>
      <c r="L9" s="655"/>
      <c r="M9" s="656"/>
      <c r="P9" s="25" t="str">
        <f>"ALTER TABLE milscm4."&amp;D$8&amp;" OWNER TO pgmisgrp1;"</f>
        <v>ALTER TABLE milscm4.mt_yakko_atc4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milscm4.mt_yakko_atc4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milscm4.mt_yakko_atc4</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4" si="0">ROW()-13</f>
        <v>1</v>
      </c>
      <c r="C14" s="236" t="s">
        <v>3915</v>
      </c>
      <c r="D14" s="236" t="s">
        <v>3916</v>
      </c>
      <c r="E14" s="229" t="s">
        <v>192</v>
      </c>
      <c r="F14" s="229" t="s">
        <v>3902</v>
      </c>
      <c r="G14" s="229">
        <v>8</v>
      </c>
      <c r="H14" s="36" t="str">
        <f t="shared" ref="H14:H24" si="1">IF(F14="フラグ","boolean",IF(F14="文字列","text",IF(F14="整数","integer",IF(F14="実数","numeric",""))))</f>
        <v>text</v>
      </c>
      <c r="I14" s="36">
        <f t="shared" ref="I14:I24" si="2">IF(H14="boolean",1,IF(H14="text",IF(G14&lt;=126,1+(G14*3),4+(G14*3)),IF(H14="integer",4,IF(H14="numeric",3+CEILING(G14/4*2,2),0))))</f>
        <v>25</v>
      </c>
      <c r="J14" s="37"/>
      <c r="K14" s="204"/>
      <c r="L14" s="239" t="s">
        <v>192</v>
      </c>
      <c r="M14" s="39" t="s">
        <v>3942</v>
      </c>
      <c r="S14" s="25" t="str">
        <f t="shared" ref="S14:S24" si="3">IF(B14&lt;&gt;1,","&amp;D14,D14)</f>
        <v>sekoubi</v>
      </c>
      <c r="T14" s="25" t="str">
        <f t="shared" ref="T14:T24" si="4">UPPER(H14)</f>
        <v>TEXT</v>
      </c>
      <c r="U14" s="25" t="str">
        <f t="shared" ref="U14:U24" si="5">IF(K14&lt;&gt;"","default "&amp;IF(H14="text","'"&amp;K14&amp;"'",K14),"")</f>
        <v/>
      </c>
      <c r="V14" s="25" t="str">
        <f t="shared" ref="V14:V24" si="6">IF(L14="○","NOT NULL","")</f>
        <v>NOT NULL</v>
      </c>
      <c r="W14" s="25" t="str">
        <f t="shared" ref="W14:W24" si="7">"-- "&amp;C14</f>
        <v>-- 施行日</v>
      </c>
      <c r="Y14" s="41"/>
      <c r="Z14" s="41"/>
      <c r="AA14" s="41"/>
      <c r="AB14" s="41"/>
      <c r="AD14" s="25" t="str">
        <f t="shared" ref="AD14:AD24" si="8">IF(H14="text",""""&amp;D14&amp;""": ""object"", ","")</f>
        <v xml:space="preserve">"sekoubi": "object", </v>
      </c>
      <c r="AE14" s="25" t="str">
        <f t="shared" ref="AE14:AE24"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1121</v>
      </c>
      <c r="D16" s="236" t="s">
        <v>3919</v>
      </c>
      <c r="E16" s="229" t="s">
        <v>192</v>
      </c>
      <c r="F16" s="35" t="s">
        <v>3902</v>
      </c>
      <c r="G16" s="229">
        <v>1</v>
      </c>
      <c r="H16" s="245" t="str">
        <f>IF(F16="フラグ","boolean",IF(F16="文字列","text",IF(F16="整数","integer",IF(F16="実数","numeric",""))))</f>
        <v>text</v>
      </c>
      <c r="I16" s="245">
        <f>IF(H16="boolean",1,IF(H16="text",IF(G16&lt;=126,1+(G16*3),4+(G16*3)),IF(H16="integer",4,IF(H16="numeric",3+CEILING(G16/4*2,2),0))))</f>
        <v>4</v>
      </c>
      <c r="J16" s="237"/>
      <c r="K16" s="238"/>
      <c r="L16" s="239" t="s">
        <v>192</v>
      </c>
      <c r="M16" s="39"/>
      <c r="S16" s="25" t="str">
        <f>IF(B16&lt;&gt;1,","&amp;D16,D16)</f>
        <v>,yakko_bunrui1_code</v>
      </c>
      <c r="T16" s="25" t="str">
        <f>UPPER(H16)</f>
        <v>TEXT</v>
      </c>
      <c r="U16" s="25" t="str">
        <f>IF(K16&lt;&gt;"","default "&amp;IF(H16="text","'"&amp;K16&amp;"'",K16),"")</f>
        <v/>
      </c>
      <c r="V16" s="25" t="str">
        <f>IF(L16="○","NOT NULL","")</f>
        <v>NOT NULL</v>
      </c>
      <c r="W16" s="25" t="str">
        <f>"-- "&amp;C16</f>
        <v>-- 薬効分類1コード</v>
      </c>
      <c r="Y16" s="41"/>
      <c r="Z16" s="41"/>
      <c r="AA16" s="41"/>
      <c r="AB16" s="41"/>
      <c r="AD16" s="25" t="str">
        <f t="shared" si="8"/>
        <v xml:space="preserve">"yakko_bunrui1_code": "object", </v>
      </c>
      <c r="AE16" s="25" t="str">
        <f t="shared" si="9"/>
        <v xml:space="preserve">"yakko_bunrui1_code", </v>
      </c>
    </row>
    <row r="17" spans="1:31">
      <c r="A17" s="41"/>
      <c r="B17" s="352">
        <f t="shared" si="0"/>
        <v>4</v>
      </c>
      <c r="C17" s="330" t="s">
        <v>1122</v>
      </c>
      <c r="D17" s="330" t="s">
        <v>3920</v>
      </c>
      <c r="E17" s="351" t="s">
        <v>192</v>
      </c>
      <c r="F17" s="351" t="s">
        <v>3902</v>
      </c>
      <c r="G17" s="351">
        <v>2</v>
      </c>
      <c r="H17" s="74" t="str">
        <f t="shared" ref="H17:H20" si="10">IF(F17="フラグ","boolean",IF(F17="文字列","text",IF(F17="整数","integer",IF(F17="実数","numeric",""))))</f>
        <v>text</v>
      </c>
      <c r="I17" s="74">
        <f t="shared" ref="I17:I20" si="11">IF(H17="boolean",1,IF(H17="text",IF(G17&lt;=126,1+(G17*3),4+(G17*3)),IF(H17="integer",4,IF(H17="numeric",3+CEILING(G17/4*2,2),0))))</f>
        <v>7</v>
      </c>
      <c r="J17" s="75"/>
      <c r="K17" s="379"/>
      <c r="L17" s="239" t="s">
        <v>192</v>
      </c>
      <c r="M17" s="76"/>
      <c r="P17" s="41"/>
      <c r="S17" s="25" t="str">
        <f t="shared" ref="S17:S20" si="12">IF(B17&lt;&gt;1,","&amp;D17,D17)</f>
        <v>,yakko_bunrui2_code</v>
      </c>
      <c r="T17" s="25" t="str">
        <f t="shared" ref="T17:T20" si="13">UPPER(H17)</f>
        <v>TEXT</v>
      </c>
      <c r="U17" s="25" t="str">
        <f t="shared" ref="U17:U20" si="14">IF(K17&lt;&gt;"","default "&amp;IF(H17="text","'"&amp;K17&amp;"'",K17),"")</f>
        <v/>
      </c>
      <c r="V17" s="25" t="str">
        <f t="shared" ref="V17:V20" si="15">IF(L17="○","NOT NULL","")</f>
        <v>NOT NULL</v>
      </c>
      <c r="W17" s="25" t="str">
        <f t="shared" ref="W17:W20" si="16">"-- "&amp;C17</f>
        <v>-- 薬効分類2コード</v>
      </c>
      <c r="Y17" s="41"/>
      <c r="Z17" s="41"/>
      <c r="AA17" s="41"/>
      <c r="AB17" s="41"/>
      <c r="AD17" s="25" t="str">
        <f t="shared" si="8"/>
        <v xml:space="preserve">"yakko_bunrui2_code": "object", </v>
      </c>
      <c r="AE17" s="25" t="str">
        <f t="shared" si="9"/>
        <v xml:space="preserve">"yakko_bunrui2_code", </v>
      </c>
    </row>
    <row r="18" spans="1:31">
      <c r="A18" s="41"/>
      <c r="B18" s="352">
        <f t="shared" si="0"/>
        <v>5</v>
      </c>
      <c r="C18" s="330" t="s">
        <v>1123</v>
      </c>
      <c r="D18" s="330" t="s">
        <v>3921</v>
      </c>
      <c r="E18" s="351" t="s">
        <v>192</v>
      </c>
      <c r="F18" s="351" t="s">
        <v>3902</v>
      </c>
      <c r="G18" s="351">
        <v>1</v>
      </c>
      <c r="H18" s="74" t="str">
        <f t="shared" ref="H18" si="17">IF(F18="フラグ","boolean",IF(F18="文字列","text",IF(F18="整数","integer",IF(F18="実数","numeric",""))))</f>
        <v>text</v>
      </c>
      <c r="I18" s="74">
        <f t="shared" ref="I18" si="18">IF(H18="boolean",1,IF(H18="text",IF(G18&lt;=126,1+(G18*3),4+(G18*3)),IF(H18="integer",4,IF(H18="numeric",3+CEILING(G18/4*2,2),0))))</f>
        <v>4</v>
      </c>
      <c r="J18" s="75"/>
      <c r="K18" s="379"/>
      <c r="L18" s="239" t="s">
        <v>192</v>
      </c>
      <c r="M18" s="76"/>
      <c r="P18" s="41"/>
      <c r="S18" s="25" t="str">
        <f t="shared" ref="S18" si="19">IF(B18&lt;&gt;1,","&amp;D18,D18)</f>
        <v>,yakko_bunrui3_code</v>
      </c>
      <c r="T18" s="25" t="str">
        <f t="shared" ref="T18" si="20">UPPER(H18)</f>
        <v>TEXT</v>
      </c>
      <c r="U18" s="25" t="str">
        <f t="shared" ref="U18" si="21">IF(K18&lt;&gt;"","default "&amp;IF(H18="text","'"&amp;K18&amp;"'",K18),"")</f>
        <v/>
      </c>
      <c r="V18" s="25" t="str">
        <f t="shared" ref="V18" si="22">IF(L18="○","NOT NULL","")</f>
        <v>NOT NULL</v>
      </c>
      <c r="W18" s="25" t="str">
        <f t="shared" ref="W18" si="23">"-- "&amp;C18</f>
        <v>-- 薬効分類3コード</v>
      </c>
      <c r="Y18" s="41"/>
      <c r="Z18" s="41"/>
      <c r="AA18" s="41"/>
      <c r="AB18" s="41"/>
      <c r="AD18" s="25" t="str">
        <f t="shared" ref="AD18" si="24">IF(H18="text",""""&amp;D18&amp;""": ""object"", ","")</f>
        <v xml:space="preserve">"yakko_bunrui3_code": "object", </v>
      </c>
      <c r="AE18" s="25" t="str">
        <f t="shared" ref="AE18" si="25">""""&amp;D18&amp;""", "</f>
        <v xml:space="preserve">"yakko_bunrui3_code", </v>
      </c>
    </row>
    <row r="19" spans="1:31">
      <c r="A19" s="41"/>
      <c r="B19" s="352">
        <f t="shared" si="0"/>
        <v>6</v>
      </c>
      <c r="C19" s="330" t="s">
        <v>1124</v>
      </c>
      <c r="D19" s="330" t="s">
        <v>3922</v>
      </c>
      <c r="E19" s="351" t="s">
        <v>192</v>
      </c>
      <c r="F19" s="351" t="s">
        <v>3902</v>
      </c>
      <c r="G19" s="351">
        <v>1</v>
      </c>
      <c r="H19" s="74" t="str">
        <f t="shared" si="10"/>
        <v>text</v>
      </c>
      <c r="I19" s="74">
        <f t="shared" si="11"/>
        <v>4</v>
      </c>
      <c r="J19" s="75"/>
      <c r="K19" s="379"/>
      <c r="L19" s="239" t="s">
        <v>192</v>
      </c>
      <c r="M19" s="76"/>
      <c r="P19" s="41"/>
      <c r="S19" s="25" t="str">
        <f t="shared" si="12"/>
        <v>,yakko_bunrui4_code</v>
      </c>
      <c r="T19" s="25" t="str">
        <f t="shared" si="13"/>
        <v>TEXT</v>
      </c>
      <c r="U19" s="25" t="str">
        <f t="shared" si="14"/>
        <v/>
      </c>
      <c r="V19" s="25" t="str">
        <f t="shared" si="15"/>
        <v>NOT NULL</v>
      </c>
      <c r="W19" s="25" t="str">
        <f t="shared" si="16"/>
        <v>-- 薬効分類4コード</v>
      </c>
      <c r="Y19" s="41"/>
      <c r="Z19" s="41"/>
      <c r="AA19" s="41"/>
      <c r="AB19" s="41"/>
      <c r="AD19" s="25" t="str">
        <f t="shared" si="8"/>
        <v xml:space="preserve">"yakko_bunrui4_code": "object", </v>
      </c>
      <c r="AE19" s="25" t="str">
        <f t="shared" si="9"/>
        <v xml:space="preserve">"yakko_bunrui4_code", </v>
      </c>
    </row>
    <row r="20" spans="1:31">
      <c r="A20" s="41"/>
      <c r="B20" s="352">
        <f t="shared" si="0"/>
        <v>7</v>
      </c>
      <c r="C20" s="330" t="s">
        <v>1142</v>
      </c>
      <c r="D20" s="330" t="s">
        <v>3987</v>
      </c>
      <c r="E20" s="351"/>
      <c r="F20" s="351" t="s">
        <v>3902</v>
      </c>
      <c r="G20" s="351">
        <v>128</v>
      </c>
      <c r="H20" s="74" t="str">
        <f t="shared" si="10"/>
        <v>text</v>
      </c>
      <c r="I20" s="74">
        <f t="shared" si="11"/>
        <v>388</v>
      </c>
      <c r="J20" s="75"/>
      <c r="K20" s="350"/>
      <c r="L20" s="239" t="s">
        <v>192</v>
      </c>
      <c r="M20" s="76"/>
      <c r="P20" s="41"/>
      <c r="S20" s="25" t="str">
        <f t="shared" si="12"/>
        <v>,yakko_bunrui4_name</v>
      </c>
      <c r="T20" s="25" t="str">
        <f t="shared" si="13"/>
        <v>TEXT</v>
      </c>
      <c r="U20" s="25" t="str">
        <f t="shared" si="14"/>
        <v/>
      </c>
      <c r="V20" s="25" t="str">
        <f t="shared" si="15"/>
        <v>NOT NULL</v>
      </c>
      <c r="W20" s="25" t="str">
        <f t="shared" si="16"/>
        <v>-- 薬効分類4名</v>
      </c>
      <c r="Y20" s="41"/>
      <c r="Z20" s="41"/>
      <c r="AA20" s="41"/>
      <c r="AB20" s="41"/>
      <c r="AD20" s="25" t="str">
        <f t="shared" si="8"/>
        <v xml:space="preserve">"yakko_bunrui4_name": "object", </v>
      </c>
      <c r="AE20" s="25" t="str">
        <f t="shared" si="9"/>
        <v xml:space="preserve">"yakko_bunrui4_name", </v>
      </c>
    </row>
    <row r="21" spans="1:31">
      <c r="B21" s="33">
        <f t="shared" si="0"/>
        <v>8</v>
      </c>
      <c r="C21" s="236" t="s">
        <v>3988</v>
      </c>
      <c r="D21" s="236" t="s">
        <v>1143</v>
      </c>
      <c r="E21" s="229"/>
      <c r="F21" s="35" t="s">
        <v>3902</v>
      </c>
      <c r="G21" s="229">
        <v>256</v>
      </c>
      <c r="H21" s="245" t="str">
        <f>IF(F21="フラグ","boolean",IF(F21="文字列","text",IF(F21="整数","integer",IF(F21="実数","numeric",""))))</f>
        <v>text</v>
      </c>
      <c r="I21" s="245">
        <f>IF(H21="boolean",1,IF(H21="text",IF(G21&lt;=126,1+(G21*3),4+(G21*3)),IF(H21="integer",4,IF(H21="numeric",3+CEILING(G21/4*2,2),0))))</f>
        <v>772</v>
      </c>
      <c r="J21" s="237"/>
      <c r="K21" s="238"/>
      <c r="L21" s="239" t="s">
        <v>192</v>
      </c>
      <c r="M21" s="39"/>
      <c r="S21" s="25" t="str">
        <f>IF(B21&lt;&gt;1,","&amp;D21,D21)</f>
        <v>,yakko_bunrui4_jpn_name</v>
      </c>
      <c r="T21" s="25" t="str">
        <f>UPPER(H21)</f>
        <v>TEXT</v>
      </c>
      <c r="U21" s="25" t="str">
        <f>IF(K21&lt;&gt;"","default "&amp;IF(H21="text","'"&amp;K21&amp;"'",K21),"")</f>
        <v/>
      </c>
      <c r="V21" s="25" t="str">
        <f>IF(L21="○","NOT NULL","")</f>
        <v>NOT NULL</v>
      </c>
      <c r="W21" s="25" t="str">
        <f>"-- "&amp;C21</f>
        <v>-- 薬効分類4日本語名</v>
      </c>
      <c r="Y21" s="41"/>
      <c r="Z21" s="41"/>
      <c r="AA21" s="41"/>
      <c r="AB21" s="41"/>
      <c r="AD21" s="25" t="str">
        <f t="shared" si="8"/>
        <v xml:space="preserve">"yakko_bunrui4_jpn_name": "object", </v>
      </c>
      <c r="AE21" s="25" t="str">
        <f t="shared" si="9"/>
        <v xml:space="preserve">"yakko_bunrui4_jpn_name", </v>
      </c>
    </row>
    <row r="22" spans="1:31">
      <c r="B22" s="33">
        <f t="shared" si="0"/>
        <v>9</v>
      </c>
      <c r="C22" s="236" t="s">
        <v>3937</v>
      </c>
      <c r="D22" s="236" t="s">
        <v>3938</v>
      </c>
      <c r="E22" s="229"/>
      <c r="F22" s="35" t="s">
        <v>3902</v>
      </c>
      <c r="G22" s="229">
        <v>4</v>
      </c>
      <c r="H22" s="245" t="str">
        <f>IF(F22="フラグ","boolean",IF(F22="文字列","text",IF(F22="整数","integer",IF(F22="実数","numeric",""))))</f>
        <v>text</v>
      </c>
      <c r="I22" s="245">
        <f>IF(H22="boolean",1,IF(H22="text",IF(G22&lt;=126,1+(G22*3),4+(G22*3)),IF(H22="integer",4,IF(H22="numeric",3+CEILING(G22/4*2,2),0))))</f>
        <v>13</v>
      </c>
      <c r="J22" s="237"/>
      <c r="K22" s="238"/>
      <c r="L22" s="239" t="s">
        <v>192</v>
      </c>
      <c r="M22" s="39" t="s">
        <v>3946</v>
      </c>
      <c r="S22" s="25" t="str">
        <f>IF(B22&lt;&gt;1,","&amp;D22,D22)</f>
        <v>,nen</v>
      </c>
      <c r="T22" s="25" t="str">
        <f>UPPER(H22)</f>
        <v>TEXT</v>
      </c>
      <c r="U22" s="25" t="str">
        <f>IF(K22&lt;&gt;"","default "&amp;IF(H22="text","'"&amp;K22&amp;"'",K22),"")</f>
        <v/>
      </c>
      <c r="V22" s="25" t="str">
        <f>IF(L22="○","NOT NULL","")</f>
        <v>NOT NULL</v>
      </c>
      <c r="W22" s="25" t="str">
        <f>"-- "&amp;C22</f>
        <v>-- 年</v>
      </c>
      <c r="Y22" s="41"/>
      <c r="Z22" s="41"/>
      <c r="AA22" s="41"/>
      <c r="AB22" s="41"/>
      <c r="AD22" s="25" t="str">
        <f t="shared" si="8"/>
        <v xml:space="preserve">"nen": "object", </v>
      </c>
      <c r="AE22" s="25" t="str">
        <f t="shared" si="9"/>
        <v xml:space="preserve">"nen", </v>
      </c>
    </row>
    <row r="23" spans="1:31">
      <c r="B23" s="33">
        <f t="shared" si="0"/>
        <v>10</v>
      </c>
      <c r="C23" s="236" t="s">
        <v>3939</v>
      </c>
      <c r="D23" s="236" t="s">
        <v>3940</v>
      </c>
      <c r="E23" s="229"/>
      <c r="F23" s="35" t="s">
        <v>3902</v>
      </c>
      <c r="G23" s="229">
        <v>6</v>
      </c>
      <c r="H23" s="245" t="str">
        <f>IF(F23="フラグ","boolean",IF(F23="文字列","text",IF(F23="整数","integer",IF(F23="実数","numeric",""))))</f>
        <v>text</v>
      </c>
      <c r="I23" s="245">
        <f>IF(H23="boolean",1,IF(H23="text",IF(G23&lt;=126,1+(G23*3),4+(G23*3)),IF(H23="integer",4,IF(H23="numeric",3+CEILING(G23/4*2,2),0))))</f>
        <v>19</v>
      </c>
      <c r="J23" s="237"/>
      <c r="K23" s="238"/>
      <c r="L23" s="239" t="s">
        <v>192</v>
      </c>
      <c r="M23" s="39" t="s">
        <v>3947</v>
      </c>
      <c r="S23" s="25" t="str">
        <f>IF(B23&lt;&gt;1,","&amp;D23,D23)</f>
        <v>,nengetsu</v>
      </c>
      <c r="T23" s="25" t="str">
        <f>UPPER(H23)</f>
        <v>TEXT</v>
      </c>
      <c r="U23" s="25" t="str">
        <f>IF(K23&lt;&gt;"","default "&amp;IF(H23="text","'"&amp;K23&amp;"'",K23),"")</f>
        <v/>
      </c>
      <c r="V23" s="25" t="str">
        <f>IF(L23="○","NOT NULL","")</f>
        <v>NOT NULL</v>
      </c>
      <c r="W23" s="25" t="str">
        <f>"-- "&amp;C23</f>
        <v>-- 年月</v>
      </c>
      <c r="Y23" s="41"/>
      <c r="Z23" s="41"/>
      <c r="AA23" s="41"/>
      <c r="AB23" s="41"/>
      <c r="AD23" s="25" t="str">
        <f t="shared" si="8"/>
        <v xml:space="preserve">"nengetsu": "object", </v>
      </c>
      <c r="AE23" s="25" t="str">
        <f t="shared" si="9"/>
        <v xml:space="preserve">"nengetsu", </v>
      </c>
    </row>
    <row r="24" spans="1:31" ht="19.5" thickBot="1">
      <c r="A24" s="41"/>
      <c r="B24" s="42">
        <f t="shared" si="0"/>
        <v>11</v>
      </c>
      <c r="C24" s="324" t="s">
        <v>3941</v>
      </c>
      <c r="D24" s="324" t="s">
        <v>822</v>
      </c>
      <c r="E24" s="325"/>
      <c r="F24" s="325" t="s">
        <v>3902</v>
      </c>
      <c r="G24" s="325">
        <v>8</v>
      </c>
      <c r="H24" s="44" t="str">
        <f t="shared" si="1"/>
        <v>text</v>
      </c>
      <c r="I24" s="44">
        <f t="shared" si="2"/>
        <v>25</v>
      </c>
      <c r="J24" s="46"/>
      <c r="K24" s="206"/>
      <c r="L24" s="44" t="s">
        <v>192</v>
      </c>
      <c r="M24" s="49" t="s">
        <v>3948</v>
      </c>
      <c r="P24" s="41"/>
      <c r="S24" s="25" t="str">
        <f t="shared" si="3"/>
        <v>,update_ymd</v>
      </c>
      <c r="T24" s="25" t="str">
        <f t="shared" si="4"/>
        <v>TEXT</v>
      </c>
      <c r="U24" s="25" t="str">
        <f t="shared" si="5"/>
        <v/>
      </c>
      <c r="V24" s="25" t="str">
        <f t="shared" si="6"/>
        <v>NOT NULL</v>
      </c>
      <c r="W24" s="25" t="str">
        <f t="shared" si="7"/>
        <v>-- データ登録日</v>
      </c>
      <c r="Y24" s="41"/>
      <c r="Z24" s="41"/>
      <c r="AA24" s="41"/>
      <c r="AB24" s="41"/>
      <c r="AD24" s="25" t="str">
        <f t="shared" si="8"/>
        <v xml:space="preserve">"update_ymd": "object", </v>
      </c>
      <c r="AE24" s="25" t="str">
        <f t="shared" si="9"/>
        <v xml:space="preserve">"update_ymd", </v>
      </c>
    </row>
    <row r="25" spans="1:31">
      <c r="A25" s="41"/>
      <c r="P25" s="41"/>
      <c r="R25" s="25" t="s">
        <v>1327</v>
      </c>
      <c r="Y25" s="41"/>
      <c r="Z25" s="41"/>
      <c r="AA25" s="41"/>
      <c r="AB25" s="41"/>
    </row>
    <row r="26" spans="1:31">
      <c r="A26" s="4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68" priority="8"/>
  </conditionalFormatting>
  <conditionalFormatting sqref="D15:D16">
    <cfRule type="duplicateValues" dxfId="967" priority="7"/>
  </conditionalFormatting>
  <conditionalFormatting sqref="D20">
    <cfRule type="duplicateValues" dxfId="966" priority="6"/>
  </conditionalFormatting>
  <conditionalFormatting sqref="D19">
    <cfRule type="duplicateValues" dxfId="965" priority="5"/>
  </conditionalFormatting>
  <conditionalFormatting sqref="D23">
    <cfRule type="duplicateValues" dxfId="964" priority="9"/>
  </conditionalFormatting>
  <conditionalFormatting sqref="D21">
    <cfRule type="duplicateValues" dxfId="963" priority="4"/>
  </conditionalFormatting>
  <conditionalFormatting sqref="D22">
    <cfRule type="duplicateValues" dxfId="962" priority="3"/>
  </conditionalFormatting>
  <conditionalFormatting sqref="D17">
    <cfRule type="duplicateValues" dxfId="961" priority="2"/>
  </conditionalFormatting>
  <conditionalFormatting sqref="D18">
    <cfRule type="duplicateValues" dxfId="96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milscm4.mt_yakko_atc5</v>
      </c>
    </row>
    <row r="3" spans="1:31" ht="19.5" thickBot="1">
      <c r="B3" s="28"/>
      <c r="C3" s="28"/>
      <c r="D3" s="28"/>
      <c r="E3" s="28"/>
      <c r="F3" s="28"/>
      <c r="G3" s="28"/>
      <c r="H3" s="28"/>
      <c r="I3" s="28"/>
      <c r="J3" s="28"/>
      <c r="K3" s="28"/>
      <c r="L3" s="28"/>
      <c r="M3" s="29"/>
      <c r="N3" s="28"/>
      <c r="Q3" s="25" t="str">
        <f>"ADD CONSTRAINT "&amp;D$8&amp;"_pkey"</f>
        <v>ADD CONSTRAINT mt_yakko_atc5_pkey</v>
      </c>
    </row>
    <row r="4" spans="1:31">
      <c r="B4" s="626" t="s">
        <v>142</v>
      </c>
      <c r="C4" s="627"/>
      <c r="D4" s="628" t="str">
        <f>VLOOKUP(D7,エンティティ一覧!A1:'エンティティ一覧'!AQ10131,13,FALSE)</f>
        <v>ENT_A3_28</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4097</v>
      </c>
      <c r="E7" s="646"/>
      <c r="F7" s="646"/>
      <c r="G7" s="646"/>
      <c r="H7" s="646"/>
      <c r="I7" s="646"/>
      <c r="J7" s="646"/>
      <c r="K7" s="646"/>
      <c r="L7" s="646"/>
      <c r="M7" s="647"/>
      <c r="T7" s="25" t="s">
        <v>3993</v>
      </c>
    </row>
    <row r="8" spans="1:31">
      <c r="B8" s="641" t="s">
        <v>642</v>
      </c>
      <c r="C8" s="642"/>
      <c r="D8" s="643" t="s">
        <v>3990</v>
      </c>
      <c r="E8" s="646"/>
      <c r="F8" s="646"/>
      <c r="G8" s="646"/>
      <c r="H8" s="646"/>
      <c r="I8" s="646"/>
      <c r="J8" s="646"/>
      <c r="K8" s="646"/>
      <c r="L8" s="646"/>
      <c r="M8" s="647"/>
      <c r="S8" s="25" t="s">
        <v>1327</v>
      </c>
    </row>
    <row r="9" spans="1:31" ht="19.5" thickBot="1">
      <c r="B9" s="652" t="s">
        <v>149</v>
      </c>
      <c r="C9" s="653"/>
      <c r="D9" s="654" t="str">
        <f xml:space="preserve"> D7 &amp; "を定義する。"</f>
        <v>薬効ATC分類5マスタを定義する。</v>
      </c>
      <c r="E9" s="655"/>
      <c r="F9" s="655"/>
      <c r="G9" s="655"/>
      <c r="H9" s="655"/>
      <c r="I9" s="655"/>
      <c r="J9" s="655"/>
      <c r="K9" s="655"/>
      <c r="L9" s="655"/>
      <c r="M9" s="656"/>
      <c r="P9" s="25" t="str">
        <f>"ALTER TABLE milscm4."&amp;D$8&amp;" OWNER TO pgmisgrp1;"</f>
        <v>ALTER TABLE milscm4.mt_yakko_atc5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milscm4.mt_yakko_atc5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milscm4.mt_yakko_atc5</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5" si="0">ROW()-13</f>
        <v>1</v>
      </c>
      <c r="C14" s="236" t="s">
        <v>3915</v>
      </c>
      <c r="D14" s="236" t="s">
        <v>3916</v>
      </c>
      <c r="E14" s="229" t="s">
        <v>192</v>
      </c>
      <c r="F14" s="229" t="s">
        <v>3902</v>
      </c>
      <c r="G14" s="229">
        <v>8</v>
      </c>
      <c r="H14" s="36" t="str">
        <f t="shared" ref="H14:H25" si="1">IF(F14="フラグ","boolean",IF(F14="文字列","text",IF(F14="整数","integer",IF(F14="実数","numeric",""))))</f>
        <v>text</v>
      </c>
      <c r="I14" s="36">
        <f t="shared" ref="I14:I25" si="2">IF(H14="boolean",1,IF(H14="text",IF(G14&lt;=126,1+(G14*3),4+(G14*3)),IF(H14="integer",4,IF(H14="numeric",3+CEILING(G14/4*2,2),0))))</f>
        <v>25</v>
      </c>
      <c r="J14" s="37"/>
      <c r="K14" s="204"/>
      <c r="L14" s="239" t="s">
        <v>192</v>
      </c>
      <c r="M14" s="39" t="s">
        <v>3942</v>
      </c>
      <c r="S14" s="25" t="str">
        <f t="shared" ref="S14:S25" si="3">IF(B14&lt;&gt;1,","&amp;D14,D14)</f>
        <v>sekoubi</v>
      </c>
      <c r="T14" s="25" t="str">
        <f t="shared" ref="T14:T25" si="4">UPPER(H14)</f>
        <v>TEXT</v>
      </c>
      <c r="U14" s="25" t="str">
        <f t="shared" ref="U14:U25" si="5">IF(K14&lt;&gt;"","default "&amp;IF(H14="text","'"&amp;K14&amp;"'",K14),"")</f>
        <v/>
      </c>
      <c r="V14" s="25" t="str">
        <f t="shared" ref="V14:V25" si="6">IF(L14="○","NOT NULL","")</f>
        <v>NOT NULL</v>
      </c>
      <c r="W14" s="25" t="str">
        <f t="shared" ref="W14:W25" si="7">"-- "&amp;C14</f>
        <v>-- 施行日</v>
      </c>
      <c r="Y14" s="41"/>
      <c r="Z14" s="41"/>
      <c r="AA14" s="41"/>
      <c r="AB14" s="41"/>
      <c r="AD14" s="25" t="str">
        <f t="shared" ref="AD14:AD25" si="8">IF(H14="text",""""&amp;D14&amp;""": ""object"", ","")</f>
        <v xml:space="preserve">"sekoubi": "object", </v>
      </c>
      <c r="AE14" s="25" t="str">
        <f t="shared" ref="AE14:AE25"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1121</v>
      </c>
      <c r="D16" s="236" t="s">
        <v>3919</v>
      </c>
      <c r="E16" s="229" t="s">
        <v>192</v>
      </c>
      <c r="F16" s="35" t="s">
        <v>3902</v>
      </c>
      <c r="G16" s="229">
        <v>1</v>
      </c>
      <c r="H16" s="245" t="str">
        <f>IF(F16="フラグ","boolean",IF(F16="文字列","text",IF(F16="整数","integer",IF(F16="実数","numeric",""))))</f>
        <v>text</v>
      </c>
      <c r="I16" s="245">
        <f>IF(H16="boolean",1,IF(H16="text",IF(G16&lt;=126,1+(G16*3),4+(G16*3)),IF(H16="integer",4,IF(H16="numeric",3+CEILING(G16/4*2,2),0))))</f>
        <v>4</v>
      </c>
      <c r="J16" s="237"/>
      <c r="K16" s="238"/>
      <c r="L16" s="239" t="s">
        <v>192</v>
      </c>
      <c r="M16" s="39"/>
      <c r="S16" s="25" t="str">
        <f>IF(B16&lt;&gt;1,","&amp;D16,D16)</f>
        <v>,yakko_bunrui1_code</v>
      </c>
      <c r="T16" s="25" t="str">
        <f>UPPER(H16)</f>
        <v>TEXT</v>
      </c>
      <c r="U16" s="25" t="str">
        <f>IF(K16&lt;&gt;"","default "&amp;IF(H16="text","'"&amp;K16&amp;"'",K16),"")</f>
        <v/>
      </c>
      <c r="V16" s="25" t="str">
        <f>IF(L16="○","NOT NULL","")</f>
        <v>NOT NULL</v>
      </c>
      <c r="W16" s="25" t="str">
        <f>"-- "&amp;C16</f>
        <v>-- 薬効分類1コード</v>
      </c>
      <c r="Y16" s="41"/>
      <c r="Z16" s="41"/>
      <c r="AA16" s="41"/>
      <c r="AB16" s="41"/>
      <c r="AD16" s="25" t="str">
        <f t="shared" si="8"/>
        <v xml:space="preserve">"yakko_bunrui1_code": "object", </v>
      </c>
      <c r="AE16" s="25" t="str">
        <f t="shared" si="9"/>
        <v xml:space="preserve">"yakko_bunrui1_code", </v>
      </c>
    </row>
    <row r="17" spans="1:31">
      <c r="A17" s="41"/>
      <c r="B17" s="352">
        <f t="shared" si="0"/>
        <v>4</v>
      </c>
      <c r="C17" s="330" t="s">
        <v>1122</v>
      </c>
      <c r="D17" s="330" t="s">
        <v>3920</v>
      </c>
      <c r="E17" s="351" t="s">
        <v>192</v>
      </c>
      <c r="F17" s="351" t="s">
        <v>3902</v>
      </c>
      <c r="G17" s="351">
        <v>2</v>
      </c>
      <c r="H17" s="74" t="str">
        <f t="shared" ref="H17:H21" si="10">IF(F17="フラグ","boolean",IF(F17="文字列","text",IF(F17="整数","integer",IF(F17="実数","numeric",""))))</f>
        <v>text</v>
      </c>
      <c r="I17" s="74">
        <f t="shared" ref="I17:I21" si="11">IF(H17="boolean",1,IF(H17="text",IF(G17&lt;=126,1+(G17*3),4+(G17*3)),IF(H17="integer",4,IF(H17="numeric",3+CEILING(G17/4*2,2),0))))</f>
        <v>7</v>
      </c>
      <c r="J17" s="75"/>
      <c r="K17" s="379"/>
      <c r="L17" s="239" t="s">
        <v>192</v>
      </c>
      <c r="M17" s="76"/>
      <c r="P17" s="41"/>
      <c r="S17" s="25" t="str">
        <f t="shared" ref="S17:S21" si="12">IF(B17&lt;&gt;1,","&amp;D17,D17)</f>
        <v>,yakko_bunrui2_code</v>
      </c>
      <c r="T17" s="25" t="str">
        <f t="shared" ref="T17:T21" si="13">UPPER(H17)</f>
        <v>TEXT</v>
      </c>
      <c r="U17" s="25" t="str">
        <f t="shared" ref="U17:U21" si="14">IF(K17&lt;&gt;"","default "&amp;IF(H17="text","'"&amp;K17&amp;"'",K17),"")</f>
        <v/>
      </c>
      <c r="V17" s="25" t="str">
        <f t="shared" ref="V17:V21" si="15">IF(L17="○","NOT NULL","")</f>
        <v>NOT NULL</v>
      </c>
      <c r="W17" s="25" t="str">
        <f t="shared" ref="W17:W21" si="16">"-- "&amp;C17</f>
        <v>-- 薬効分類2コード</v>
      </c>
      <c r="Y17" s="41"/>
      <c r="Z17" s="41"/>
      <c r="AA17" s="41"/>
      <c r="AB17" s="41"/>
      <c r="AD17" s="25" t="str">
        <f t="shared" si="8"/>
        <v xml:space="preserve">"yakko_bunrui2_code": "object", </v>
      </c>
      <c r="AE17" s="25" t="str">
        <f t="shared" si="9"/>
        <v xml:space="preserve">"yakko_bunrui2_code", </v>
      </c>
    </row>
    <row r="18" spans="1:31">
      <c r="A18" s="41"/>
      <c r="B18" s="352">
        <f t="shared" si="0"/>
        <v>5</v>
      </c>
      <c r="C18" s="330" t="s">
        <v>1123</v>
      </c>
      <c r="D18" s="330" t="s">
        <v>3921</v>
      </c>
      <c r="E18" s="351" t="s">
        <v>192</v>
      </c>
      <c r="F18" s="351" t="s">
        <v>3902</v>
      </c>
      <c r="G18" s="351">
        <v>1</v>
      </c>
      <c r="H18" s="74" t="str">
        <f t="shared" si="10"/>
        <v>text</v>
      </c>
      <c r="I18" s="74">
        <f t="shared" si="11"/>
        <v>4</v>
      </c>
      <c r="J18" s="75"/>
      <c r="K18" s="379"/>
      <c r="L18" s="239" t="s">
        <v>192</v>
      </c>
      <c r="M18" s="76"/>
      <c r="P18" s="41"/>
      <c r="S18" s="25" t="str">
        <f t="shared" si="12"/>
        <v>,yakko_bunrui3_code</v>
      </c>
      <c r="T18" s="25" t="str">
        <f t="shared" si="13"/>
        <v>TEXT</v>
      </c>
      <c r="U18" s="25" t="str">
        <f t="shared" si="14"/>
        <v/>
      </c>
      <c r="V18" s="25" t="str">
        <f t="shared" si="15"/>
        <v>NOT NULL</v>
      </c>
      <c r="W18" s="25" t="str">
        <f t="shared" si="16"/>
        <v>-- 薬効分類3コード</v>
      </c>
      <c r="Y18" s="41"/>
      <c r="Z18" s="41"/>
      <c r="AA18" s="41"/>
      <c r="AB18" s="41"/>
      <c r="AD18" s="25" t="str">
        <f t="shared" si="8"/>
        <v xml:space="preserve">"yakko_bunrui3_code": "object", </v>
      </c>
      <c r="AE18" s="25" t="str">
        <f t="shared" si="9"/>
        <v xml:space="preserve">"yakko_bunrui3_code", </v>
      </c>
    </row>
    <row r="19" spans="1:31">
      <c r="A19" s="41"/>
      <c r="B19" s="352">
        <f t="shared" si="0"/>
        <v>6</v>
      </c>
      <c r="C19" s="330" t="s">
        <v>1124</v>
      </c>
      <c r="D19" s="330" t="s">
        <v>3922</v>
      </c>
      <c r="E19" s="351" t="s">
        <v>192</v>
      </c>
      <c r="F19" s="351" t="s">
        <v>3902</v>
      </c>
      <c r="G19" s="351">
        <v>1</v>
      </c>
      <c r="H19" s="74" t="str">
        <f t="shared" ref="H19" si="17">IF(F19="フラグ","boolean",IF(F19="文字列","text",IF(F19="整数","integer",IF(F19="実数","numeric",""))))</f>
        <v>text</v>
      </c>
      <c r="I19" s="74">
        <f t="shared" ref="I19" si="18">IF(H19="boolean",1,IF(H19="text",IF(G19&lt;=126,1+(G19*3),4+(G19*3)),IF(H19="integer",4,IF(H19="numeric",3+CEILING(G19/4*2,2),0))))</f>
        <v>4</v>
      </c>
      <c r="J19" s="75"/>
      <c r="K19" s="379"/>
      <c r="L19" s="239" t="s">
        <v>192</v>
      </c>
      <c r="M19" s="76"/>
      <c r="P19" s="41"/>
      <c r="S19" s="25" t="str">
        <f t="shared" ref="S19" si="19">IF(B19&lt;&gt;1,","&amp;D19,D19)</f>
        <v>,yakko_bunrui4_code</v>
      </c>
      <c r="T19" s="25" t="str">
        <f t="shared" ref="T19" si="20">UPPER(H19)</f>
        <v>TEXT</v>
      </c>
      <c r="U19" s="25" t="str">
        <f t="shared" ref="U19" si="21">IF(K19&lt;&gt;"","default "&amp;IF(H19="text","'"&amp;K19&amp;"'",K19),"")</f>
        <v/>
      </c>
      <c r="V19" s="25" t="str">
        <f t="shared" ref="V19" si="22">IF(L19="○","NOT NULL","")</f>
        <v>NOT NULL</v>
      </c>
      <c r="W19" s="25" t="str">
        <f t="shared" ref="W19" si="23">"-- "&amp;C19</f>
        <v>-- 薬効分類4コード</v>
      </c>
      <c r="Y19" s="41"/>
      <c r="Z19" s="41"/>
      <c r="AA19" s="41"/>
      <c r="AB19" s="41"/>
      <c r="AD19" s="25" t="str">
        <f t="shared" ref="AD19" si="24">IF(H19="text",""""&amp;D19&amp;""": ""object"", ","")</f>
        <v xml:space="preserve">"yakko_bunrui4_code": "object", </v>
      </c>
      <c r="AE19" s="25" t="str">
        <f t="shared" ref="AE19" si="25">""""&amp;D19&amp;""", "</f>
        <v xml:space="preserve">"yakko_bunrui4_code", </v>
      </c>
    </row>
    <row r="20" spans="1:31">
      <c r="A20" s="41"/>
      <c r="B20" s="352">
        <f t="shared" si="0"/>
        <v>7</v>
      </c>
      <c r="C20" s="330" t="s">
        <v>1125</v>
      </c>
      <c r="D20" s="330" t="s">
        <v>3923</v>
      </c>
      <c r="E20" s="351" t="s">
        <v>192</v>
      </c>
      <c r="F20" s="351" t="s">
        <v>3902</v>
      </c>
      <c r="G20" s="351">
        <v>2</v>
      </c>
      <c r="H20" s="74" t="str">
        <f t="shared" si="10"/>
        <v>text</v>
      </c>
      <c r="I20" s="74">
        <f t="shared" si="11"/>
        <v>7</v>
      </c>
      <c r="J20" s="75"/>
      <c r="K20" s="379"/>
      <c r="L20" s="239" t="s">
        <v>192</v>
      </c>
      <c r="M20" s="76"/>
      <c r="P20" s="41"/>
      <c r="S20" s="25" t="str">
        <f t="shared" si="12"/>
        <v>,yakko_bunrui5_code</v>
      </c>
      <c r="T20" s="25" t="str">
        <f t="shared" si="13"/>
        <v>TEXT</v>
      </c>
      <c r="U20" s="25" t="str">
        <f t="shared" si="14"/>
        <v/>
      </c>
      <c r="V20" s="25" t="str">
        <f t="shared" si="15"/>
        <v>NOT NULL</v>
      </c>
      <c r="W20" s="25" t="str">
        <f t="shared" si="16"/>
        <v>-- 薬効分類5コード</v>
      </c>
      <c r="Y20" s="41"/>
      <c r="Z20" s="41"/>
      <c r="AA20" s="41"/>
      <c r="AB20" s="41"/>
      <c r="AD20" s="25" t="str">
        <f t="shared" si="8"/>
        <v xml:space="preserve">"yakko_bunrui5_code": "object", </v>
      </c>
      <c r="AE20" s="25" t="str">
        <f t="shared" si="9"/>
        <v xml:space="preserve">"yakko_bunrui5_code", </v>
      </c>
    </row>
    <row r="21" spans="1:31">
      <c r="A21" s="41"/>
      <c r="B21" s="352">
        <f t="shared" si="0"/>
        <v>8</v>
      </c>
      <c r="C21" s="330" t="s">
        <v>1145</v>
      </c>
      <c r="D21" s="330" t="s">
        <v>3991</v>
      </c>
      <c r="E21" s="351"/>
      <c r="F21" s="351" t="s">
        <v>3902</v>
      </c>
      <c r="G21" s="351">
        <v>128</v>
      </c>
      <c r="H21" s="74" t="str">
        <f t="shared" si="10"/>
        <v>text</v>
      </c>
      <c r="I21" s="74">
        <f t="shared" si="11"/>
        <v>388</v>
      </c>
      <c r="J21" s="75"/>
      <c r="K21" s="350"/>
      <c r="L21" s="239" t="s">
        <v>192</v>
      </c>
      <c r="M21" s="76"/>
      <c r="P21" s="41"/>
      <c r="S21" s="25" t="str">
        <f t="shared" si="12"/>
        <v>,yakko_bunrui5_name</v>
      </c>
      <c r="T21" s="25" t="str">
        <f t="shared" si="13"/>
        <v>TEXT</v>
      </c>
      <c r="U21" s="25" t="str">
        <f t="shared" si="14"/>
        <v/>
      </c>
      <c r="V21" s="25" t="str">
        <f t="shared" si="15"/>
        <v>NOT NULL</v>
      </c>
      <c r="W21" s="25" t="str">
        <f t="shared" si="16"/>
        <v>-- 薬効分類5名</v>
      </c>
      <c r="Y21" s="41"/>
      <c r="Z21" s="41"/>
      <c r="AA21" s="41"/>
      <c r="AB21" s="41"/>
      <c r="AD21" s="25" t="str">
        <f t="shared" si="8"/>
        <v xml:space="preserve">"yakko_bunrui5_name": "object", </v>
      </c>
      <c r="AE21" s="25" t="str">
        <f t="shared" si="9"/>
        <v xml:space="preserve">"yakko_bunrui5_name", </v>
      </c>
    </row>
    <row r="22" spans="1:31">
      <c r="B22" s="33">
        <f t="shared" si="0"/>
        <v>9</v>
      </c>
      <c r="C22" s="236" t="s">
        <v>3992</v>
      </c>
      <c r="D22" s="236" t="s">
        <v>1146</v>
      </c>
      <c r="E22" s="229"/>
      <c r="F22" s="35" t="s">
        <v>3902</v>
      </c>
      <c r="G22" s="229">
        <v>256</v>
      </c>
      <c r="H22" s="245" t="str">
        <f>IF(F22="フラグ","boolean",IF(F22="文字列","text",IF(F22="整数","integer",IF(F22="実数","numeric",""))))</f>
        <v>text</v>
      </c>
      <c r="I22" s="245">
        <f>IF(H22="boolean",1,IF(H22="text",IF(G22&lt;=126,1+(G22*3),4+(G22*3)),IF(H22="integer",4,IF(H22="numeric",3+CEILING(G22/4*2,2),0))))</f>
        <v>772</v>
      </c>
      <c r="J22" s="237"/>
      <c r="K22" s="238"/>
      <c r="L22" s="239" t="s">
        <v>192</v>
      </c>
      <c r="M22" s="39"/>
      <c r="S22" s="25" t="str">
        <f>IF(B22&lt;&gt;1,","&amp;D22,D22)</f>
        <v>,yakko_bunrui5_jpn_name</v>
      </c>
      <c r="T22" s="25" t="str">
        <f>UPPER(H22)</f>
        <v>TEXT</v>
      </c>
      <c r="U22" s="25" t="str">
        <f>IF(K22&lt;&gt;"","default "&amp;IF(H22="text","'"&amp;K22&amp;"'",K22),"")</f>
        <v/>
      </c>
      <c r="V22" s="25" t="str">
        <f>IF(L22="○","NOT NULL","")</f>
        <v>NOT NULL</v>
      </c>
      <c r="W22" s="25" t="str">
        <f>"-- "&amp;C22</f>
        <v>-- 薬効分類5日本語名</v>
      </c>
      <c r="Y22" s="41"/>
      <c r="Z22" s="41"/>
      <c r="AA22" s="41"/>
      <c r="AB22" s="41"/>
      <c r="AD22" s="25" t="str">
        <f t="shared" si="8"/>
        <v xml:space="preserve">"yakko_bunrui5_jpn_name": "object", </v>
      </c>
      <c r="AE22" s="25" t="str">
        <f t="shared" si="9"/>
        <v xml:space="preserve">"yakko_bunrui5_jpn_name", </v>
      </c>
    </row>
    <row r="23" spans="1:31">
      <c r="B23" s="33">
        <f t="shared" si="0"/>
        <v>10</v>
      </c>
      <c r="C23" s="236" t="s">
        <v>3937</v>
      </c>
      <c r="D23" s="236" t="s">
        <v>3938</v>
      </c>
      <c r="E23" s="229"/>
      <c r="F23" s="35" t="s">
        <v>3902</v>
      </c>
      <c r="G23" s="229">
        <v>4</v>
      </c>
      <c r="H23" s="245" t="str">
        <f>IF(F23="フラグ","boolean",IF(F23="文字列","text",IF(F23="整数","integer",IF(F23="実数","numeric",""))))</f>
        <v>text</v>
      </c>
      <c r="I23" s="245">
        <f>IF(H23="boolean",1,IF(H23="text",IF(G23&lt;=126,1+(G23*3),4+(G23*3)),IF(H23="integer",4,IF(H23="numeric",3+CEILING(G23/4*2,2),0))))</f>
        <v>13</v>
      </c>
      <c r="J23" s="237"/>
      <c r="K23" s="238"/>
      <c r="L23" s="239" t="s">
        <v>192</v>
      </c>
      <c r="M23" s="39" t="s">
        <v>3946</v>
      </c>
      <c r="S23" s="25" t="str">
        <f>IF(B23&lt;&gt;1,","&amp;D23,D23)</f>
        <v>,nen</v>
      </c>
      <c r="T23" s="25" t="str">
        <f>UPPER(H23)</f>
        <v>TEXT</v>
      </c>
      <c r="U23" s="25" t="str">
        <f>IF(K23&lt;&gt;"","default "&amp;IF(H23="text","'"&amp;K23&amp;"'",K23),"")</f>
        <v/>
      </c>
      <c r="V23" s="25" t="str">
        <f>IF(L23="○","NOT NULL","")</f>
        <v>NOT NULL</v>
      </c>
      <c r="W23" s="25" t="str">
        <f>"-- "&amp;C23</f>
        <v>-- 年</v>
      </c>
      <c r="Y23" s="41"/>
      <c r="Z23" s="41"/>
      <c r="AA23" s="41"/>
      <c r="AB23" s="41"/>
      <c r="AD23" s="25" t="str">
        <f t="shared" si="8"/>
        <v xml:space="preserve">"nen": "object", </v>
      </c>
      <c r="AE23" s="25" t="str">
        <f t="shared" si="9"/>
        <v xml:space="preserve">"nen", </v>
      </c>
    </row>
    <row r="24" spans="1:31">
      <c r="B24" s="33">
        <f t="shared" si="0"/>
        <v>11</v>
      </c>
      <c r="C24" s="236" t="s">
        <v>3939</v>
      </c>
      <c r="D24" s="236" t="s">
        <v>3940</v>
      </c>
      <c r="E24" s="229"/>
      <c r="F24" s="35" t="s">
        <v>3902</v>
      </c>
      <c r="G24" s="229">
        <v>6</v>
      </c>
      <c r="H24" s="245" t="str">
        <f>IF(F24="フラグ","boolean",IF(F24="文字列","text",IF(F24="整数","integer",IF(F24="実数","numeric",""))))</f>
        <v>text</v>
      </c>
      <c r="I24" s="245">
        <f>IF(H24="boolean",1,IF(H24="text",IF(G24&lt;=126,1+(G24*3),4+(G24*3)),IF(H24="integer",4,IF(H24="numeric",3+CEILING(G24/4*2,2),0))))</f>
        <v>19</v>
      </c>
      <c r="J24" s="237"/>
      <c r="K24" s="238"/>
      <c r="L24" s="239" t="s">
        <v>192</v>
      </c>
      <c r="M24" s="39" t="s">
        <v>3947</v>
      </c>
      <c r="S24" s="25" t="str">
        <f>IF(B24&lt;&gt;1,","&amp;D24,D24)</f>
        <v>,nengetsu</v>
      </c>
      <c r="T24" s="25" t="str">
        <f>UPPER(H24)</f>
        <v>TEXT</v>
      </c>
      <c r="U24" s="25" t="str">
        <f>IF(K24&lt;&gt;"","default "&amp;IF(H24="text","'"&amp;K24&amp;"'",K24),"")</f>
        <v/>
      </c>
      <c r="V24" s="25" t="str">
        <f>IF(L24="○","NOT NULL","")</f>
        <v>NOT NULL</v>
      </c>
      <c r="W24" s="25" t="str">
        <f>"-- "&amp;C24</f>
        <v>-- 年月</v>
      </c>
      <c r="Y24" s="41"/>
      <c r="Z24" s="41"/>
      <c r="AA24" s="41"/>
      <c r="AB24" s="41"/>
      <c r="AD24" s="25" t="str">
        <f t="shared" si="8"/>
        <v xml:space="preserve">"nengetsu": "object", </v>
      </c>
      <c r="AE24" s="25" t="str">
        <f t="shared" si="9"/>
        <v xml:space="preserve">"nengetsu", </v>
      </c>
    </row>
    <row r="25" spans="1:31" ht="19.5" thickBot="1">
      <c r="A25" s="41"/>
      <c r="B25" s="42">
        <f t="shared" si="0"/>
        <v>12</v>
      </c>
      <c r="C25" s="324" t="s">
        <v>3941</v>
      </c>
      <c r="D25" s="324" t="s">
        <v>822</v>
      </c>
      <c r="E25" s="325"/>
      <c r="F25" s="325" t="s">
        <v>3902</v>
      </c>
      <c r="G25" s="325">
        <v>8</v>
      </c>
      <c r="H25" s="44" t="str">
        <f t="shared" si="1"/>
        <v>text</v>
      </c>
      <c r="I25" s="44">
        <f t="shared" si="2"/>
        <v>25</v>
      </c>
      <c r="J25" s="46"/>
      <c r="K25" s="206"/>
      <c r="L25" s="44" t="s">
        <v>192</v>
      </c>
      <c r="M25" s="49" t="s">
        <v>3948</v>
      </c>
      <c r="P25" s="41"/>
      <c r="S25" s="25" t="str">
        <f t="shared" si="3"/>
        <v>,update_ymd</v>
      </c>
      <c r="T25" s="25" t="str">
        <f t="shared" si="4"/>
        <v>TEXT</v>
      </c>
      <c r="U25" s="25" t="str">
        <f t="shared" si="5"/>
        <v/>
      </c>
      <c r="V25" s="25" t="str">
        <f t="shared" si="6"/>
        <v>NOT NULL</v>
      </c>
      <c r="W25" s="25" t="str">
        <f t="shared" si="7"/>
        <v>-- データ登録日</v>
      </c>
      <c r="Y25" s="41"/>
      <c r="Z25" s="41"/>
      <c r="AA25" s="41"/>
      <c r="AB25" s="41"/>
      <c r="AD25" s="25" t="str">
        <f t="shared" si="8"/>
        <v xml:space="preserve">"update_ymd": "object", </v>
      </c>
      <c r="AE25" s="25" t="str">
        <f t="shared" si="9"/>
        <v xml:space="preserve">"update_ymd", </v>
      </c>
    </row>
    <row r="26" spans="1:31">
      <c r="A26" s="41"/>
      <c r="P26" s="41"/>
      <c r="R26" s="25" t="s">
        <v>1327</v>
      </c>
      <c r="Y26" s="41"/>
      <c r="Z26" s="41"/>
      <c r="AA26" s="41"/>
      <c r="AB26" s="41"/>
    </row>
    <row r="27" spans="1:31">
      <c r="A27" s="41"/>
      <c r="P27" s="41"/>
      <c r="Y27" s="41"/>
      <c r="Z27" s="41"/>
      <c r="AA27" s="41"/>
      <c r="AB27" s="41"/>
    </row>
    <row r="28" spans="1:31">
      <c r="P28" s="41"/>
      <c r="Y28" s="41"/>
      <c r="Z28" s="41"/>
      <c r="AA28" s="41"/>
      <c r="AB28" s="41"/>
    </row>
    <row r="29" spans="1:31">
      <c r="P29" s="41"/>
      <c r="Y29" s="41"/>
      <c r="Z29" s="41"/>
      <c r="AA29" s="41"/>
    </row>
    <row r="30" spans="1:31">
      <c r="P30" s="41"/>
      <c r="Y30" s="41"/>
      <c r="Z30" s="41"/>
      <c r="AA30" s="41"/>
    </row>
    <row r="31" spans="1:31">
      <c r="P31" s="41"/>
      <c r="Y31" s="41"/>
      <c r="Z31" s="41"/>
      <c r="AA31" s="41"/>
    </row>
    <row r="32" spans="1:31">
      <c r="P32" s="41"/>
      <c r="Y32" s="41"/>
      <c r="Z32" s="41"/>
      <c r="AA32" s="41"/>
    </row>
    <row r="33" spans="16:27">
      <c r="P33" s="41"/>
      <c r="Y33" s="41"/>
      <c r="Z33" s="41"/>
      <c r="AA33"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59" priority="9"/>
  </conditionalFormatting>
  <conditionalFormatting sqref="D15:D16">
    <cfRule type="duplicateValues" dxfId="958" priority="8"/>
  </conditionalFormatting>
  <conditionalFormatting sqref="D21">
    <cfRule type="duplicateValues" dxfId="957" priority="7"/>
  </conditionalFormatting>
  <conditionalFormatting sqref="D20">
    <cfRule type="duplicateValues" dxfId="956" priority="6"/>
  </conditionalFormatting>
  <conditionalFormatting sqref="D24">
    <cfRule type="duplicateValues" dxfId="955" priority="10"/>
  </conditionalFormatting>
  <conditionalFormatting sqref="D22">
    <cfRule type="duplicateValues" dxfId="954" priority="5"/>
  </conditionalFormatting>
  <conditionalFormatting sqref="D23">
    <cfRule type="duplicateValues" dxfId="953" priority="4"/>
  </conditionalFormatting>
  <conditionalFormatting sqref="D17">
    <cfRule type="duplicateValues" dxfId="952" priority="3"/>
  </conditionalFormatting>
  <conditionalFormatting sqref="D18">
    <cfRule type="duplicateValues" dxfId="951" priority="2"/>
  </conditionalFormatting>
  <conditionalFormatting sqref="D19">
    <cfRule type="duplicateValues" dxfId="95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milscm4.mt_shippei</v>
      </c>
    </row>
    <row r="3" spans="1:31" ht="19.5" thickBot="1">
      <c r="B3" s="28"/>
      <c r="C3" s="28"/>
      <c r="D3" s="28"/>
      <c r="E3" s="28"/>
      <c r="F3" s="28"/>
      <c r="G3" s="28"/>
      <c r="H3" s="28"/>
      <c r="I3" s="28"/>
      <c r="J3" s="28"/>
      <c r="K3" s="28"/>
      <c r="L3" s="28"/>
      <c r="M3" s="29"/>
      <c r="N3" s="28"/>
      <c r="Q3" s="25" t="str">
        <f>"ADD CONSTRAINT "&amp;D$8&amp;"_pkey"</f>
        <v>ADD CONSTRAINT mt_shippei_pkey</v>
      </c>
    </row>
    <row r="4" spans="1:31">
      <c r="B4" s="626" t="s">
        <v>142</v>
      </c>
      <c r="C4" s="627"/>
      <c r="D4" s="628" t="str">
        <f>VLOOKUP(D7,エンティティ一覧!A1:'エンティティ一覧'!AQ10131,13,FALSE)</f>
        <v>ENT_A3_29</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4098</v>
      </c>
      <c r="E7" s="646"/>
      <c r="F7" s="646"/>
      <c r="G7" s="646"/>
      <c r="H7" s="646"/>
      <c r="I7" s="646"/>
      <c r="J7" s="646"/>
      <c r="K7" s="646"/>
      <c r="L7" s="646"/>
      <c r="M7" s="647"/>
      <c r="T7" s="25" t="s">
        <v>4015</v>
      </c>
    </row>
    <row r="8" spans="1:31">
      <c r="B8" s="641" t="s">
        <v>642</v>
      </c>
      <c r="C8" s="642"/>
      <c r="D8" s="643" t="s">
        <v>3994</v>
      </c>
      <c r="E8" s="646"/>
      <c r="F8" s="646"/>
      <c r="G8" s="646"/>
      <c r="H8" s="646"/>
      <c r="I8" s="646"/>
      <c r="J8" s="646"/>
      <c r="K8" s="646"/>
      <c r="L8" s="646"/>
      <c r="M8" s="647"/>
      <c r="S8" s="25" t="s">
        <v>1327</v>
      </c>
    </row>
    <row r="9" spans="1:31" ht="19.5" thickBot="1">
      <c r="B9" s="652" t="s">
        <v>149</v>
      </c>
      <c r="C9" s="653"/>
      <c r="D9" s="654" t="str">
        <f xml:space="preserve"> D7 &amp; "を定義する。"</f>
        <v>疾病マスタを定義する。</v>
      </c>
      <c r="E9" s="655"/>
      <c r="F9" s="655"/>
      <c r="G9" s="655"/>
      <c r="H9" s="655"/>
      <c r="I9" s="655"/>
      <c r="J9" s="655"/>
      <c r="K9" s="655"/>
      <c r="L9" s="655"/>
      <c r="M9" s="656"/>
      <c r="P9" s="25" t="str">
        <f>"ALTER TABLE milscm4."&amp;D$8&amp;" OWNER TO pgmisgrp1;"</f>
        <v>ALTER TABLE milscm4.mt_shippei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milscm4.mt_shippei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milscm4.mt_shippei</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8" si="0">ROW()-13</f>
        <v>1</v>
      </c>
      <c r="C14" s="236" t="s">
        <v>3915</v>
      </c>
      <c r="D14" s="236" t="s">
        <v>3916</v>
      </c>
      <c r="E14" s="229" t="s">
        <v>192</v>
      </c>
      <c r="F14" s="229" t="s">
        <v>3902</v>
      </c>
      <c r="G14" s="229">
        <v>8</v>
      </c>
      <c r="H14" s="36" t="str">
        <f t="shared" ref="H14:H28" si="1">IF(F14="フラグ","boolean",IF(F14="文字列","text",IF(F14="整数","integer",IF(F14="実数","numeric",""))))</f>
        <v>text</v>
      </c>
      <c r="I14" s="36">
        <f t="shared" ref="I14:I28" si="2">IF(H14="boolean",1,IF(H14="text",IF(G14&lt;=126,1+(G14*3),4+(G14*3)),IF(H14="integer",4,IF(H14="numeric",3+CEILING(G14/4*2,2),0))))</f>
        <v>25</v>
      </c>
      <c r="J14" s="37"/>
      <c r="K14" s="204"/>
      <c r="L14" s="239" t="s">
        <v>192</v>
      </c>
      <c r="M14" s="39" t="s">
        <v>3942</v>
      </c>
      <c r="S14" s="25" t="str">
        <f t="shared" ref="S14:S28" si="3">IF(B14&lt;&gt;1,","&amp;D14,D14)</f>
        <v>sekoubi</v>
      </c>
      <c r="T14" s="25" t="str">
        <f t="shared" ref="T14:T28" si="4">UPPER(H14)</f>
        <v>TEXT</v>
      </c>
      <c r="U14" s="25" t="str">
        <f t="shared" ref="U14:U28" si="5">IF(K14&lt;&gt;"","default "&amp;IF(H14="text","'"&amp;K14&amp;"'",K14),"")</f>
        <v/>
      </c>
      <c r="V14" s="25" t="str">
        <f t="shared" ref="V14:V28" si="6">IF(L14="○","NOT NULL","")</f>
        <v>NOT NULL</v>
      </c>
      <c r="W14" s="25" t="str">
        <f t="shared" ref="W14:W28" si="7">"-- "&amp;C14</f>
        <v>-- 施行日</v>
      </c>
      <c r="Y14" s="41"/>
      <c r="Z14" s="41"/>
      <c r="AA14" s="41"/>
      <c r="AB14" s="41"/>
      <c r="AD14" s="25" t="str">
        <f t="shared" ref="AD14:AD28" si="8">IF(H14="text",""""&amp;D14&amp;""": ""object"", ","")</f>
        <v xml:space="preserve">"sekoubi": "object", </v>
      </c>
      <c r="AE14" s="25" t="str">
        <f t="shared" ref="AE14:AE28"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3995</v>
      </c>
      <c r="D16" s="236" t="s">
        <v>3996</v>
      </c>
      <c r="E16" s="229" t="s">
        <v>192</v>
      </c>
      <c r="F16" s="35" t="s">
        <v>3902</v>
      </c>
      <c r="G16" s="229">
        <v>7</v>
      </c>
      <c r="H16" s="245" t="str">
        <f>IF(F16="フラグ","boolean",IF(F16="文字列","text",IF(F16="整数","integer",IF(F16="実数","numeric",""))))</f>
        <v>text</v>
      </c>
      <c r="I16" s="245">
        <f>IF(H16="boolean",1,IF(H16="text",IF(G16&lt;=126,1+(G16*3),4+(G16*3)),IF(H16="integer",4,IF(H16="numeric",3+CEILING(G16/4*2,2),0))))</f>
        <v>22</v>
      </c>
      <c r="J16" s="237"/>
      <c r="K16" s="238"/>
      <c r="L16" s="239" t="s">
        <v>192</v>
      </c>
      <c r="M16" s="39"/>
      <c r="S16" s="25" t="str">
        <f>IF(B16&lt;&gt;1,","&amp;D16,D16)</f>
        <v>,shippei_code</v>
      </c>
      <c r="T16" s="25" t="str">
        <f>UPPER(H16)</f>
        <v>TEXT</v>
      </c>
      <c r="U16" s="25" t="str">
        <f>IF(K16&lt;&gt;"","default "&amp;IF(H16="text","'"&amp;K16&amp;"'",K16),"")</f>
        <v/>
      </c>
      <c r="V16" s="25" t="str">
        <f>IF(L16="○","NOT NULL","")</f>
        <v>NOT NULL</v>
      </c>
      <c r="W16" s="25" t="str">
        <f>"-- "&amp;C16</f>
        <v>-- 疾病コード</v>
      </c>
      <c r="Y16" s="41"/>
      <c r="Z16" s="41"/>
      <c r="AA16" s="41"/>
      <c r="AB16" s="41"/>
      <c r="AD16" s="25" t="str">
        <f t="shared" si="8"/>
        <v xml:space="preserve">"shippei_code": "object", </v>
      </c>
      <c r="AE16" s="25" t="str">
        <f t="shared" si="9"/>
        <v xml:space="preserve">"shippei_code", </v>
      </c>
    </row>
    <row r="17" spans="1:31">
      <c r="A17" s="41"/>
      <c r="B17" s="352">
        <f t="shared" si="0"/>
        <v>4</v>
      </c>
      <c r="C17" s="330" t="s">
        <v>3997</v>
      </c>
      <c r="D17" s="330" t="s">
        <v>3998</v>
      </c>
      <c r="E17" s="351"/>
      <c r="F17" s="351" t="s">
        <v>3902</v>
      </c>
      <c r="G17" s="351">
        <v>7</v>
      </c>
      <c r="H17" s="74" t="str">
        <f t="shared" ref="H17:H24" si="10">IF(F17="フラグ","boolean",IF(F17="文字列","text",IF(F17="整数","integer",IF(F17="実数","numeric",""))))</f>
        <v>text</v>
      </c>
      <c r="I17" s="74">
        <f t="shared" ref="I17:I24" si="11">IF(H17="boolean",1,IF(H17="text",IF(G17&lt;=126,1+(G17*3),4+(G17*3)),IF(H17="integer",4,IF(H17="numeric",3+CEILING(G17/4*2,2),0))))</f>
        <v>22</v>
      </c>
      <c r="J17" s="75"/>
      <c r="K17" s="379"/>
      <c r="L17" s="239"/>
      <c r="M17" s="76"/>
      <c r="P17" s="41"/>
      <c r="S17" s="25" t="str">
        <f t="shared" ref="S17:S24" si="12">IF(B17&lt;&gt;1,","&amp;D17,D17)</f>
        <v>,icd10_1_l_code</v>
      </c>
      <c r="T17" s="25" t="str">
        <f t="shared" ref="T17:T24" si="13">UPPER(H17)</f>
        <v>TEXT</v>
      </c>
      <c r="U17" s="25" t="str">
        <f t="shared" ref="U17:U24" si="14">IF(K17&lt;&gt;"","default "&amp;IF(H17="text","'"&amp;K17&amp;"'",K17),"")</f>
        <v/>
      </c>
      <c r="V17" s="25" t="str">
        <f t="shared" ref="V17:V24" si="15">IF(L17="○","NOT NULL","")</f>
        <v/>
      </c>
      <c r="W17" s="25" t="str">
        <f t="shared" ref="W17:W24" si="16">"-- "&amp;C17</f>
        <v>-- ICD10-1大分類コード</v>
      </c>
      <c r="Y17" s="41"/>
      <c r="Z17" s="41"/>
      <c r="AA17" s="41"/>
      <c r="AB17" s="41"/>
      <c r="AD17" s="25" t="str">
        <f t="shared" si="8"/>
        <v xml:space="preserve">"icd10_1_l_code": "object", </v>
      </c>
      <c r="AE17" s="25" t="str">
        <f t="shared" si="9"/>
        <v xml:space="preserve">"icd10_1_l_code", </v>
      </c>
    </row>
    <row r="18" spans="1:31">
      <c r="A18" s="41"/>
      <c r="B18" s="352">
        <f t="shared" si="0"/>
        <v>5</v>
      </c>
      <c r="C18" s="330" t="s">
        <v>3999</v>
      </c>
      <c r="D18" s="330" t="s">
        <v>4000</v>
      </c>
      <c r="E18" s="351"/>
      <c r="F18" s="351" t="s">
        <v>3902</v>
      </c>
      <c r="G18" s="351">
        <v>7</v>
      </c>
      <c r="H18" s="74" t="str">
        <f t="shared" si="10"/>
        <v>text</v>
      </c>
      <c r="I18" s="74">
        <f t="shared" si="11"/>
        <v>22</v>
      </c>
      <c r="J18" s="75"/>
      <c r="K18" s="379"/>
      <c r="L18" s="239"/>
      <c r="M18" s="76"/>
      <c r="P18" s="41"/>
      <c r="S18" s="25" t="str">
        <f t="shared" si="12"/>
        <v>,icd10_1_m_code</v>
      </c>
      <c r="T18" s="25" t="str">
        <f t="shared" si="13"/>
        <v>TEXT</v>
      </c>
      <c r="U18" s="25" t="str">
        <f t="shared" si="14"/>
        <v/>
      </c>
      <c r="V18" s="25" t="str">
        <f t="shared" si="15"/>
        <v/>
      </c>
      <c r="W18" s="25" t="str">
        <f t="shared" si="16"/>
        <v>-- ICD10-1中分類コード</v>
      </c>
      <c r="Y18" s="41"/>
      <c r="Z18" s="41"/>
      <c r="AA18" s="41"/>
      <c r="AB18" s="41"/>
      <c r="AD18" s="25" t="str">
        <f t="shared" si="8"/>
        <v xml:space="preserve">"icd10_1_m_code": "object", </v>
      </c>
      <c r="AE18" s="25" t="str">
        <f t="shared" si="9"/>
        <v xml:space="preserve">"icd10_1_m_code", </v>
      </c>
    </row>
    <row r="19" spans="1:31">
      <c r="A19" s="41"/>
      <c r="B19" s="352">
        <f t="shared" si="0"/>
        <v>6</v>
      </c>
      <c r="C19" s="330" t="s">
        <v>4001</v>
      </c>
      <c r="D19" s="330" t="s">
        <v>4002</v>
      </c>
      <c r="E19" s="351"/>
      <c r="F19" s="351" t="s">
        <v>3902</v>
      </c>
      <c r="G19" s="351">
        <v>3</v>
      </c>
      <c r="H19" s="74" t="str">
        <f t="shared" si="10"/>
        <v>text</v>
      </c>
      <c r="I19" s="74">
        <f t="shared" si="11"/>
        <v>10</v>
      </c>
      <c r="J19" s="75"/>
      <c r="K19" s="379"/>
      <c r="L19" s="239"/>
      <c r="M19" s="76"/>
      <c r="P19" s="41"/>
      <c r="S19" s="25" t="str">
        <f t="shared" si="12"/>
        <v>,icd10_1_s_code</v>
      </c>
      <c r="T19" s="25" t="str">
        <f t="shared" si="13"/>
        <v>TEXT</v>
      </c>
      <c r="U19" s="25" t="str">
        <f t="shared" si="14"/>
        <v/>
      </c>
      <c r="V19" s="25" t="str">
        <f t="shared" si="15"/>
        <v/>
      </c>
      <c r="W19" s="25" t="str">
        <f t="shared" si="16"/>
        <v>-- ICD10-1小分類コード</v>
      </c>
      <c r="Y19" s="41"/>
      <c r="Z19" s="41"/>
      <c r="AA19" s="41"/>
      <c r="AB19" s="41"/>
      <c r="AD19" s="25" t="str">
        <f t="shared" si="8"/>
        <v xml:space="preserve">"icd10_1_s_code": "object", </v>
      </c>
      <c r="AE19" s="25" t="str">
        <f t="shared" si="9"/>
        <v xml:space="preserve">"icd10_1_s_code", </v>
      </c>
    </row>
    <row r="20" spans="1:31">
      <c r="A20" s="41"/>
      <c r="B20" s="352">
        <f t="shared" si="0"/>
        <v>7</v>
      </c>
      <c r="C20" s="330" t="s">
        <v>4003</v>
      </c>
      <c r="D20" s="330" t="s">
        <v>4004</v>
      </c>
      <c r="E20" s="351"/>
      <c r="F20" s="351" t="s">
        <v>3902</v>
      </c>
      <c r="G20" s="351">
        <v>4</v>
      </c>
      <c r="H20" s="74" t="str">
        <f t="shared" si="10"/>
        <v>text</v>
      </c>
      <c r="I20" s="74">
        <f t="shared" si="11"/>
        <v>13</v>
      </c>
      <c r="J20" s="75"/>
      <c r="K20" s="379"/>
      <c r="L20" s="239"/>
      <c r="M20" s="76"/>
      <c r="P20" s="41"/>
      <c r="S20" s="25" t="str">
        <f t="shared" si="12"/>
        <v>,icd10_1_ss_code</v>
      </c>
      <c r="T20" s="25" t="str">
        <f t="shared" si="13"/>
        <v>TEXT</v>
      </c>
      <c r="U20" s="25" t="str">
        <f t="shared" si="14"/>
        <v/>
      </c>
      <c r="V20" s="25" t="str">
        <f t="shared" si="15"/>
        <v/>
      </c>
      <c r="W20" s="25" t="str">
        <f t="shared" si="16"/>
        <v>-- ICD10-1細分類コード</v>
      </c>
      <c r="Y20" s="41"/>
      <c r="Z20" s="41"/>
      <c r="AA20" s="41"/>
      <c r="AB20" s="41"/>
      <c r="AD20" s="25" t="str">
        <f t="shared" si="8"/>
        <v xml:space="preserve">"icd10_1_ss_code": "object", </v>
      </c>
      <c r="AE20" s="25" t="str">
        <f t="shared" si="9"/>
        <v xml:space="preserve">"icd10_1_ss_code", </v>
      </c>
    </row>
    <row r="21" spans="1:31">
      <c r="A21" s="41"/>
      <c r="B21" s="352">
        <f t="shared" si="0"/>
        <v>8</v>
      </c>
      <c r="C21" s="330" t="s">
        <v>4005</v>
      </c>
      <c r="D21" s="330" t="s">
        <v>4006</v>
      </c>
      <c r="E21" s="351"/>
      <c r="F21" s="351" t="s">
        <v>3902</v>
      </c>
      <c r="G21" s="351">
        <v>7</v>
      </c>
      <c r="H21" s="74" t="str">
        <f t="shared" ref="H21" si="17">IF(F21="フラグ","boolean",IF(F21="文字列","text",IF(F21="整数","integer",IF(F21="実数","numeric",""))))</f>
        <v>text</v>
      </c>
      <c r="I21" s="74">
        <f t="shared" ref="I21" si="18">IF(H21="boolean",1,IF(H21="text",IF(G21&lt;=126,1+(G21*3),4+(G21*3)),IF(H21="integer",4,IF(H21="numeric",3+CEILING(G21/4*2,2),0))))</f>
        <v>22</v>
      </c>
      <c r="J21" s="75"/>
      <c r="K21" s="350"/>
      <c r="L21" s="239"/>
      <c r="M21" s="76"/>
      <c r="P21" s="41"/>
      <c r="S21" s="25" t="str">
        <f t="shared" ref="S21" si="19">IF(B21&lt;&gt;1,","&amp;D21,D21)</f>
        <v>,icd10_2_l_code</v>
      </c>
      <c r="T21" s="25" t="str">
        <f t="shared" ref="T21" si="20">UPPER(H21)</f>
        <v>TEXT</v>
      </c>
      <c r="U21" s="25" t="str">
        <f t="shared" ref="U21" si="21">IF(K21&lt;&gt;"","default "&amp;IF(H21="text","'"&amp;K21&amp;"'",K21),"")</f>
        <v/>
      </c>
      <c r="V21" s="25" t="str">
        <f t="shared" ref="V21" si="22">IF(L21="○","NOT NULL","")</f>
        <v/>
      </c>
      <c r="W21" s="25" t="str">
        <f t="shared" ref="W21" si="23">"-- "&amp;C21</f>
        <v>-- ICD10-2大分類コード</v>
      </c>
      <c r="Y21" s="41"/>
      <c r="Z21" s="41"/>
      <c r="AA21" s="41"/>
      <c r="AB21" s="41"/>
      <c r="AD21" s="25" t="str">
        <f t="shared" ref="AD21:AD23" si="24">IF(H21="text",""""&amp;D21&amp;""": ""object"", ","")</f>
        <v xml:space="preserve">"icd10_2_l_code": "object", </v>
      </c>
      <c r="AE21" s="25" t="str">
        <f t="shared" ref="AE21:AE23" si="25">""""&amp;D21&amp;""", "</f>
        <v xml:space="preserve">"icd10_2_l_code", </v>
      </c>
    </row>
    <row r="22" spans="1:31">
      <c r="B22" s="33">
        <f t="shared" si="0"/>
        <v>9</v>
      </c>
      <c r="C22" s="236" t="s">
        <v>4007</v>
      </c>
      <c r="D22" s="236" t="s">
        <v>4008</v>
      </c>
      <c r="E22" s="229"/>
      <c r="F22" s="35" t="s">
        <v>3902</v>
      </c>
      <c r="G22" s="229">
        <v>7</v>
      </c>
      <c r="H22" s="245" t="str">
        <f>IF(F22="フラグ","boolean",IF(F22="文字列","text",IF(F22="整数","integer",IF(F22="実数","numeric",""))))</f>
        <v>text</v>
      </c>
      <c r="I22" s="245">
        <f>IF(H22="boolean",1,IF(H22="text",IF(G22&lt;=126,1+(G22*3),4+(G22*3)),IF(H22="integer",4,IF(H22="numeric",3+CEILING(G22/4*2,2),0))))</f>
        <v>22</v>
      </c>
      <c r="J22" s="237"/>
      <c r="K22" s="238"/>
      <c r="L22" s="239"/>
      <c r="M22" s="39"/>
      <c r="S22" s="25" t="str">
        <f>IF(B22&lt;&gt;1,","&amp;D22,D22)</f>
        <v>,icd10_2_m_code</v>
      </c>
      <c r="T22" s="25" t="str">
        <f>UPPER(H22)</f>
        <v>TEXT</v>
      </c>
      <c r="U22" s="25" t="str">
        <f>IF(K22&lt;&gt;"","default "&amp;IF(H22="text","'"&amp;K22&amp;"'",K22),"")</f>
        <v/>
      </c>
      <c r="V22" s="25" t="str">
        <f>IF(L22="○","NOT NULL","")</f>
        <v/>
      </c>
      <c r="W22" s="25" t="str">
        <f>"-- "&amp;C22</f>
        <v>-- ICD10-2中分類コード</v>
      </c>
      <c r="Y22" s="41"/>
      <c r="Z22" s="41"/>
      <c r="AA22" s="41"/>
      <c r="AB22" s="41"/>
      <c r="AD22" s="25" t="str">
        <f t="shared" si="24"/>
        <v xml:space="preserve">"icd10_2_m_code": "object", </v>
      </c>
      <c r="AE22" s="25" t="str">
        <f t="shared" si="25"/>
        <v xml:space="preserve">"icd10_2_m_code", </v>
      </c>
    </row>
    <row r="23" spans="1:31">
      <c r="B23" s="33">
        <f t="shared" si="0"/>
        <v>10</v>
      </c>
      <c r="C23" s="236" t="s">
        <v>4009</v>
      </c>
      <c r="D23" s="236" t="s">
        <v>4010</v>
      </c>
      <c r="E23" s="229"/>
      <c r="F23" s="35" t="s">
        <v>3902</v>
      </c>
      <c r="G23" s="229">
        <v>3</v>
      </c>
      <c r="H23" s="245" t="str">
        <f>IF(F23="フラグ","boolean",IF(F23="文字列","text",IF(F23="整数","integer",IF(F23="実数","numeric",""))))</f>
        <v>text</v>
      </c>
      <c r="I23" s="245">
        <f>IF(H23="boolean",1,IF(H23="text",IF(G23&lt;=126,1+(G23*3),4+(G23*3)),IF(H23="integer",4,IF(H23="numeric",3+CEILING(G23/4*2,2),0))))</f>
        <v>10</v>
      </c>
      <c r="J23" s="237"/>
      <c r="K23" s="238"/>
      <c r="L23" s="239"/>
      <c r="M23" s="39"/>
      <c r="S23" s="25" t="str">
        <f>IF(B23&lt;&gt;1,","&amp;D23,D23)</f>
        <v>,icd10_2_s_code</v>
      </c>
      <c r="T23" s="25" t="str">
        <f>UPPER(H23)</f>
        <v>TEXT</v>
      </c>
      <c r="U23" s="25" t="str">
        <f>IF(K23&lt;&gt;"","default "&amp;IF(H23="text","'"&amp;K23&amp;"'",K23),"")</f>
        <v/>
      </c>
      <c r="V23" s="25" t="str">
        <f>IF(L23="○","NOT NULL","")</f>
        <v/>
      </c>
      <c r="W23" s="25" t="str">
        <f>"-- "&amp;C23</f>
        <v>-- ICD10-2小分類コード</v>
      </c>
      <c r="Y23" s="41"/>
      <c r="Z23" s="41"/>
      <c r="AA23" s="41"/>
      <c r="AB23" s="41"/>
      <c r="AD23" s="25" t="str">
        <f t="shared" si="24"/>
        <v xml:space="preserve">"icd10_2_s_code": "object", </v>
      </c>
      <c r="AE23" s="25" t="str">
        <f t="shared" si="25"/>
        <v xml:space="preserve">"icd10_2_s_code", </v>
      </c>
    </row>
    <row r="24" spans="1:31">
      <c r="A24" s="41"/>
      <c r="B24" s="352">
        <f t="shared" si="0"/>
        <v>11</v>
      </c>
      <c r="C24" s="330" t="s">
        <v>4011</v>
      </c>
      <c r="D24" s="330" t="s">
        <v>4012</v>
      </c>
      <c r="E24" s="351"/>
      <c r="F24" s="351" t="s">
        <v>3902</v>
      </c>
      <c r="G24" s="351">
        <v>4</v>
      </c>
      <c r="H24" s="74" t="str">
        <f t="shared" si="10"/>
        <v>text</v>
      </c>
      <c r="I24" s="74">
        <f t="shared" si="11"/>
        <v>13</v>
      </c>
      <c r="J24" s="75"/>
      <c r="K24" s="350"/>
      <c r="L24" s="239"/>
      <c r="M24" s="76"/>
      <c r="P24" s="41"/>
      <c r="S24" s="25" t="str">
        <f t="shared" si="12"/>
        <v>,icd10_2_ss_code</v>
      </c>
      <c r="T24" s="25" t="str">
        <f t="shared" si="13"/>
        <v>TEXT</v>
      </c>
      <c r="U24" s="25" t="str">
        <f t="shared" si="14"/>
        <v/>
      </c>
      <c r="V24" s="25" t="str">
        <f t="shared" si="15"/>
        <v/>
      </c>
      <c r="W24" s="25" t="str">
        <f t="shared" si="16"/>
        <v>-- ICD10-2細分類コード</v>
      </c>
      <c r="Y24" s="41"/>
      <c r="Z24" s="41"/>
      <c r="AA24" s="41"/>
      <c r="AB24" s="41"/>
      <c r="AD24" s="25" t="str">
        <f t="shared" si="8"/>
        <v xml:space="preserve">"icd10_2_ss_code": "object", </v>
      </c>
      <c r="AE24" s="25" t="str">
        <f t="shared" si="9"/>
        <v xml:space="preserve">"icd10_2_ss_code", </v>
      </c>
    </row>
    <row r="25" spans="1:31">
      <c r="B25" s="33">
        <f t="shared" si="0"/>
        <v>12</v>
      </c>
      <c r="C25" s="236" t="s">
        <v>4013</v>
      </c>
      <c r="D25" s="236" t="s">
        <v>4014</v>
      </c>
      <c r="E25" s="229"/>
      <c r="F25" s="35" t="s">
        <v>3902</v>
      </c>
      <c r="G25" s="229">
        <v>256</v>
      </c>
      <c r="H25" s="245" t="str">
        <f>IF(F25="フラグ","boolean",IF(F25="文字列","text",IF(F25="整数","integer",IF(F25="実数","numeric",""))))</f>
        <v>text</v>
      </c>
      <c r="I25" s="245">
        <f>IF(H25="boolean",1,IF(H25="text",IF(G25&lt;=126,1+(G25*3),4+(G25*3)),IF(H25="integer",4,IF(H25="numeric",3+CEILING(G25/4*2,2),0))))</f>
        <v>772</v>
      </c>
      <c r="J25" s="237"/>
      <c r="K25" s="238"/>
      <c r="L25" s="239" t="s">
        <v>192</v>
      </c>
      <c r="M25" s="39"/>
      <c r="S25" s="25" t="str">
        <f>IF(B25&lt;&gt;1,","&amp;D25,D25)</f>
        <v>,shippei_name</v>
      </c>
      <c r="T25" s="25" t="str">
        <f>UPPER(H25)</f>
        <v>TEXT</v>
      </c>
      <c r="U25" s="25" t="str">
        <f>IF(K25&lt;&gt;"","default "&amp;IF(H25="text","'"&amp;K25&amp;"'",K25),"")</f>
        <v/>
      </c>
      <c r="V25" s="25" t="str">
        <f>IF(L25="○","NOT NULL","")</f>
        <v>NOT NULL</v>
      </c>
      <c r="W25" s="25" t="str">
        <f>"-- "&amp;C25</f>
        <v>-- 疾病名</v>
      </c>
      <c r="Y25" s="41"/>
      <c r="Z25" s="41"/>
      <c r="AA25" s="41"/>
      <c r="AB25" s="41"/>
      <c r="AD25" s="25" t="str">
        <f t="shared" si="8"/>
        <v xml:space="preserve">"shippei_name": "object", </v>
      </c>
      <c r="AE25" s="25" t="str">
        <f t="shared" si="9"/>
        <v xml:space="preserve">"shippei_name", </v>
      </c>
    </row>
    <row r="26" spans="1:31">
      <c r="B26" s="33">
        <f t="shared" si="0"/>
        <v>13</v>
      </c>
      <c r="C26" s="236" t="s">
        <v>3937</v>
      </c>
      <c r="D26" s="236" t="s">
        <v>3938</v>
      </c>
      <c r="E26" s="229"/>
      <c r="F26" s="35" t="s">
        <v>3902</v>
      </c>
      <c r="G26" s="229">
        <v>4</v>
      </c>
      <c r="H26" s="245" t="str">
        <f>IF(F26="フラグ","boolean",IF(F26="文字列","text",IF(F26="整数","integer",IF(F26="実数","numeric",""))))</f>
        <v>text</v>
      </c>
      <c r="I26" s="245">
        <f>IF(H26="boolean",1,IF(H26="text",IF(G26&lt;=126,1+(G26*3),4+(G26*3)),IF(H26="integer",4,IF(H26="numeric",3+CEILING(G26/4*2,2),0))))</f>
        <v>13</v>
      </c>
      <c r="J26" s="237"/>
      <c r="K26" s="238"/>
      <c r="L26" s="239" t="s">
        <v>192</v>
      </c>
      <c r="M26" s="39" t="s">
        <v>3946</v>
      </c>
      <c r="S26" s="25" t="str">
        <f>IF(B26&lt;&gt;1,","&amp;D26,D26)</f>
        <v>,nen</v>
      </c>
      <c r="T26" s="25" t="str">
        <f>UPPER(H26)</f>
        <v>TEXT</v>
      </c>
      <c r="U26" s="25" t="str">
        <f>IF(K26&lt;&gt;"","default "&amp;IF(H26="text","'"&amp;K26&amp;"'",K26),"")</f>
        <v/>
      </c>
      <c r="V26" s="25" t="str">
        <f>IF(L26="○","NOT NULL","")</f>
        <v>NOT NULL</v>
      </c>
      <c r="W26" s="25" t="str">
        <f>"-- "&amp;C26</f>
        <v>-- 年</v>
      </c>
      <c r="Y26" s="41"/>
      <c r="Z26" s="41"/>
      <c r="AA26" s="41"/>
      <c r="AB26" s="41"/>
      <c r="AD26" s="25" t="str">
        <f t="shared" si="8"/>
        <v xml:space="preserve">"nen": "object", </v>
      </c>
      <c r="AE26" s="25" t="str">
        <f t="shared" si="9"/>
        <v xml:space="preserve">"nen", </v>
      </c>
    </row>
    <row r="27" spans="1:31">
      <c r="B27" s="33">
        <f t="shared" si="0"/>
        <v>14</v>
      </c>
      <c r="C27" s="236" t="s">
        <v>3939</v>
      </c>
      <c r="D27" s="236" t="s">
        <v>3940</v>
      </c>
      <c r="E27" s="229"/>
      <c r="F27" s="35" t="s">
        <v>3902</v>
      </c>
      <c r="G27" s="229">
        <v>6</v>
      </c>
      <c r="H27" s="245" t="str">
        <f>IF(F27="フラグ","boolean",IF(F27="文字列","text",IF(F27="整数","integer",IF(F27="実数","numeric",""))))</f>
        <v>text</v>
      </c>
      <c r="I27" s="245">
        <f>IF(H27="boolean",1,IF(H27="text",IF(G27&lt;=126,1+(G27*3),4+(G27*3)),IF(H27="integer",4,IF(H27="numeric",3+CEILING(G27/4*2,2),0))))</f>
        <v>19</v>
      </c>
      <c r="J27" s="237"/>
      <c r="K27" s="238"/>
      <c r="L27" s="239" t="s">
        <v>192</v>
      </c>
      <c r="M27" s="39" t="s">
        <v>3947</v>
      </c>
      <c r="S27" s="25" t="str">
        <f>IF(B27&lt;&gt;1,","&amp;D27,D27)</f>
        <v>,nengetsu</v>
      </c>
      <c r="T27" s="25" t="str">
        <f>UPPER(H27)</f>
        <v>TEXT</v>
      </c>
      <c r="U27" s="25" t="str">
        <f>IF(K27&lt;&gt;"","default "&amp;IF(H27="text","'"&amp;K27&amp;"'",K27),"")</f>
        <v/>
      </c>
      <c r="V27" s="25" t="str">
        <f>IF(L27="○","NOT NULL","")</f>
        <v>NOT NULL</v>
      </c>
      <c r="W27" s="25" t="str">
        <f>"-- "&amp;C27</f>
        <v>-- 年月</v>
      </c>
      <c r="Y27" s="41"/>
      <c r="Z27" s="41"/>
      <c r="AA27" s="41"/>
      <c r="AB27" s="41"/>
      <c r="AD27" s="25" t="str">
        <f t="shared" si="8"/>
        <v xml:space="preserve">"nengetsu": "object", </v>
      </c>
      <c r="AE27" s="25" t="str">
        <f t="shared" si="9"/>
        <v xml:space="preserve">"nengetsu", </v>
      </c>
    </row>
    <row r="28" spans="1:31" ht="19.5" thickBot="1">
      <c r="A28" s="41"/>
      <c r="B28" s="42">
        <f t="shared" si="0"/>
        <v>15</v>
      </c>
      <c r="C28" s="324" t="s">
        <v>3941</v>
      </c>
      <c r="D28" s="324" t="s">
        <v>822</v>
      </c>
      <c r="E28" s="325"/>
      <c r="F28" s="325" t="s">
        <v>3902</v>
      </c>
      <c r="G28" s="325">
        <v>8</v>
      </c>
      <c r="H28" s="44" t="str">
        <f t="shared" si="1"/>
        <v>text</v>
      </c>
      <c r="I28" s="44">
        <f t="shared" si="2"/>
        <v>25</v>
      </c>
      <c r="J28" s="46"/>
      <c r="K28" s="206"/>
      <c r="L28" s="44" t="s">
        <v>192</v>
      </c>
      <c r="M28" s="49" t="s">
        <v>3948</v>
      </c>
      <c r="P28" s="41"/>
      <c r="S28" s="25" t="str">
        <f t="shared" si="3"/>
        <v>,update_ymd</v>
      </c>
      <c r="T28" s="25" t="str">
        <f t="shared" si="4"/>
        <v>TEXT</v>
      </c>
      <c r="U28" s="25" t="str">
        <f t="shared" si="5"/>
        <v/>
      </c>
      <c r="V28" s="25" t="str">
        <f t="shared" si="6"/>
        <v>NOT NULL</v>
      </c>
      <c r="W28" s="25" t="str">
        <f t="shared" si="7"/>
        <v>-- データ登録日</v>
      </c>
      <c r="Y28" s="41"/>
      <c r="Z28" s="41"/>
      <c r="AA28" s="41"/>
      <c r="AB28" s="41"/>
      <c r="AD28" s="25" t="str">
        <f t="shared" si="8"/>
        <v xml:space="preserve">"update_ymd": "object", </v>
      </c>
      <c r="AE28" s="25" t="str">
        <f t="shared" si="9"/>
        <v xml:space="preserve">"update_ymd", </v>
      </c>
    </row>
    <row r="29" spans="1:31">
      <c r="A29" s="41"/>
      <c r="P29" s="41"/>
      <c r="R29" s="25" t="s">
        <v>1327</v>
      </c>
      <c r="Y29" s="41"/>
      <c r="Z29" s="41"/>
      <c r="AA29" s="41"/>
      <c r="AB29" s="41"/>
    </row>
    <row r="30" spans="1:31">
      <c r="A30" s="41"/>
      <c r="P30" s="41"/>
      <c r="Y30" s="41"/>
      <c r="Z30" s="41"/>
      <c r="AA30" s="41"/>
      <c r="AB30" s="41"/>
    </row>
    <row r="31" spans="1:31">
      <c r="P31" s="41"/>
      <c r="Y31" s="41"/>
      <c r="Z31" s="41"/>
      <c r="AA31" s="41"/>
      <c r="AB31" s="41"/>
    </row>
    <row r="32" spans="1:31">
      <c r="P32" s="41"/>
      <c r="Y32" s="41"/>
      <c r="Z32" s="41"/>
      <c r="AA32" s="41"/>
    </row>
    <row r="33" spans="16:27">
      <c r="P33" s="41"/>
      <c r="Y33" s="41"/>
      <c r="Z33" s="41"/>
      <c r="AA33" s="41"/>
    </row>
    <row r="34" spans="16:27">
      <c r="P34" s="41"/>
      <c r="Y34" s="41"/>
      <c r="Z34" s="41"/>
      <c r="AA34" s="41"/>
    </row>
    <row r="35" spans="16:27">
      <c r="P35" s="41"/>
      <c r="Y35" s="41"/>
      <c r="Z35" s="41"/>
      <c r="AA35" s="41"/>
    </row>
    <row r="36" spans="16:27">
      <c r="P36" s="41"/>
      <c r="Y36" s="41"/>
      <c r="Z36" s="41"/>
      <c r="AA36"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49" priority="12"/>
  </conditionalFormatting>
  <conditionalFormatting sqref="D15:D16">
    <cfRule type="duplicateValues" dxfId="948" priority="11"/>
  </conditionalFormatting>
  <conditionalFormatting sqref="D24">
    <cfRule type="duplicateValues" dxfId="947" priority="10"/>
  </conditionalFormatting>
  <conditionalFormatting sqref="D20">
    <cfRule type="duplicateValues" dxfId="946" priority="9"/>
  </conditionalFormatting>
  <conditionalFormatting sqref="D27">
    <cfRule type="duplicateValues" dxfId="945" priority="13"/>
  </conditionalFormatting>
  <conditionalFormatting sqref="D25">
    <cfRule type="duplicateValues" dxfId="944" priority="8"/>
  </conditionalFormatting>
  <conditionalFormatting sqref="D26">
    <cfRule type="duplicateValues" dxfId="943" priority="7"/>
  </conditionalFormatting>
  <conditionalFormatting sqref="D17">
    <cfRule type="duplicateValues" dxfId="942" priority="6"/>
  </conditionalFormatting>
  <conditionalFormatting sqref="D18">
    <cfRule type="duplicateValues" dxfId="941" priority="5"/>
  </conditionalFormatting>
  <conditionalFormatting sqref="D19">
    <cfRule type="duplicateValues" dxfId="940" priority="4"/>
  </conditionalFormatting>
  <conditionalFormatting sqref="D21">
    <cfRule type="duplicateValues" dxfId="939" priority="3"/>
  </conditionalFormatting>
  <conditionalFormatting sqref="D22">
    <cfRule type="duplicateValues" dxfId="938" priority="2"/>
  </conditionalFormatting>
  <conditionalFormatting sqref="D23">
    <cfRule type="duplicateValues" dxfId="93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milscm4.mt_icd10_l</v>
      </c>
    </row>
    <row r="3" spans="1:31" ht="19.5" thickBot="1">
      <c r="B3" s="28"/>
      <c r="C3" s="28"/>
      <c r="D3" s="28"/>
      <c r="E3" s="28"/>
      <c r="F3" s="28"/>
      <c r="G3" s="28"/>
      <c r="H3" s="28"/>
      <c r="I3" s="28"/>
      <c r="J3" s="28"/>
      <c r="K3" s="28"/>
      <c r="L3" s="28"/>
      <c r="M3" s="29"/>
      <c r="N3" s="28"/>
      <c r="Q3" s="25" t="str">
        <f>"ADD CONSTRAINT "&amp;D$8&amp;"_pkey"</f>
        <v>ADD CONSTRAINT mt_icd10_l_pkey</v>
      </c>
    </row>
    <row r="4" spans="1:31">
      <c r="B4" s="626" t="s">
        <v>142</v>
      </c>
      <c r="C4" s="627"/>
      <c r="D4" s="628" t="str">
        <f>VLOOKUP(D7,エンティティ一覧!A1:'エンティティ一覧'!AQ10131,13,FALSE)</f>
        <v>ENT_A3_30</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4103</v>
      </c>
      <c r="E7" s="646"/>
      <c r="F7" s="646"/>
      <c r="G7" s="646"/>
      <c r="H7" s="646"/>
      <c r="I7" s="646"/>
      <c r="J7" s="646"/>
      <c r="K7" s="646"/>
      <c r="L7" s="646"/>
      <c r="M7" s="647"/>
      <c r="T7" s="25" t="s">
        <v>4017</v>
      </c>
    </row>
    <row r="8" spans="1:31">
      <c r="B8" s="641" t="s">
        <v>642</v>
      </c>
      <c r="C8" s="642"/>
      <c r="D8" s="643" t="s">
        <v>4104</v>
      </c>
      <c r="E8" s="646"/>
      <c r="F8" s="646"/>
      <c r="G8" s="646"/>
      <c r="H8" s="646"/>
      <c r="I8" s="646"/>
      <c r="J8" s="646"/>
      <c r="K8" s="646"/>
      <c r="L8" s="646"/>
      <c r="M8" s="647"/>
      <c r="S8" s="25" t="s">
        <v>1327</v>
      </c>
    </row>
    <row r="9" spans="1:31" ht="19.5" thickBot="1">
      <c r="B9" s="652" t="s">
        <v>149</v>
      </c>
      <c r="C9" s="653"/>
      <c r="D9" s="654" t="str">
        <f xml:space="preserve"> D7 &amp; "を定義する。"</f>
        <v>ICD10大分類マスタを定義する。</v>
      </c>
      <c r="E9" s="655"/>
      <c r="F9" s="655"/>
      <c r="G9" s="655"/>
      <c r="H9" s="655"/>
      <c r="I9" s="655"/>
      <c r="J9" s="655"/>
      <c r="K9" s="655"/>
      <c r="L9" s="655"/>
      <c r="M9" s="656"/>
      <c r="P9" s="25" t="str">
        <f>"ALTER TABLE milscm4."&amp;D$8&amp;" OWNER TO pgmisgrp1;"</f>
        <v>ALTER TABLE milscm4.mt_icd10_l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milscm4.mt_icd10_l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milscm4.mt_icd10_l</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403</v>
      </c>
      <c r="D16" s="236" t="s">
        <v>4016</v>
      </c>
      <c r="E16" s="229" t="s">
        <v>192</v>
      </c>
      <c r="F16" s="35" t="s">
        <v>3902</v>
      </c>
      <c r="G16" s="229">
        <v>7</v>
      </c>
      <c r="H16" s="245" t="str">
        <f>IF(F16="フラグ","boolean",IF(F16="文字列","text",IF(F16="整数","integer",IF(F16="実数","numeric",""))))</f>
        <v>text</v>
      </c>
      <c r="I16" s="245">
        <f>IF(H16="boolean",1,IF(H16="text",IF(G16&lt;=126,1+(G16*3),4+(G16*3)),IF(H16="integer",4,IF(H16="numeric",3+CEILING(G16/4*2,2),0))))</f>
        <v>22</v>
      </c>
      <c r="J16" s="237"/>
      <c r="K16" s="238"/>
      <c r="L16" s="239" t="s">
        <v>192</v>
      </c>
      <c r="M16" s="39"/>
      <c r="S16" s="25" t="str">
        <f>IF(B16&lt;&gt;1,","&amp;D16,D16)</f>
        <v>,icd10_l_code</v>
      </c>
      <c r="T16" s="25" t="str">
        <f>UPPER(H16)</f>
        <v>TEXT</v>
      </c>
      <c r="U16" s="25" t="str">
        <f>IF(K16&lt;&gt;"","default "&amp;IF(H16="text","'"&amp;K16&amp;"'",K16),"")</f>
        <v/>
      </c>
      <c r="V16" s="25" t="str">
        <f>IF(L16="○","NOT NULL","")</f>
        <v>NOT NULL</v>
      </c>
      <c r="W16" s="25" t="str">
        <f>"-- "&amp;C16</f>
        <v>-- ICD10大分類コード</v>
      </c>
      <c r="Y16" s="41"/>
      <c r="Z16" s="41"/>
      <c r="AA16" s="41"/>
      <c r="AB16" s="41"/>
      <c r="AD16" s="25" t="str">
        <f t="shared" si="8"/>
        <v xml:space="preserve">"icd10_l_code": "object", </v>
      </c>
      <c r="AE16" s="25" t="str">
        <f t="shared" si="9"/>
        <v xml:space="preserve">"icd10_l_code", </v>
      </c>
    </row>
    <row r="17" spans="1:31">
      <c r="A17" s="41"/>
      <c r="B17" s="352">
        <f t="shared" si="0"/>
        <v>4</v>
      </c>
      <c r="C17" s="330" t="s">
        <v>406</v>
      </c>
      <c r="D17" s="330" t="s">
        <v>407</v>
      </c>
      <c r="E17" s="351"/>
      <c r="F17" s="351" t="s">
        <v>3902</v>
      </c>
      <c r="G17" s="351">
        <v>256</v>
      </c>
      <c r="H17" s="74" t="str">
        <f t="shared" ref="H17:H20" si="10">IF(F17="フラグ","boolean",IF(F17="文字列","text",IF(F17="整数","integer",IF(F17="実数","numeric",""))))</f>
        <v>text</v>
      </c>
      <c r="I17" s="74">
        <f t="shared" ref="I17:I20" si="11">IF(H17="boolean",1,IF(H17="text",IF(G17&lt;=126,1+(G17*3),4+(G17*3)),IF(H17="integer",4,IF(H17="numeric",3+CEILING(G17/4*2,2),0))))</f>
        <v>772</v>
      </c>
      <c r="J17" s="75"/>
      <c r="K17" s="379"/>
      <c r="L17" s="239" t="s">
        <v>192</v>
      </c>
      <c r="M17" s="76"/>
      <c r="P17" s="41"/>
      <c r="S17" s="25" t="str">
        <f t="shared" ref="S17:S20" si="12">IF(B17&lt;&gt;1,","&amp;D17,D17)</f>
        <v>,icd10_l_name</v>
      </c>
      <c r="T17" s="25" t="str">
        <f t="shared" ref="T17:T20" si="13">UPPER(H17)</f>
        <v>TEXT</v>
      </c>
      <c r="U17" s="25" t="str">
        <f t="shared" ref="U17:U20" si="14">IF(K17&lt;&gt;"","default "&amp;IF(H17="text","'"&amp;K17&amp;"'",K17),"")</f>
        <v/>
      </c>
      <c r="V17" s="25" t="str">
        <f t="shared" ref="V17:V20" si="15">IF(L17="○","NOT NULL","")</f>
        <v>NOT NULL</v>
      </c>
      <c r="W17" s="25" t="str">
        <f t="shared" ref="W17:W20" si="16">"-- "&amp;C17</f>
        <v>-- ICD10大分類名</v>
      </c>
      <c r="Y17" s="41"/>
      <c r="Z17" s="41"/>
      <c r="AA17" s="41"/>
      <c r="AB17" s="41"/>
      <c r="AD17" s="25" t="str">
        <f t="shared" si="8"/>
        <v xml:space="preserve">"icd10_l_name": "object", </v>
      </c>
      <c r="AE17" s="25" t="str">
        <f t="shared" si="9"/>
        <v xml:space="preserve">"icd10_l_name", </v>
      </c>
    </row>
    <row r="18" spans="1:31">
      <c r="A18" s="41"/>
      <c r="B18" s="352">
        <f t="shared" si="0"/>
        <v>5</v>
      </c>
      <c r="C18" s="330" t="s">
        <v>3935</v>
      </c>
      <c r="D18" s="330" t="s">
        <v>3936</v>
      </c>
      <c r="E18" s="351"/>
      <c r="F18" s="351" t="s">
        <v>3902</v>
      </c>
      <c r="G18" s="351">
        <v>9</v>
      </c>
      <c r="H18" s="74" t="str">
        <f t="shared" si="10"/>
        <v>text</v>
      </c>
      <c r="I18" s="74">
        <f t="shared" si="11"/>
        <v>28</v>
      </c>
      <c r="J18" s="75"/>
      <c r="K18" s="379"/>
      <c r="L18" s="239"/>
      <c r="M18" s="76" t="s">
        <v>3945</v>
      </c>
      <c r="P18" s="41"/>
      <c r="S18" s="25" t="str">
        <f t="shared" si="12"/>
        <v>,ikosaki</v>
      </c>
      <c r="T18" s="25" t="str">
        <f t="shared" si="13"/>
        <v>TEXT</v>
      </c>
      <c r="U18" s="25" t="str">
        <f t="shared" si="14"/>
        <v/>
      </c>
      <c r="V18" s="25" t="str">
        <f t="shared" si="15"/>
        <v/>
      </c>
      <c r="W18" s="25" t="str">
        <f t="shared" si="16"/>
        <v>-- 移行先</v>
      </c>
      <c r="Y18" s="41"/>
      <c r="Z18" s="41"/>
      <c r="AA18" s="41"/>
      <c r="AB18" s="41"/>
      <c r="AD18" s="25" t="str">
        <f t="shared" si="8"/>
        <v xml:space="preserve">"ikosaki": "object", </v>
      </c>
      <c r="AE18" s="25" t="str">
        <f t="shared" si="9"/>
        <v xml:space="preserve">"ikosaki", </v>
      </c>
    </row>
    <row r="19" spans="1:31">
      <c r="A19" s="41"/>
      <c r="B19" s="352">
        <f t="shared" si="0"/>
        <v>6</v>
      </c>
      <c r="C19" s="330" t="s">
        <v>3937</v>
      </c>
      <c r="D19" s="330" t="s">
        <v>3938</v>
      </c>
      <c r="E19" s="351"/>
      <c r="F19" s="351" t="s">
        <v>3902</v>
      </c>
      <c r="G19" s="351">
        <v>4</v>
      </c>
      <c r="H19" s="74" t="str">
        <f t="shared" si="10"/>
        <v>text</v>
      </c>
      <c r="I19" s="74">
        <f t="shared" si="11"/>
        <v>13</v>
      </c>
      <c r="J19" s="75"/>
      <c r="K19" s="379"/>
      <c r="L19" s="239" t="s">
        <v>192</v>
      </c>
      <c r="M19" s="76" t="s">
        <v>3946</v>
      </c>
      <c r="P19" s="41"/>
      <c r="S19" s="25" t="str">
        <f t="shared" si="12"/>
        <v>,nen</v>
      </c>
      <c r="T19" s="25" t="str">
        <f t="shared" si="13"/>
        <v>TEXT</v>
      </c>
      <c r="U19" s="25" t="str">
        <f t="shared" si="14"/>
        <v/>
      </c>
      <c r="V19" s="25" t="str">
        <f t="shared" si="15"/>
        <v>NOT NULL</v>
      </c>
      <c r="W19" s="25" t="str">
        <f t="shared" si="16"/>
        <v>-- 年</v>
      </c>
      <c r="Y19" s="41"/>
      <c r="Z19" s="41"/>
      <c r="AA19" s="41"/>
      <c r="AB19" s="41"/>
      <c r="AD19" s="25" t="str">
        <f t="shared" si="8"/>
        <v xml:space="preserve">"nen": "object", </v>
      </c>
      <c r="AE19" s="25" t="str">
        <f t="shared" si="9"/>
        <v xml:space="preserve">"nen", </v>
      </c>
    </row>
    <row r="20" spans="1:31">
      <c r="A20" s="41"/>
      <c r="B20" s="352">
        <f t="shared" si="0"/>
        <v>7</v>
      </c>
      <c r="C20" s="330" t="s">
        <v>3939</v>
      </c>
      <c r="D20" s="330" t="s">
        <v>3940</v>
      </c>
      <c r="E20" s="351"/>
      <c r="F20" s="351" t="s">
        <v>3902</v>
      </c>
      <c r="G20" s="351">
        <v>6</v>
      </c>
      <c r="H20" s="74" t="str">
        <f t="shared" si="10"/>
        <v>text</v>
      </c>
      <c r="I20" s="74">
        <f t="shared" si="11"/>
        <v>19</v>
      </c>
      <c r="J20" s="75"/>
      <c r="K20" s="379"/>
      <c r="L20" s="239" t="s">
        <v>192</v>
      </c>
      <c r="M20" s="76" t="s">
        <v>3947</v>
      </c>
      <c r="P20" s="41"/>
      <c r="S20" s="25" t="str">
        <f t="shared" si="12"/>
        <v>,nengetsu</v>
      </c>
      <c r="T20" s="25" t="str">
        <f t="shared" si="13"/>
        <v>TEXT</v>
      </c>
      <c r="U20" s="25" t="str">
        <f t="shared" si="14"/>
        <v/>
      </c>
      <c r="V20" s="25" t="str">
        <f t="shared" si="15"/>
        <v>NOT NULL</v>
      </c>
      <c r="W20" s="25" t="str">
        <f t="shared" si="16"/>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36" priority="12"/>
  </conditionalFormatting>
  <conditionalFormatting sqref="D15:D16">
    <cfRule type="duplicateValues" dxfId="935" priority="11"/>
  </conditionalFormatting>
  <conditionalFormatting sqref="D20">
    <cfRule type="duplicateValues" dxfId="934" priority="9"/>
  </conditionalFormatting>
  <conditionalFormatting sqref="D17">
    <cfRule type="duplicateValues" dxfId="933" priority="6"/>
  </conditionalFormatting>
  <conditionalFormatting sqref="D18">
    <cfRule type="duplicateValues" dxfId="932" priority="5"/>
  </conditionalFormatting>
  <conditionalFormatting sqref="D19">
    <cfRule type="duplicateValues" dxfId="931" priority="4"/>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milscm4.mt_icd10_m</v>
      </c>
    </row>
    <row r="3" spans="1:31" ht="19.5" thickBot="1">
      <c r="B3" s="28"/>
      <c r="C3" s="28"/>
      <c r="D3" s="28"/>
      <c r="E3" s="28"/>
      <c r="F3" s="28"/>
      <c r="G3" s="28"/>
      <c r="H3" s="28"/>
      <c r="I3" s="28"/>
      <c r="J3" s="28"/>
      <c r="K3" s="28"/>
      <c r="L3" s="28"/>
      <c r="M3" s="29"/>
      <c r="N3" s="28"/>
      <c r="Q3" s="25" t="str">
        <f>"ADD CONSTRAINT "&amp;D$8&amp;"_pkey"</f>
        <v>ADD CONSTRAINT mt_icd10_m_pkey</v>
      </c>
    </row>
    <row r="4" spans="1:31">
      <c r="B4" s="626" t="s">
        <v>142</v>
      </c>
      <c r="C4" s="627"/>
      <c r="D4" s="628" t="str">
        <f>VLOOKUP(D7,エンティティ一覧!A1:'エンティティ一覧'!AQ10131,13,FALSE)</f>
        <v>ENT_A3_31</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4084</v>
      </c>
      <c r="E7" s="646"/>
      <c r="F7" s="646"/>
      <c r="G7" s="646"/>
      <c r="H7" s="646"/>
      <c r="I7" s="646"/>
      <c r="J7" s="646"/>
      <c r="K7" s="646"/>
      <c r="L7" s="646"/>
      <c r="M7" s="647"/>
      <c r="T7" s="25" t="s">
        <v>4019</v>
      </c>
    </row>
    <row r="8" spans="1:31">
      <c r="B8" s="641" t="s">
        <v>642</v>
      </c>
      <c r="C8" s="642"/>
      <c r="D8" s="643" t="s">
        <v>4105</v>
      </c>
      <c r="E8" s="646"/>
      <c r="F8" s="646"/>
      <c r="G8" s="646"/>
      <c r="H8" s="646"/>
      <c r="I8" s="646"/>
      <c r="J8" s="646"/>
      <c r="K8" s="646"/>
      <c r="L8" s="646"/>
      <c r="M8" s="647"/>
      <c r="S8" s="25" t="s">
        <v>1327</v>
      </c>
    </row>
    <row r="9" spans="1:31" ht="19.5" thickBot="1">
      <c r="B9" s="652" t="s">
        <v>149</v>
      </c>
      <c r="C9" s="653"/>
      <c r="D9" s="654" t="str">
        <f xml:space="preserve"> D7 &amp; "を定義する。"</f>
        <v>ICD10中分類マスタを定義する。</v>
      </c>
      <c r="E9" s="655"/>
      <c r="F9" s="655"/>
      <c r="G9" s="655"/>
      <c r="H9" s="655"/>
      <c r="I9" s="655"/>
      <c r="J9" s="655"/>
      <c r="K9" s="655"/>
      <c r="L9" s="655"/>
      <c r="M9" s="656"/>
      <c r="P9" s="25" t="str">
        <f>"ALTER TABLE milscm4."&amp;D$8&amp;" OWNER TO pgmisgrp1;"</f>
        <v>ALTER TABLE milscm4.mt_icd10_m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milscm4.mt_icd10_m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milscm4.mt_icd10_m</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2" si="0">ROW()-13</f>
        <v>1</v>
      </c>
      <c r="C14" s="236" t="s">
        <v>3915</v>
      </c>
      <c r="D14" s="236" t="s">
        <v>3916</v>
      </c>
      <c r="E14" s="229" t="s">
        <v>192</v>
      </c>
      <c r="F14" s="229" t="s">
        <v>3902</v>
      </c>
      <c r="G14" s="229">
        <v>8</v>
      </c>
      <c r="H14" s="36" t="str">
        <f t="shared" ref="H14:H22" si="1">IF(F14="フラグ","boolean",IF(F14="文字列","text",IF(F14="整数","integer",IF(F14="実数","numeric",""))))</f>
        <v>text</v>
      </c>
      <c r="I14" s="36">
        <f t="shared" ref="I14:I22" si="2">IF(H14="boolean",1,IF(H14="text",IF(G14&lt;=126,1+(G14*3),4+(G14*3)),IF(H14="integer",4,IF(H14="numeric",3+CEILING(G14/4*2,2),0))))</f>
        <v>25</v>
      </c>
      <c r="J14" s="37"/>
      <c r="K14" s="204"/>
      <c r="L14" s="239" t="s">
        <v>192</v>
      </c>
      <c r="M14" s="39" t="s">
        <v>3942</v>
      </c>
      <c r="S14" s="25" t="str">
        <f t="shared" ref="S14:S22" si="3">IF(B14&lt;&gt;1,","&amp;D14,D14)</f>
        <v>sekoubi</v>
      </c>
      <c r="T14" s="25" t="str">
        <f t="shared" ref="T14:T22" si="4">UPPER(H14)</f>
        <v>TEXT</v>
      </c>
      <c r="U14" s="25" t="str">
        <f t="shared" ref="U14:U22" si="5">IF(K14&lt;&gt;"","default "&amp;IF(H14="text","'"&amp;K14&amp;"'",K14),"")</f>
        <v/>
      </c>
      <c r="V14" s="25" t="str">
        <f t="shared" ref="V14:V22" si="6">IF(L14="○","NOT NULL","")</f>
        <v>NOT NULL</v>
      </c>
      <c r="W14" s="25" t="str">
        <f t="shared" ref="W14:W22" si="7">"-- "&amp;C14</f>
        <v>-- 施行日</v>
      </c>
      <c r="Y14" s="41"/>
      <c r="Z14" s="41"/>
      <c r="AA14" s="41"/>
      <c r="AB14" s="41"/>
      <c r="AD14" s="25" t="str">
        <f t="shared" ref="AD14:AD22" si="8">IF(H14="text",""""&amp;D14&amp;""": ""object"", ","")</f>
        <v xml:space="preserve">"sekoubi": "object", </v>
      </c>
      <c r="AE14" s="25" t="str">
        <f t="shared" ref="AE14:AE22"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408</v>
      </c>
      <c r="D16" s="236" t="s">
        <v>4018</v>
      </c>
      <c r="E16" s="229" t="s">
        <v>192</v>
      </c>
      <c r="F16" s="35" t="s">
        <v>3902</v>
      </c>
      <c r="G16" s="229">
        <v>7</v>
      </c>
      <c r="H16" s="245" t="str">
        <f>IF(F16="フラグ","boolean",IF(F16="文字列","text",IF(F16="整数","integer",IF(F16="実数","numeric",""))))</f>
        <v>text</v>
      </c>
      <c r="I16" s="245">
        <f>IF(H16="boolean",1,IF(H16="text",IF(G16&lt;=126,1+(G16*3),4+(G16*3)),IF(H16="integer",4,IF(H16="numeric",3+CEILING(G16/4*2,2),0))))</f>
        <v>22</v>
      </c>
      <c r="J16" s="237"/>
      <c r="K16" s="238"/>
      <c r="L16" s="239" t="s">
        <v>192</v>
      </c>
      <c r="M16" s="39"/>
      <c r="S16" s="25" t="str">
        <f>IF(B16&lt;&gt;1,","&amp;D16,D16)</f>
        <v>,icd10_m_code</v>
      </c>
      <c r="T16" s="25" t="str">
        <f>UPPER(H16)</f>
        <v>TEXT</v>
      </c>
      <c r="U16" s="25" t="str">
        <f>IF(K16&lt;&gt;"","default "&amp;IF(H16="text","'"&amp;K16&amp;"'",K16),"")</f>
        <v/>
      </c>
      <c r="V16" s="25" t="str">
        <f>IF(L16="○","NOT NULL","")</f>
        <v>NOT NULL</v>
      </c>
      <c r="W16" s="25" t="str">
        <f>"-- "&amp;C16</f>
        <v>-- ICD10中分類コード</v>
      </c>
      <c r="Y16" s="41"/>
      <c r="Z16" s="41"/>
      <c r="AA16" s="41"/>
      <c r="AB16" s="41"/>
      <c r="AD16" s="25" t="str">
        <f t="shared" ref="AD16" si="10">IF(H16="text",""""&amp;D16&amp;""": ""object"", ","")</f>
        <v xml:space="preserve">"icd10_m_code": "object", </v>
      </c>
      <c r="AE16" s="25" t="str">
        <f t="shared" ref="AE16" si="11">""""&amp;D16&amp;""", "</f>
        <v xml:space="preserve">"icd10_m_code", </v>
      </c>
    </row>
    <row r="17" spans="1:31">
      <c r="B17" s="33">
        <f t="shared" si="0"/>
        <v>4</v>
      </c>
      <c r="C17" s="236" t="s">
        <v>410</v>
      </c>
      <c r="D17" s="236" t="s">
        <v>411</v>
      </c>
      <c r="E17" s="229"/>
      <c r="F17" s="35" t="s">
        <v>3902</v>
      </c>
      <c r="G17" s="229">
        <v>256</v>
      </c>
      <c r="H17" s="245" t="str">
        <f>IF(F17="フラグ","boolean",IF(F17="文字列","text",IF(F17="整数","integer",IF(F17="実数","numeric",""))))</f>
        <v>text</v>
      </c>
      <c r="I17" s="245">
        <f>IF(H17="boolean",1,IF(H17="text",IF(G17&lt;=126,1+(G17*3),4+(G17*3)),IF(H17="integer",4,IF(H17="numeric",3+CEILING(G17/4*2,2),0))))</f>
        <v>772</v>
      </c>
      <c r="J17" s="237"/>
      <c r="K17" s="238"/>
      <c r="L17" s="239" t="s">
        <v>192</v>
      </c>
      <c r="M17" s="39"/>
      <c r="S17" s="25" t="str">
        <f>IF(B17&lt;&gt;1,","&amp;D17,D17)</f>
        <v>,icd10_m_name</v>
      </c>
      <c r="T17" s="25" t="str">
        <f>UPPER(H17)</f>
        <v>TEXT</v>
      </c>
      <c r="U17" s="25" t="str">
        <f>IF(K17&lt;&gt;"","default "&amp;IF(H17="text","'"&amp;K17&amp;"'",K17),"")</f>
        <v/>
      </c>
      <c r="V17" s="25" t="str">
        <f>IF(L17="○","NOT NULL","")</f>
        <v>NOT NULL</v>
      </c>
      <c r="W17" s="25" t="str">
        <f>"-- "&amp;C17</f>
        <v>-- ICD10中分類名</v>
      </c>
      <c r="Y17" s="41"/>
      <c r="Z17" s="41"/>
      <c r="AA17" s="41"/>
      <c r="AB17" s="41"/>
      <c r="AD17" s="25" t="str">
        <f t="shared" si="8"/>
        <v xml:space="preserve">"icd10_m_name": "object", </v>
      </c>
      <c r="AE17" s="25" t="str">
        <f t="shared" si="9"/>
        <v xml:space="preserve">"icd10_m_name", </v>
      </c>
    </row>
    <row r="18" spans="1:31">
      <c r="A18" s="41"/>
      <c r="B18" s="352">
        <f t="shared" si="0"/>
        <v>5</v>
      </c>
      <c r="C18" s="330" t="s">
        <v>403</v>
      </c>
      <c r="D18" s="330" t="s">
        <v>4016</v>
      </c>
      <c r="E18" s="351"/>
      <c r="F18" s="351" t="s">
        <v>3902</v>
      </c>
      <c r="G18" s="351">
        <v>7</v>
      </c>
      <c r="H18" s="74" t="str">
        <f t="shared" ref="H18:H21" si="12">IF(F18="フラグ","boolean",IF(F18="文字列","text",IF(F18="整数","integer",IF(F18="実数","numeric",""))))</f>
        <v>text</v>
      </c>
      <c r="I18" s="74">
        <f t="shared" ref="I18:I21" si="13">IF(H18="boolean",1,IF(H18="text",IF(G18&lt;=126,1+(G18*3),4+(G18*3)),IF(H18="integer",4,IF(H18="numeric",3+CEILING(G18/4*2,2),0))))</f>
        <v>22</v>
      </c>
      <c r="J18" s="75"/>
      <c r="K18" s="379"/>
      <c r="L18" s="239" t="s">
        <v>192</v>
      </c>
      <c r="M18" s="76"/>
      <c r="P18" s="41"/>
      <c r="S18" s="25" t="str">
        <f t="shared" ref="S18:S21" si="14">IF(B18&lt;&gt;1,","&amp;D18,D18)</f>
        <v>,icd10_l_code</v>
      </c>
      <c r="T18" s="25" t="str">
        <f t="shared" ref="T18:T21" si="15">UPPER(H18)</f>
        <v>TEXT</v>
      </c>
      <c r="U18" s="25" t="str">
        <f t="shared" ref="U18:U21" si="16">IF(K18&lt;&gt;"","default "&amp;IF(H18="text","'"&amp;K18&amp;"'",K18),"")</f>
        <v/>
      </c>
      <c r="V18" s="25" t="str">
        <f t="shared" ref="V18:V21" si="17">IF(L18="○","NOT NULL","")</f>
        <v>NOT NULL</v>
      </c>
      <c r="W18" s="25" t="str">
        <f t="shared" ref="W18:W21" si="18">"-- "&amp;C18</f>
        <v>-- ICD10大分類コード</v>
      </c>
      <c r="Y18" s="41"/>
      <c r="Z18" s="41"/>
      <c r="AA18" s="41"/>
      <c r="AB18" s="41"/>
      <c r="AD18" s="25" t="str">
        <f t="shared" si="8"/>
        <v xml:space="preserve">"icd10_l_code": "object", </v>
      </c>
      <c r="AE18" s="25" t="str">
        <f t="shared" si="9"/>
        <v xml:space="preserve">"icd10_l_code", </v>
      </c>
    </row>
    <row r="19" spans="1:31">
      <c r="A19" s="41"/>
      <c r="B19" s="352">
        <f t="shared" si="0"/>
        <v>6</v>
      </c>
      <c r="C19" s="330" t="s">
        <v>3935</v>
      </c>
      <c r="D19" s="330" t="s">
        <v>3936</v>
      </c>
      <c r="E19" s="351"/>
      <c r="F19" s="351" t="s">
        <v>3902</v>
      </c>
      <c r="G19" s="351">
        <v>9</v>
      </c>
      <c r="H19" s="74" t="str">
        <f t="shared" si="12"/>
        <v>text</v>
      </c>
      <c r="I19" s="74">
        <f t="shared" si="13"/>
        <v>28</v>
      </c>
      <c r="J19" s="75"/>
      <c r="K19" s="379"/>
      <c r="L19" s="239"/>
      <c r="M19" s="76" t="s">
        <v>3945</v>
      </c>
      <c r="P19" s="41"/>
      <c r="S19" s="25" t="str">
        <f t="shared" si="14"/>
        <v>,ikosaki</v>
      </c>
      <c r="T19" s="25" t="str">
        <f t="shared" si="15"/>
        <v>TEXT</v>
      </c>
      <c r="U19" s="25" t="str">
        <f t="shared" si="16"/>
        <v/>
      </c>
      <c r="V19" s="25" t="str">
        <f t="shared" si="17"/>
        <v/>
      </c>
      <c r="W19" s="25" t="str">
        <f t="shared" si="18"/>
        <v>-- 移行先</v>
      </c>
      <c r="Y19" s="41"/>
      <c r="Z19" s="41"/>
      <c r="AA19" s="41"/>
      <c r="AB19" s="41"/>
      <c r="AD19" s="25" t="str">
        <f t="shared" si="8"/>
        <v xml:space="preserve">"ikosaki": "object", </v>
      </c>
      <c r="AE19" s="25" t="str">
        <f t="shared" si="9"/>
        <v xml:space="preserve">"ikosaki", </v>
      </c>
    </row>
    <row r="20" spans="1:31">
      <c r="A20" s="41"/>
      <c r="B20" s="352">
        <f t="shared" si="0"/>
        <v>7</v>
      </c>
      <c r="C20" s="330" t="s">
        <v>3937</v>
      </c>
      <c r="D20" s="330" t="s">
        <v>3938</v>
      </c>
      <c r="E20" s="351"/>
      <c r="F20" s="351" t="s">
        <v>3902</v>
      </c>
      <c r="G20" s="351">
        <v>4</v>
      </c>
      <c r="H20" s="74" t="str">
        <f t="shared" si="12"/>
        <v>text</v>
      </c>
      <c r="I20" s="74">
        <f t="shared" si="13"/>
        <v>13</v>
      </c>
      <c r="J20" s="75"/>
      <c r="K20" s="379"/>
      <c r="L20" s="239" t="s">
        <v>192</v>
      </c>
      <c r="M20" s="76" t="s">
        <v>3946</v>
      </c>
      <c r="P20" s="41"/>
      <c r="S20" s="25" t="str">
        <f t="shared" si="14"/>
        <v>,nen</v>
      </c>
      <c r="T20" s="25" t="str">
        <f t="shared" si="15"/>
        <v>TEXT</v>
      </c>
      <c r="U20" s="25" t="str">
        <f t="shared" si="16"/>
        <v/>
      </c>
      <c r="V20" s="25" t="str">
        <f t="shared" si="17"/>
        <v>NOT NULL</v>
      </c>
      <c r="W20" s="25" t="str">
        <f t="shared" si="18"/>
        <v>-- 年</v>
      </c>
      <c r="Y20" s="41"/>
      <c r="Z20" s="41"/>
      <c r="AA20" s="41"/>
      <c r="AB20" s="41"/>
      <c r="AD20" s="25" t="str">
        <f t="shared" si="8"/>
        <v xml:space="preserve">"nen": "object", </v>
      </c>
      <c r="AE20" s="25" t="str">
        <f t="shared" si="9"/>
        <v xml:space="preserve">"nen", </v>
      </c>
    </row>
    <row r="21" spans="1:31">
      <c r="A21" s="41"/>
      <c r="B21" s="352">
        <f t="shared" si="0"/>
        <v>8</v>
      </c>
      <c r="C21" s="330" t="s">
        <v>3939</v>
      </c>
      <c r="D21" s="330" t="s">
        <v>3940</v>
      </c>
      <c r="E21" s="351"/>
      <c r="F21" s="351" t="s">
        <v>3902</v>
      </c>
      <c r="G21" s="351">
        <v>6</v>
      </c>
      <c r="H21" s="74" t="str">
        <f t="shared" si="12"/>
        <v>text</v>
      </c>
      <c r="I21" s="74">
        <f t="shared" si="13"/>
        <v>19</v>
      </c>
      <c r="J21" s="75"/>
      <c r="K21" s="379"/>
      <c r="L21" s="239" t="s">
        <v>192</v>
      </c>
      <c r="M21" s="76" t="s">
        <v>3947</v>
      </c>
      <c r="P21" s="41"/>
      <c r="S21" s="25" t="str">
        <f t="shared" si="14"/>
        <v>,nengetsu</v>
      </c>
      <c r="T21" s="25" t="str">
        <f t="shared" si="15"/>
        <v>TEXT</v>
      </c>
      <c r="U21" s="25" t="str">
        <f t="shared" si="16"/>
        <v/>
      </c>
      <c r="V21" s="25" t="str">
        <f t="shared" si="17"/>
        <v>NOT NULL</v>
      </c>
      <c r="W21" s="25" t="str">
        <f t="shared" si="18"/>
        <v>-- 年月</v>
      </c>
      <c r="Y21" s="41"/>
      <c r="Z21" s="41"/>
      <c r="AA21" s="41"/>
      <c r="AB21" s="41"/>
      <c r="AD21" s="25" t="str">
        <f t="shared" si="8"/>
        <v xml:space="preserve">"nengetsu": "object", </v>
      </c>
      <c r="AE21" s="25" t="str">
        <f t="shared" si="9"/>
        <v xml:space="preserve">"nengetsu", </v>
      </c>
    </row>
    <row r="22" spans="1:31" ht="19.5" thickBot="1">
      <c r="A22" s="41"/>
      <c r="B22" s="42">
        <f t="shared" si="0"/>
        <v>9</v>
      </c>
      <c r="C22" s="324" t="s">
        <v>3941</v>
      </c>
      <c r="D22" s="324" t="s">
        <v>822</v>
      </c>
      <c r="E22" s="325"/>
      <c r="F22" s="325" t="s">
        <v>3902</v>
      </c>
      <c r="G22" s="325">
        <v>8</v>
      </c>
      <c r="H22" s="44" t="str">
        <f t="shared" si="1"/>
        <v>text</v>
      </c>
      <c r="I22" s="44">
        <f t="shared" si="2"/>
        <v>25</v>
      </c>
      <c r="J22" s="46"/>
      <c r="K22" s="206"/>
      <c r="L22" s="44" t="s">
        <v>192</v>
      </c>
      <c r="M22" s="49" t="s">
        <v>3948</v>
      </c>
      <c r="P22" s="41"/>
      <c r="S22" s="25" t="str">
        <f t="shared" si="3"/>
        <v>,update_ymd</v>
      </c>
      <c r="T22" s="25" t="str">
        <f t="shared" si="4"/>
        <v>TEXT</v>
      </c>
      <c r="U22" s="25" t="str">
        <f t="shared" si="5"/>
        <v/>
      </c>
      <c r="V22" s="25" t="str">
        <f t="shared" si="6"/>
        <v>NOT NULL</v>
      </c>
      <c r="W22" s="25" t="str">
        <f t="shared" si="7"/>
        <v>-- データ登録日</v>
      </c>
      <c r="Y22" s="41"/>
      <c r="Z22" s="41"/>
      <c r="AA22" s="41"/>
      <c r="AB22" s="41"/>
      <c r="AD22" s="25" t="str">
        <f t="shared" si="8"/>
        <v xml:space="preserve">"update_ymd": "object", </v>
      </c>
      <c r="AE22" s="25" t="str">
        <f t="shared" si="9"/>
        <v xml:space="preserve">"update_ymd", </v>
      </c>
    </row>
    <row r="23" spans="1:31">
      <c r="A23" s="41"/>
      <c r="P23" s="41"/>
      <c r="R23" s="25" t="s">
        <v>1327</v>
      </c>
      <c r="Y23" s="41"/>
      <c r="Z23" s="41"/>
      <c r="AA23" s="41"/>
      <c r="AB23" s="41"/>
    </row>
    <row r="24" spans="1:31">
      <c r="A24" s="4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30" priority="7"/>
  </conditionalFormatting>
  <conditionalFormatting sqref="D15 D17">
    <cfRule type="duplicateValues" dxfId="929" priority="6"/>
  </conditionalFormatting>
  <conditionalFormatting sqref="D21">
    <cfRule type="duplicateValues" dxfId="928" priority="5"/>
  </conditionalFormatting>
  <conditionalFormatting sqref="D18">
    <cfRule type="duplicateValues" dxfId="927" priority="4"/>
  </conditionalFormatting>
  <conditionalFormatting sqref="D19">
    <cfRule type="duplicateValues" dxfId="926" priority="3"/>
  </conditionalFormatting>
  <conditionalFormatting sqref="D20">
    <cfRule type="duplicateValues" dxfId="925" priority="2"/>
  </conditionalFormatting>
  <conditionalFormatting sqref="D16">
    <cfRule type="duplicateValues" dxfId="92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milscm4.mt_icd10_s</v>
      </c>
    </row>
    <row r="3" spans="1:31" ht="19.5" thickBot="1">
      <c r="B3" s="28"/>
      <c r="C3" s="28"/>
      <c r="D3" s="28"/>
      <c r="E3" s="28"/>
      <c r="F3" s="28"/>
      <c r="G3" s="28"/>
      <c r="H3" s="28"/>
      <c r="I3" s="28"/>
      <c r="J3" s="28"/>
      <c r="K3" s="28"/>
      <c r="L3" s="28"/>
      <c r="M3" s="29"/>
      <c r="N3" s="28"/>
      <c r="Q3" s="25" t="str">
        <f>"ADD CONSTRAINT "&amp;D$8&amp;"_pkey"</f>
        <v>ADD CONSTRAINT mt_icd10_s_pkey</v>
      </c>
    </row>
    <row r="4" spans="1:31">
      <c r="B4" s="626" t="s">
        <v>142</v>
      </c>
      <c r="C4" s="627"/>
      <c r="D4" s="628" t="str">
        <f>VLOOKUP(D7,エンティティ一覧!A1:'エンティティ一覧'!AQ10131,13,FALSE)</f>
        <v>ENT_A3_32</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4086</v>
      </c>
      <c r="E7" s="646"/>
      <c r="F7" s="646"/>
      <c r="G7" s="646"/>
      <c r="H7" s="646"/>
      <c r="I7" s="646"/>
      <c r="J7" s="646"/>
      <c r="K7" s="646"/>
      <c r="L7" s="646"/>
      <c r="M7" s="647"/>
      <c r="T7" s="25" t="s">
        <v>4021</v>
      </c>
    </row>
    <row r="8" spans="1:31">
      <c r="B8" s="641" t="s">
        <v>642</v>
      </c>
      <c r="C8" s="642"/>
      <c r="D8" s="643" t="s">
        <v>4106</v>
      </c>
      <c r="E8" s="646"/>
      <c r="F8" s="646"/>
      <c r="G8" s="646"/>
      <c r="H8" s="646"/>
      <c r="I8" s="646"/>
      <c r="J8" s="646"/>
      <c r="K8" s="646"/>
      <c r="L8" s="646"/>
      <c r="M8" s="647"/>
      <c r="S8" s="25" t="s">
        <v>1327</v>
      </c>
    </row>
    <row r="9" spans="1:31" ht="19.5" thickBot="1">
      <c r="B9" s="652" t="s">
        <v>149</v>
      </c>
      <c r="C9" s="653"/>
      <c r="D9" s="654" t="str">
        <f xml:space="preserve"> D7 &amp; "を定義する。"</f>
        <v>ICD10小分類マスタを定義する。</v>
      </c>
      <c r="E9" s="655"/>
      <c r="F9" s="655"/>
      <c r="G9" s="655"/>
      <c r="H9" s="655"/>
      <c r="I9" s="655"/>
      <c r="J9" s="655"/>
      <c r="K9" s="655"/>
      <c r="L9" s="655"/>
      <c r="M9" s="656"/>
      <c r="P9" s="25" t="str">
        <f>"ALTER TABLE milscm4."&amp;D$8&amp;" OWNER TO pgmisgrp1;"</f>
        <v>ALTER TABLE milscm4.mt_icd10_s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milscm4.mt_icd10_s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milscm4.mt_icd10_s</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3" si="0">ROW()-13</f>
        <v>1</v>
      </c>
      <c r="C14" s="236" t="s">
        <v>3915</v>
      </c>
      <c r="D14" s="236" t="s">
        <v>3916</v>
      </c>
      <c r="E14" s="229" t="s">
        <v>192</v>
      </c>
      <c r="F14" s="229" t="s">
        <v>3902</v>
      </c>
      <c r="G14" s="229">
        <v>8</v>
      </c>
      <c r="H14" s="36" t="str">
        <f t="shared" ref="H14:H23" si="1">IF(F14="フラグ","boolean",IF(F14="文字列","text",IF(F14="整数","integer",IF(F14="実数","numeric",""))))</f>
        <v>text</v>
      </c>
      <c r="I14" s="36">
        <f t="shared" ref="I14:I23" si="2">IF(H14="boolean",1,IF(H14="text",IF(G14&lt;=126,1+(G14*3),4+(G14*3)),IF(H14="integer",4,IF(H14="numeric",3+CEILING(G14/4*2,2),0))))</f>
        <v>25</v>
      </c>
      <c r="J14" s="37"/>
      <c r="K14" s="204"/>
      <c r="L14" s="239" t="s">
        <v>192</v>
      </c>
      <c r="M14" s="39" t="s">
        <v>3942</v>
      </c>
      <c r="S14" s="25" t="str">
        <f t="shared" ref="S14:S23" si="3">IF(B14&lt;&gt;1,","&amp;D14,D14)</f>
        <v>sekoubi</v>
      </c>
      <c r="T14" s="25" t="str">
        <f t="shared" ref="T14:T23" si="4">UPPER(H14)</f>
        <v>TEXT</v>
      </c>
      <c r="U14" s="25" t="str">
        <f t="shared" ref="U14:U23" si="5">IF(K14&lt;&gt;"","default "&amp;IF(H14="text","'"&amp;K14&amp;"'",K14),"")</f>
        <v/>
      </c>
      <c r="V14" s="25" t="str">
        <f t="shared" ref="V14:V23" si="6">IF(L14="○","NOT NULL","")</f>
        <v>NOT NULL</v>
      </c>
      <c r="W14" s="25" t="str">
        <f t="shared" ref="W14:W23" si="7">"-- "&amp;C14</f>
        <v>-- 施行日</v>
      </c>
      <c r="Y14" s="41"/>
      <c r="Z14" s="41"/>
      <c r="AA14" s="41"/>
      <c r="AB14" s="41"/>
      <c r="AD14" s="25" t="str">
        <f t="shared" ref="AD14:AD23" si="8">IF(H14="text",""""&amp;D14&amp;""": ""object"", ","")</f>
        <v xml:space="preserve">"sekoubi": "object", </v>
      </c>
      <c r="AE14" s="25" t="str">
        <f t="shared" ref="AE14:AE23"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412</v>
      </c>
      <c r="D16" s="236" t="s">
        <v>4020</v>
      </c>
      <c r="E16" s="229" t="s">
        <v>192</v>
      </c>
      <c r="F16" s="35" t="s">
        <v>3902</v>
      </c>
      <c r="G16" s="229">
        <v>3</v>
      </c>
      <c r="H16" s="245" t="str">
        <f>IF(F16="フラグ","boolean",IF(F16="文字列","text",IF(F16="整数","integer",IF(F16="実数","numeric",""))))</f>
        <v>text</v>
      </c>
      <c r="I16" s="245">
        <f>IF(H16="boolean",1,IF(H16="text",IF(G16&lt;=126,1+(G16*3),4+(G16*3)),IF(H16="integer",4,IF(H16="numeric",3+CEILING(G16/4*2,2),0))))</f>
        <v>10</v>
      </c>
      <c r="J16" s="237"/>
      <c r="K16" s="238"/>
      <c r="L16" s="239" t="s">
        <v>192</v>
      </c>
      <c r="M16" s="39"/>
      <c r="S16" s="25" t="str">
        <f>IF(B16&lt;&gt;1,","&amp;D16,D16)</f>
        <v>,icd10_s_code</v>
      </c>
      <c r="T16" s="25" t="str">
        <f>UPPER(H16)</f>
        <v>TEXT</v>
      </c>
      <c r="U16" s="25" t="str">
        <f>IF(K16&lt;&gt;"","default "&amp;IF(H16="text","'"&amp;K16&amp;"'",K16),"")</f>
        <v/>
      </c>
      <c r="V16" s="25" t="str">
        <f>IF(L16="○","NOT NULL","")</f>
        <v>NOT NULL</v>
      </c>
      <c r="W16" s="25" t="str">
        <f>"-- "&amp;C16</f>
        <v>-- ICD10小分類コード</v>
      </c>
      <c r="Y16" s="41"/>
      <c r="Z16" s="41"/>
      <c r="AA16" s="41"/>
      <c r="AB16" s="41"/>
      <c r="AD16" s="25" t="str">
        <f t="shared" ref="AD16" si="10">IF(H16="text",""""&amp;D16&amp;""": ""object"", ","")</f>
        <v xml:space="preserve">"icd10_s_code": "object", </v>
      </c>
      <c r="AE16" s="25" t="str">
        <f t="shared" ref="AE16" si="11">""""&amp;D16&amp;""", "</f>
        <v xml:space="preserve">"icd10_s_code", </v>
      </c>
    </row>
    <row r="17" spans="1:31">
      <c r="B17" s="33">
        <f t="shared" si="0"/>
        <v>4</v>
      </c>
      <c r="C17" s="236" t="s">
        <v>414</v>
      </c>
      <c r="D17" s="236" t="s">
        <v>415</v>
      </c>
      <c r="E17" s="229"/>
      <c r="F17" s="35" t="s">
        <v>3902</v>
      </c>
      <c r="G17" s="229">
        <v>256</v>
      </c>
      <c r="H17" s="245" t="str">
        <f>IF(F17="フラグ","boolean",IF(F17="文字列","text",IF(F17="整数","integer",IF(F17="実数","numeric",""))))</f>
        <v>text</v>
      </c>
      <c r="I17" s="245">
        <f>IF(H17="boolean",1,IF(H17="text",IF(G17&lt;=126,1+(G17*3),4+(G17*3)),IF(H17="integer",4,IF(H17="numeric",3+CEILING(G17/4*2,2),0))))</f>
        <v>772</v>
      </c>
      <c r="J17" s="237"/>
      <c r="K17" s="238"/>
      <c r="L17" s="239" t="s">
        <v>192</v>
      </c>
      <c r="M17" s="39"/>
      <c r="S17" s="25" t="str">
        <f>IF(B17&lt;&gt;1,","&amp;D17,D17)</f>
        <v>,icd10_s_name</v>
      </c>
      <c r="T17" s="25" t="str">
        <f>UPPER(H17)</f>
        <v>TEXT</v>
      </c>
      <c r="U17" s="25" t="str">
        <f>IF(K17&lt;&gt;"","default "&amp;IF(H17="text","'"&amp;K17&amp;"'",K17),"")</f>
        <v/>
      </c>
      <c r="V17" s="25" t="str">
        <f>IF(L17="○","NOT NULL","")</f>
        <v>NOT NULL</v>
      </c>
      <c r="W17" s="25" t="str">
        <f>"-- "&amp;C17</f>
        <v>-- ICD10小分類名</v>
      </c>
      <c r="Y17" s="41"/>
      <c r="Z17" s="41"/>
      <c r="AA17" s="41"/>
      <c r="AB17" s="41"/>
      <c r="AD17" s="25" t="str">
        <f t="shared" si="8"/>
        <v xml:space="preserve">"icd10_s_name": "object", </v>
      </c>
      <c r="AE17" s="25" t="str">
        <f t="shared" si="9"/>
        <v xml:space="preserve">"icd10_s_name", </v>
      </c>
    </row>
    <row r="18" spans="1:31">
      <c r="B18" s="33">
        <f t="shared" si="0"/>
        <v>5</v>
      </c>
      <c r="C18" s="236" t="s">
        <v>403</v>
      </c>
      <c r="D18" s="236" t="s">
        <v>4016</v>
      </c>
      <c r="E18" s="229"/>
      <c r="F18" s="35" t="s">
        <v>3902</v>
      </c>
      <c r="G18" s="229">
        <v>7</v>
      </c>
      <c r="H18" s="245" t="str">
        <f>IF(F18="フラグ","boolean",IF(F18="文字列","text",IF(F18="整数","integer",IF(F18="実数","numeric",""))))</f>
        <v>text</v>
      </c>
      <c r="I18" s="245">
        <f>IF(H18="boolean",1,IF(H18="text",IF(G18&lt;=126,1+(G18*3),4+(G18*3)),IF(H18="integer",4,IF(H18="numeric",3+CEILING(G18/4*2,2),0))))</f>
        <v>22</v>
      </c>
      <c r="J18" s="237"/>
      <c r="K18" s="238"/>
      <c r="L18" s="239" t="s">
        <v>192</v>
      </c>
      <c r="M18" s="39"/>
      <c r="S18" s="25" t="str">
        <f>IF(B18&lt;&gt;1,","&amp;D18,D18)</f>
        <v>,icd10_l_code</v>
      </c>
      <c r="T18" s="25" t="str">
        <f>UPPER(H18)</f>
        <v>TEXT</v>
      </c>
      <c r="U18" s="25" t="str">
        <f>IF(K18&lt;&gt;"","default "&amp;IF(H18="text","'"&amp;K18&amp;"'",K18),"")</f>
        <v/>
      </c>
      <c r="V18" s="25" t="str">
        <f>IF(L18="○","NOT NULL","")</f>
        <v>NOT NULL</v>
      </c>
      <c r="W18" s="25" t="str">
        <f>"-- "&amp;C18</f>
        <v>-- ICD10大分類コード</v>
      </c>
      <c r="Y18" s="41"/>
      <c r="Z18" s="41"/>
      <c r="AA18" s="41"/>
      <c r="AB18" s="41"/>
      <c r="AD18" s="25" t="str">
        <f t="shared" si="8"/>
        <v xml:space="preserve">"icd10_l_code": "object", </v>
      </c>
      <c r="AE18" s="25" t="str">
        <f t="shared" si="9"/>
        <v xml:space="preserve">"icd10_l_code", </v>
      </c>
    </row>
    <row r="19" spans="1:31">
      <c r="A19" s="41"/>
      <c r="B19" s="352">
        <f t="shared" si="0"/>
        <v>6</v>
      </c>
      <c r="C19" s="330" t="s">
        <v>408</v>
      </c>
      <c r="D19" s="330" t="s">
        <v>4018</v>
      </c>
      <c r="E19" s="351"/>
      <c r="F19" s="351" t="s">
        <v>3902</v>
      </c>
      <c r="G19" s="351">
        <v>7</v>
      </c>
      <c r="H19" s="74" t="str">
        <f t="shared" ref="H19:H22" si="12">IF(F19="フラグ","boolean",IF(F19="文字列","text",IF(F19="整数","integer",IF(F19="実数","numeric",""))))</f>
        <v>text</v>
      </c>
      <c r="I19" s="74">
        <f t="shared" ref="I19:I22" si="13">IF(H19="boolean",1,IF(H19="text",IF(G19&lt;=126,1+(G19*3),4+(G19*3)),IF(H19="integer",4,IF(H19="numeric",3+CEILING(G19/4*2,2),0))))</f>
        <v>22</v>
      </c>
      <c r="J19" s="75"/>
      <c r="K19" s="379"/>
      <c r="L19" s="239" t="s">
        <v>192</v>
      </c>
      <c r="M19" s="76"/>
      <c r="P19" s="41"/>
      <c r="S19" s="25" t="str">
        <f t="shared" ref="S19:S22" si="14">IF(B19&lt;&gt;1,","&amp;D19,D19)</f>
        <v>,icd10_m_code</v>
      </c>
      <c r="T19" s="25" t="str">
        <f t="shared" ref="T19:T22" si="15">UPPER(H19)</f>
        <v>TEXT</v>
      </c>
      <c r="U19" s="25" t="str">
        <f t="shared" ref="U19:U22" si="16">IF(K19&lt;&gt;"","default "&amp;IF(H19="text","'"&amp;K19&amp;"'",K19),"")</f>
        <v/>
      </c>
      <c r="V19" s="25" t="str">
        <f t="shared" ref="V19:V22" si="17">IF(L19="○","NOT NULL","")</f>
        <v>NOT NULL</v>
      </c>
      <c r="W19" s="25" t="str">
        <f t="shared" ref="W19:W22" si="18">"-- "&amp;C19</f>
        <v>-- ICD10中分類コード</v>
      </c>
      <c r="Y19" s="41"/>
      <c r="Z19" s="41"/>
      <c r="AA19" s="41"/>
      <c r="AB19" s="41"/>
      <c r="AD19" s="25" t="str">
        <f t="shared" si="8"/>
        <v xml:space="preserve">"icd10_m_code": "object", </v>
      </c>
      <c r="AE19" s="25" t="str">
        <f t="shared" si="9"/>
        <v xml:space="preserve">"icd10_m_code", </v>
      </c>
    </row>
    <row r="20" spans="1:31">
      <c r="A20" s="41"/>
      <c r="B20" s="352">
        <f t="shared" si="0"/>
        <v>7</v>
      </c>
      <c r="C20" s="330" t="s">
        <v>3935</v>
      </c>
      <c r="D20" s="330" t="s">
        <v>3936</v>
      </c>
      <c r="E20" s="351"/>
      <c r="F20" s="351" t="s">
        <v>3902</v>
      </c>
      <c r="G20" s="351">
        <v>9</v>
      </c>
      <c r="H20" s="74" t="str">
        <f t="shared" si="12"/>
        <v>text</v>
      </c>
      <c r="I20" s="74">
        <f t="shared" si="13"/>
        <v>28</v>
      </c>
      <c r="J20" s="75"/>
      <c r="K20" s="379"/>
      <c r="L20" s="239"/>
      <c r="M20" s="76" t="s">
        <v>3945</v>
      </c>
      <c r="P20" s="41"/>
      <c r="S20" s="25" t="str">
        <f t="shared" si="14"/>
        <v>,ikosaki</v>
      </c>
      <c r="T20" s="25" t="str">
        <f t="shared" si="15"/>
        <v>TEXT</v>
      </c>
      <c r="U20" s="25" t="str">
        <f t="shared" si="16"/>
        <v/>
      </c>
      <c r="V20" s="25" t="str">
        <f t="shared" si="17"/>
        <v/>
      </c>
      <c r="W20" s="25" t="str">
        <f t="shared" si="18"/>
        <v>-- 移行先</v>
      </c>
      <c r="Y20" s="41"/>
      <c r="Z20" s="41"/>
      <c r="AA20" s="41"/>
      <c r="AB20" s="41"/>
      <c r="AD20" s="25" t="str">
        <f t="shared" si="8"/>
        <v xml:space="preserve">"ikosaki": "object", </v>
      </c>
      <c r="AE20" s="25" t="str">
        <f t="shared" si="9"/>
        <v xml:space="preserve">"ikosaki", </v>
      </c>
    </row>
    <row r="21" spans="1:31">
      <c r="A21" s="41"/>
      <c r="B21" s="352">
        <f t="shared" si="0"/>
        <v>8</v>
      </c>
      <c r="C21" s="330" t="s">
        <v>3937</v>
      </c>
      <c r="D21" s="330" t="s">
        <v>3938</v>
      </c>
      <c r="E21" s="351"/>
      <c r="F21" s="351" t="s">
        <v>3902</v>
      </c>
      <c r="G21" s="351">
        <v>4</v>
      </c>
      <c r="H21" s="74" t="str">
        <f t="shared" si="12"/>
        <v>text</v>
      </c>
      <c r="I21" s="74">
        <f t="shared" si="13"/>
        <v>13</v>
      </c>
      <c r="J21" s="75"/>
      <c r="K21" s="379"/>
      <c r="L21" s="239" t="s">
        <v>192</v>
      </c>
      <c r="M21" s="76" t="s">
        <v>3946</v>
      </c>
      <c r="P21" s="41"/>
      <c r="S21" s="25" t="str">
        <f t="shared" si="14"/>
        <v>,nen</v>
      </c>
      <c r="T21" s="25" t="str">
        <f t="shared" si="15"/>
        <v>TEXT</v>
      </c>
      <c r="U21" s="25" t="str">
        <f t="shared" si="16"/>
        <v/>
      </c>
      <c r="V21" s="25" t="str">
        <f t="shared" si="17"/>
        <v>NOT NULL</v>
      </c>
      <c r="W21" s="25" t="str">
        <f t="shared" si="18"/>
        <v>-- 年</v>
      </c>
      <c r="Y21" s="41"/>
      <c r="Z21" s="41"/>
      <c r="AA21" s="41"/>
      <c r="AB21" s="41"/>
      <c r="AD21" s="25" t="str">
        <f t="shared" si="8"/>
        <v xml:space="preserve">"nen": "object", </v>
      </c>
      <c r="AE21" s="25" t="str">
        <f t="shared" si="9"/>
        <v xml:space="preserve">"nen", </v>
      </c>
    </row>
    <row r="22" spans="1:31">
      <c r="A22" s="41"/>
      <c r="B22" s="352">
        <f t="shared" si="0"/>
        <v>9</v>
      </c>
      <c r="C22" s="330" t="s">
        <v>3939</v>
      </c>
      <c r="D22" s="330" t="s">
        <v>3940</v>
      </c>
      <c r="E22" s="351"/>
      <c r="F22" s="351" t="s">
        <v>3902</v>
      </c>
      <c r="G22" s="351">
        <v>6</v>
      </c>
      <c r="H22" s="74" t="str">
        <f t="shared" si="12"/>
        <v>text</v>
      </c>
      <c r="I22" s="74">
        <f t="shared" si="13"/>
        <v>19</v>
      </c>
      <c r="J22" s="75"/>
      <c r="K22" s="379"/>
      <c r="L22" s="239" t="s">
        <v>192</v>
      </c>
      <c r="M22" s="76" t="s">
        <v>3947</v>
      </c>
      <c r="P22" s="41"/>
      <c r="S22" s="25" t="str">
        <f t="shared" si="14"/>
        <v>,nengetsu</v>
      </c>
      <c r="T22" s="25" t="str">
        <f t="shared" si="15"/>
        <v>TEXT</v>
      </c>
      <c r="U22" s="25" t="str">
        <f t="shared" si="16"/>
        <v/>
      </c>
      <c r="V22" s="25" t="str">
        <f t="shared" si="17"/>
        <v>NOT NULL</v>
      </c>
      <c r="W22" s="25" t="str">
        <f t="shared" si="18"/>
        <v>-- 年月</v>
      </c>
      <c r="Y22" s="41"/>
      <c r="Z22" s="41"/>
      <c r="AA22" s="41"/>
      <c r="AB22" s="41"/>
      <c r="AD22" s="25" t="str">
        <f t="shared" si="8"/>
        <v xml:space="preserve">"nengetsu": "object", </v>
      </c>
      <c r="AE22" s="25" t="str">
        <f t="shared" si="9"/>
        <v xml:space="preserve">"nengetsu", </v>
      </c>
    </row>
    <row r="23" spans="1:31" ht="19.5" thickBot="1">
      <c r="A23" s="41"/>
      <c r="B23" s="42">
        <f t="shared" si="0"/>
        <v>10</v>
      </c>
      <c r="C23" s="324" t="s">
        <v>3941</v>
      </c>
      <c r="D23" s="324" t="s">
        <v>822</v>
      </c>
      <c r="E23" s="325"/>
      <c r="F23" s="325" t="s">
        <v>3902</v>
      </c>
      <c r="G23" s="325">
        <v>8</v>
      </c>
      <c r="H23" s="44" t="str">
        <f t="shared" si="1"/>
        <v>text</v>
      </c>
      <c r="I23" s="44">
        <f t="shared" si="2"/>
        <v>25</v>
      </c>
      <c r="J23" s="46"/>
      <c r="K23" s="206"/>
      <c r="L23" s="44" t="s">
        <v>192</v>
      </c>
      <c r="M23" s="49" t="s">
        <v>3948</v>
      </c>
      <c r="P23" s="41"/>
      <c r="S23" s="25" t="str">
        <f t="shared" si="3"/>
        <v>,update_ymd</v>
      </c>
      <c r="T23" s="25" t="str">
        <f t="shared" si="4"/>
        <v>TEXT</v>
      </c>
      <c r="U23" s="25" t="str">
        <f t="shared" si="5"/>
        <v/>
      </c>
      <c r="V23" s="25" t="str">
        <f t="shared" si="6"/>
        <v>NOT NULL</v>
      </c>
      <c r="W23" s="25" t="str">
        <f t="shared" si="7"/>
        <v>-- データ登録日</v>
      </c>
      <c r="Y23" s="41"/>
      <c r="Z23" s="41"/>
      <c r="AA23" s="41"/>
      <c r="AB23" s="41"/>
      <c r="AD23" s="25" t="str">
        <f t="shared" si="8"/>
        <v xml:space="preserve">"update_ymd": "object", </v>
      </c>
      <c r="AE23" s="25" t="str">
        <f t="shared" si="9"/>
        <v xml:space="preserve">"update_ymd", </v>
      </c>
    </row>
    <row r="24" spans="1:31">
      <c r="A24" s="41"/>
      <c r="P24" s="41"/>
      <c r="R24" s="25" t="s">
        <v>1327</v>
      </c>
      <c r="Y24" s="41"/>
      <c r="Z24" s="41"/>
      <c r="AA24" s="41"/>
      <c r="AB24" s="41"/>
    </row>
    <row r="25" spans="1:31">
      <c r="A25" s="4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23" priority="8"/>
  </conditionalFormatting>
  <conditionalFormatting sqref="D15 D18">
    <cfRule type="duplicateValues" dxfId="922" priority="7"/>
  </conditionalFormatting>
  <conditionalFormatting sqref="D22">
    <cfRule type="duplicateValues" dxfId="921" priority="6"/>
  </conditionalFormatting>
  <conditionalFormatting sqref="D19">
    <cfRule type="duplicateValues" dxfId="920" priority="5"/>
  </conditionalFormatting>
  <conditionalFormatting sqref="D20">
    <cfRule type="duplicateValues" dxfId="919" priority="4"/>
  </conditionalFormatting>
  <conditionalFormatting sqref="D21">
    <cfRule type="duplicateValues" dxfId="918" priority="3"/>
  </conditionalFormatting>
  <conditionalFormatting sqref="D17">
    <cfRule type="duplicateValues" dxfId="917" priority="2"/>
  </conditionalFormatting>
  <conditionalFormatting sqref="D16">
    <cfRule type="duplicateValues" dxfId="91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milscm4.mt_icd10_ss</v>
      </c>
    </row>
    <row r="3" spans="1:31" ht="19.5" thickBot="1">
      <c r="B3" s="28"/>
      <c r="C3" s="28"/>
      <c r="D3" s="28"/>
      <c r="E3" s="28"/>
      <c r="F3" s="28"/>
      <c r="G3" s="28"/>
      <c r="H3" s="28"/>
      <c r="I3" s="28"/>
      <c r="J3" s="28"/>
      <c r="K3" s="28"/>
      <c r="L3" s="28"/>
      <c r="M3" s="29"/>
      <c r="N3" s="28"/>
      <c r="Q3" s="25" t="str">
        <f>"ADD CONSTRAINT "&amp;D$8&amp;"_pkey"</f>
        <v>ADD CONSTRAINT mt_icd10_ss_pkey</v>
      </c>
    </row>
    <row r="4" spans="1:31">
      <c r="B4" s="626" t="s">
        <v>142</v>
      </c>
      <c r="C4" s="627"/>
      <c r="D4" s="628" t="str">
        <f>VLOOKUP(D7,エンティティ一覧!A1:'エンティティ一覧'!AQ10131,13,FALSE)</f>
        <v>ENT_A3_33</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4088</v>
      </c>
      <c r="E7" s="646"/>
      <c r="F7" s="646"/>
      <c r="G7" s="646"/>
      <c r="H7" s="646"/>
      <c r="I7" s="646"/>
      <c r="J7" s="646"/>
      <c r="K7" s="646"/>
      <c r="L7" s="646"/>
      <c r="M7" s="647"/>
      <c r="T7" s="25" t="s">
        <v>4023</v>
      </c>
    </row>
    <row r="8" spans="1:31">
      <c r="B8" s="641" t="s">
        <v>642</v>
      </c>
      <c r="C8" s="642"/>
      <c r="D8" s="643" t="s">
        <v>4107</v>
      </c>
      <c r="E8" s="646"/>
      <c r="F8" s="646"/>
      <c r="G8" s="646"/>
      <c r="H8" s="646"/>
      <c r="I8" s="646"/>
      <c r="J8" s="646"/>
      <c r="K8" s="646"/>
      <c r="L8" s="646"/>
      <c r="M8" s="647"/>
      <c r="S8" s="25" t="s">
        <v>1327</v>
      </c>
    </row>
    <row r="9" spans="1:31" ht="19.5" thickBot="1">
      <c r="B9" s="652" t="s">
        <v>149</v>
      </c>
      <c r="C9" s="653"/>
      <c r="D9" s="654" t="str">
        <f xml:space="preserve"> D7 &amp; "を定義する。"</f>
        <v>ICD10細分類マスタを定義する。</v>
      </c>
      <c r="E9" s="655"/>
      <c r="F9" s="655"/>
      <c r="G9" s="655"/>
      <c r="H9" s="655"/>
      <c r="I9" s="655"/>
      <c r="J9" s="655"/>
      <c r="K9" s="655"/>
      <c r="L9" s="655"/>
      <c r="M9" s="656"/>
      <c r="P9" s="25" t="str">
        <f>"ALTER TABLE milscm4."&amp;D$8&amp;" OWNER TO pgmisgrp1;"</f>
        <v>ALTER TABLE milscm4.mt_icd10_ss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milscm4.mt_icd10_ss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milscm4.mt_icd10_ss</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4" si="0">ROW()-13</f>
        <v>1</v>
      </c>
      <c r="C14" s="236" t="s">
        <v>3915</v>
      </c>
      <c r="D14" s="236" t="s">
        <v>3916</v>
      </c>
      <c r="E14" s="229" t="s">
        <v>192</v>
      </c>
      <c r="F14" s="229" t="s">
        <v>3902</v>
      </c>
      <c r="G14" s="229">
        <v>8</v>
      </c>
      <c r="H14" s="36" t="str">
        <f t="shared" ref="H14:H24" si="1">IF(F14="フラグ","boolean",IF(F14="文字列","text",IF(F14="整数","integer",IF(F14="実数","numeric",""))))</f>
        <v>text</v>
      </c>
      <c r="I14" s="36">
        <f t="shared" ref="I14:I24" si="2">IF(H14="boolean",1,IF(H14="text",IF(G14&lt;=126,1+(G14*3),4+(G14*3)),IF(H14="integer",4,IF(H14="numeric",3+CEILING(G14/4*2,2),0))))</f>
        <v>25</v>
      </c>
      <c r="J14" s="37"/>
      <c r="K14" s="204"/>
      <c r="L14" s="239" t="s">
        <v>192</v>
      </c>
      <c r="M14" s="39" t="s">
        <v>3942</v>
      </c>
      <c r="S14" s="25" t="str">
        <f t="shared" ref="S14:S24" si="3">IF(B14&lt;&gt;1,","&amp;D14,D14)</f>
        <v>sekoubi</v>
      </c>
      <c r="T14" s="25" t="str">
        <f t="shared" ref="T14:T24" si="4">UPPER(H14)</f>
        <v>TEXT</v>
      </c>
      <c r="U14" s="25" t="str">
        <f t="shared" ref="U14:U24" si="5">IF(K14&lt;&gt;"","default "&amp;IF(H14="text","'"&amp;K14&amp;"'",K14),"")</f>
        <v/>
      </c>
      <c r="V14" s="25" t="str">
        <f t="shared" ref="V14:V24" si="6">IF(L14="○","NOT NULL","")</f>
        <v>NOT NULL</v>
      </c>
      <c r="W14" s="25" t="str">
        <f t="shared" ref="W14:W24" si="7">"-- "&amp;C14</f>
        <v>-- 施行日</v>
      </c>
      <c r="Y14" s="41"/>
      <c r="Z14" s="41"/>
      <c r="AA14" s="41"/>
      <c r="AB14" s="41"/>
      <c r="AD14" s="25" t="str">
        <f t="shared" ref="AD14:AD24" si="8">IF(H14="text",""""&amp;D14&amp;""": ""object"", ","")</f>
        <v xml:space="preserve">"sekoubi": "object", </v>
      </c>
      <c r="AE14" s="25" t="str">
        <f t="shared" ref="AE14:AE24" si="9">""""&amp;D14&amp;""", "</f>
        <v xml:space="preserve">"sekoubi", </v>
      </c>
    </row>
    <row r="15" spans="1:31">
      <c r="B15" s="33">
        <f t="shared" si="0"/>
        <v>2</v>
      </c>
      <c r="C15" s="236" t="s">
        <v>3917</v>
      </c>
      <c r="D15" s="236" t="s">
        <v>3918</v>
      </c>
      <c r="E15" s="229" t="s">
        <v>192</v>
      </c>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,koshin_kubun</v>
      </c>
      <c r="T15" s="25" t="str">
        <f>UPPER(H15)</f>
        <v>TEXT</v>
      </c>
      <c r="U15" s="25" t="str">
        <f>IF(K15&lt;&gt;"","default "&amp;IF(H15="text","'"&amp;K15&amp;"'",K15),"")</f>
        <v/>
      </c>
      <c r="V15" s="25" t="str">
        <f>IF(L15="○","NOT NULL","")</f>
        <v>NOT NULL</v>
      </c>
      <c r="W15" s="25" t="str">
        <f>"--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1236</v>
      </c>
      <c r="D16" s="236" t="s">
        <v>4022</v>
      </c>
      <c r="E16" s="229" t="s">
        <v>192</v>
      </c>
      <c r="F16" s="35" t="s">
        <v>3902</v>
      </c>
      <c r="G16" s="229">
        <v>4</v>
      </c>
      <c r="H16" s="245" t="str">
        <f>IF(F16="フラグ","boolean",IF(F16="文字列","text",IF(F16="整数","integer",IF(F16="実数","numeric",""))))</f>
        <v>text</v>
      </c>
      <c r="I16" s="245">
        <f>IF(H16="boolean",1,IF(H16="text",IF(G16&lt;=126,1+(G16*3),4+(G16*3)),IF(H16="integer",4,IF(H16="numeric",3+CEILING(G16/4*2,2),0))))</f>
        <v>13</v>
      </c>
      <c r="J16" s="237"/>
      <c r="K16" s="238"/>
      <c r="L16" s="239" t="s">
        <v>192</v>
      </c>
      <c r="M16" s="39"/>
      <c r="S16" s="25" t="str">
        <f>IF(B16&lt;&gt;1,","&amp;D16,D16)</f>
        <v>,icd10_ss_code</v>
      </c>
      <c r="T16" s="25" t="str">
        <f>UPPER(H16)</f>
        <v>TEXT</v>
      </c>
      <c r="U16" s="25" t="str">
        <f>IF(K16&lt;&gt;"","default "&amp;IF(H16="text","'"&amp;K16&amp;"'",K16),"")</f>
        <v/>
      </c>
      <c r="V16" s="25" t="str">
        <f>IF(L16="○","NOT NULL","")</f>
        <v>NOT NULL</v>
      </c>
      <c r="W16" s="25" t="str">
        <f>"-- "&amp;C16</f>
        <v>-- ICD10細分類コード</v>
      </c>
      <c r="Y16" s="41"/>
      <c r="Z16" s="41"/>
      <c r="AA16" s="41"/>
      <c r="AB16" s="41"/>
      <c r="AD16" s="25" t="str">
        <f t="shared" ref="AD16" si="10">IF(H16="text",""""&amp;D16&amp;""": ""object"", ","")</f>
        <v xml:space="preserve">"icd10_ss_code": "object", </v>
      </c>
      <c r="AE16" s="25" t="str">
        <f t="shared" ref="AE16" si="11">""""&amp;D16&amp;""", "</f>
        <v xml:space="preserve">"icd10_ss_code", </v>
      </c>
    </row>
    <row r="17" spans="1:31">
      <c r="B17" s="33">
        <f t="shared" si="0"/>
        <v>4</v>
      </c>
      <c r="C17" s="236" t="s">
        <v>1242</v>
      </c>
      <c r="D17" s="236" t="s">
        <v>1243</v>
      </c>
      <c r="E17" s="229"/>
      <c r="F17" s="35" t="s">
        <v>3902</v>
      </c>
      <c r="G17" s="229">
        <v>256</v>
      </c>
      <c r="H17" s="245" t="str">
        <f>IF(F17="フラグ","boolean",IF(F17="文字列","text",IF(F17="整数","integer",IF(F17="実数","numeric",""))))</f>
        <v>text</v>
      </c>
      <c r="I17" s="245">
        <f>IF(H17="boolean",1,IF(H17="text",IF(G17&lt;=126,1+(G17*3),4+(G17*3)),IF(H17="integer",4,IF(H17="numeric",3+CEILING(G17/4*2,2),0))))</f>
        <v>772</v>
      </c>
      <c r="J17" s="237"/>
      <c r="K17" s="238"/>
      <c r="L17" s="239" t="s">
        <v>192</v>
      </c>
      <c r="M17" s="39"/>
      <c r="S17" s="25" t="str">
        <f>IF(B17&lt;&gt;1,","&amp;D17,D17)</f>
        <v>,icd10_ss_name</v>
      </c>
      <c r="T17" s="25" t="str">
        <f>UPPER(H17)</f>
        <v>TEXT</v>
      </c>
      <c r="U17" s="25" t="str">
        <f>IF(K17&lt;&gt;"","default "&amp;IF(H17="text","'"&amp;K17&amp;"'",K17),"")</f>
        <v/>
      </c>
      <c r="V17" s="25" t="str">
        <f>IF(L17="○","NOT NULL","")</f>
        <v>NOT NULL</v>
      </c>
      <c r="W17" s="25" t="str">
        <f>"-- "&amp;C17</f>
        <v>-- ICD10細分類名</v>
      </c>
      <c r="Y17" s="41"/>
      <c r="Z17" s="41"/>
      <c r="AA17" s="41"/>
      <c r="AB17" s="41"/>
      <c r="AD17" s="25" t="str">
        <f t="shared" si="8"/>
        <v xml:space="preserve">"icd10_ss_name": "object", </v>
      </c>
      <c r="AE17" s="25" t="str">
        <f t="shared" si="9"/>
        <v xml:space="preserve">"icd10_ss_name", </v>
      </c>
    </row>
    <row r="18" spans="1:31">
      <c r="B18" s="33">
        <f t="shared" si="0"/>
        <v>5</v>
      </c>
      <c r="C18" s="236" t="s">
        <v>403</v>
      </c>
      <c r="D18" s="236" t="s">
        <v>4016</v>
      </c>
      <c r="E18" s="229"/>
      <c r="F18" s="35" t="s">
        <v>3902</v>
      </c>
      <c r="G18" s="229">
        <v>7</v>
      </c>
      <c r="H18" s="245" t="str">
        <f>IF(F18="フラグ","boolean",IF(F18="文字列","text",IF(F18="整数","integer",IF(F18="実数","numeric",""))))</f>
        <v>text</v>
      </c>
      <c r="I18" s="245">
        <f>IF(H18="boolean",1,IF(H18="text",IF(G18&lt;=126,1+(G18*3),4+(G18*3)),IF(H18="integer",4,IF(H18="numeric",3+CEILING(G18/4*2,2),0))))</f>
        <v>22</v>
      </c>
      <c r="J18" s="237"/>
      <c r="K18" s="238"/>
      <c r="L18" s="239" t="s">
        <v>192</v>
      </c>
      <c r="M18" s="39"/>
      <c r="S18" s="25" t="str">
        <f>IF(B18&lt;&gt;1,","&amp;D18,D18)</f>
        <v>,icd10_l_code</v>
      </c>
      <c r="T18" s="25" t="str">
        <f>UPPER(H18)</f>
        <v>TEXT</v>
      </c>
      <c r="U18" s="25" t="str">
        <f>IF(K18&lt;&gt;"","default "&amp;IF(H18="text","'"&amp;K18&amp;"'",K18),"")</f>
        <v/>
      </c>
      <c r="V18" s="25" t="str">
        <f>IF(L18="○","NOT NULL","")</f>
        <v>NOT NULL</v>
      </c>
      <c r="W18" s="25" t="str">
        <f>"-- "&amp;C18</f>
        <v>-- ICD10大分類コード</v>
      </c>
      <c r="Y18" s="41"/>
      <c r="Z18" s="41"/>
      <c r="AA18" s="41"/>
      <c r="AB18" s="41"/>
      <c r="AD18" s="25" t="str">
        <f t="shared" si="8"/>
        <v xml:space="preserve">"icd10_l_code": "object", </v>
      </c>
      <c r="AE18" s="25" t="str">
        <f t="shared" si="9"/>
        <v xml:space="preserve">"icd10_l_code", </v>
      </c>
    </row>
    <row r="19" spans="1:31">
      <c r="B19" s="33">
        <f t="shared" si="0"/>
        <v>6</v>
      </c>
      <c r="C19" s="236" t="s">
        <v>408</v>
      </c>
      <c r="D19" s="236" t="s">
        <v>4018</v>
      </c>
      <c r="E19" s="229"/>
      <c r="F19" s="35" t="s">
        <v>3902</v>
      </c>
      <c r="G19" s="229">
        <v>7</v>
      </c>
      <c r="H19" s="245" t="str">
        <f>IF(F19="フラグ","boolean",IF(F19="文字列","text",IF(F19="整数","integer",IF(F19="実数","numeric",""))))</f>
        <v>text</v>
      </c>
      <c r="I19" s="245">
        <f>IF(H19="boolean",1,IF(H19="text",IF(G19&lt;=126,1+(G19*3),4+(G19*3)),IF(H19="integer",4,IF(H19="numeric",3+CEILING(G19/4*2,2),0))))</f>
        <v>22</v>
      </c>
      <c r="J19" s="237"/>
      <c r="K19" s="238"/>
      <c r="L19" s="239" t="s">
        <v>192</v>
      </c>
      <c r="M19" s="39"/>
      <c r="S19" s="25" t="str">
        <f>IF(B19&lt;&gt;1,","&amp;D19,D19)</f>
        <v>,icd10_m_code</v>
      </c>
      <c r="T19" s="25" t="str">
        <f>UPPER(H19)</f>
        <v>TEXT</v>
      </c>
      <c r="U19" s="25" t="str">
        <f>IF(K19&lt;&gt;"","default "&amp;IF(H19="text","'"&amp;K19&amp;"'",K19),"")</f>
        <v/>
      </c>
      <c r="V19" s="25" t="str">
        <f>IF(L19="○","NOT NULL","")</f>
        <v>NOT NULL</v>
      </c>
      <c r="W19" s="25" t="str">
        <f>"-- "&amp;C19</f>
        <v>-- ICD10中分類コード</v>
      </c>
      <c r="Y19" s="41"/>
      <c r="Z19" s="41"/>
      <c r="AA19" s="41"/>
      <c r="AB19" s="41"/>
      <c r="AD19" s="25" t="str">
        <f t="shared" si="8"/>
        <v xml:space="preserve">"icd10_m_code": "object", </v>
      </c>
      <c r="AE19" s="25" t="str">
        <f t="shared" si="9"/>
        <v xml:space="preserve">"icd10_m_code", </v>
      </c>
    </row>
    <row r="20" spans="1:31">
      <c r="A20" s="41"/>
      <c r="B20" s="352">
        <f t="shared" si="0"/>
        <v>7</v>
      </c>
      <c r="C20" s="330" t="s">
        <v>412</v>
      </c>
      <c r="D20" s="330" t="s">
        <v>4020</v>
      </c>
      <c r="E20" s="351"/>
      <c r="F20" s="351" t="s">
        <v>3902</v>
      </c>
      <c r="G20" s="351">
        <v>3</v>
      </c>
      <c r="H20" s="74" t="str">
        <f t="shared" ref="H20:H23" si="12">IF(F20="フラグ","boolean",IF(F20="文字列","text",IF(F20="整数","integer",IF(F20="実数","numeric",""))))</f>
        <v>text</v>
      </c>
      <c r="I20" s="74">
        <f t="shared" ref="I20:I23" si="13">IF(H20="boolean",1,IF(H20="text",IF(G20&lt;=126,1+(G20*3),4+(G20*3)),IF(H20="integer",4,IF(H20="numeric",3+CEILING(G20/4*2,2),0))))</f>
        <v>10</v>
      </c>
      <c r="J20" s="75"/>
      <c r="K20" s="379"/>
      <c r="L20" s="239" t="s">
        <v>192</v>
      </c>
      <c r="M20" s="76"/>
      <c r="P20" s="41"/>
      <c r="S20" s="25" t="str">
        <f t="shared" ref="S20:S23" si="14">IF(B20&lt;&gt;1,","&amp;D20,D20)</f>
        <v>,icd10_s_code</v>
      </c>
      <c r="T20" s="25" t="str">
        <f t="shared" ref="T20:T23" si="15">UPPER(H20)</f>
        <v>TEXT</v>
      </c>
      <c r="U20" s="25" t="str">
        <f t="shared" ref="U20:U23" si="16">IF(K20&lt;&gt;"","default "&amp;IF(H20="text","'"&amp;K20&amp;"'",K20),"")</f>
        <v/>
      </c>
      <c r="V20" s="25" t="str">
        <f t="shared" ref="V20:V23" si="17">IF(L20="○","NOT NULL","")</f>
        <v>NOT NULL</v>
      </c>
      <c r="W20" s="25" t="str">
        <f t="shared" ref="W20:W23" si="18">"-- "&amp;C20</f>
        <v>-- ICD10小分類コード</v>
      </c>
      <c r="Y20" s="41"/>
      <c r="Z20" s="41"/>
      <c r="AA20" s="41"/>
      <c r="AB20" s="41"/>
      <c r="AD20" s="25" t="str">
        <f t="shared" si="8"/>
        <v xml:space="preserve">"icd10_s_code": "object", </v>
      </c>
      <c r="AE20" s="25" t="str">
        <f t="shared" si="9"/>
        <v xml:space="preserve">"icd10_s_code", </v>
      </c>
    </row>
    <row r="21" spans="1:31">
      <c r="A21" s="41"/>
      <c r="B21" s="352">
        <f t="shared" si="0"/>
        <v>8</v>
      </c>
      <c r="C21" s="330" t="s">
        <v>3935</v>
      </c>
      <c r="D21" s="330" t="s">
        <v>3936</v>
      </c>
      <c r="E21" s="351"/>
      <c r="F21" s="351" t="s">
        <v>3902</v>
      </c>
      <c r="G21" s="351">
        <v>9</v>
      </c>
      <c r="H21" s="74" t="str">
        <f t="shared" si="12"/>
        <v>text</v>
      </c>
      <c r="I21" s="74">
        <f t="shared" si="13"/>
        <v>28</v>
      </c>
      <c r="J21" s="75"/>
      <c r="K21" s="379"/>
      <c r="L21" s="239"/>
      <c r="M21" s="76" t="s">
        <v>3945</v>
      </c>
      <c r="P21" s="41"/>
      <c r="S21" s="25" t="str">
        <f t="shared" si="14"/>
        <v>,ikosaki</v>
      </c>
      <c r="T21" s="25" t="str">
        <f t="shared" si="15"/>
        <v>TEXT</v>
      </c>
      <c r="U21" s="25" t="str">
        <f t="shared" si="16"/>
        <v/>
      </c>
      <c r="V21" s="25" t="str">
        <f t="shared" si="17"/>
        <v/>
      </c>
      <c r="W21" s="25" t="str">
        <f t="shared" si="18"/>
        <v>-- 移行先</v>
      </c>
      <c r="Y21" s="41"/>
      <c r="Z21" s="41"/>
      <c r="AA21" s="41"/>
      <c r="AB21" s="41"/>
      <c r="AD21" s="25" t="str">
        <f t="shared" si="8"/>
        <v xml:space="preserve">"ikosaki": "object", </v>
      </c>
      <c r="AE21" s="25" t="str">
        <f t="shared" si="9"/>
        <v xml:space="preserve">"ikosaki", </v>
      </c>
    </row>
    <row r="22" spans="1:31">
      <c r="A22" s="41"/>
      <c r="B22" s="352">
        <f t="shared" si="0"/>
        <v>9</v>
      </c>
      <c r="C22" s="330" t="s">
        <v>3937</v>
      </c>
      <c r="D22" s="330" t="s">
        <v>3938</v>
      </c>
      <c r="E22" s="351"/>
      <c r="F22" s="351" t="s">
        <v>3902</v>
      </c>
      <c r="G22" s="351">
        <v>4</v>
      </c>
      <c r="H22" s="74" t="str">
        <f t="shared" si="12"/>
        <v>text</v>
      </c>
      <c r="I22" s="74">
        <f t="shared" si="13"/>
        <v>13</v>
      </c>
      <c r="J22" s="75"/>
      <c r="K22" s="379"/>
      <c r="L22" s="239" t="s">
        <v>192</v>
      </c>
      <c r="M22" s="76" t="s">
        <v>3946</v>
      </c>
      <c r="P22" s="41"/>
      <c r="S22" s="25" t="str">
        <f t="shared" si="14"/>
        <v>,nen</v>
      </c>
      <c r="T22" s="25" t="str">
        <f t="shared" si="15"/>
        <v>TEXT</v>
      </c>
      <c r="U22" s="25" t="str">
        <f t="shared" si="16"/>
        <v/>
      </c>
      <c r="V22" s="25" t="str">
        <f t="shared" si="17"/>
        <v>NOT NULL</v>
      </c>
      <c r="W22" s="25" t="str">
        <f t="shared" si="18"/>
        <v>-- 年</v>
      </c>
      <c r="Y22" s="41"/>
      <c r="Z22" s="41"/>
      <c r="AA22" s="41"/>
      <c r="AB22" s="41"/>
      <c r="AD22" s="25" t="str">
        <f t="shared" si="8"/>
        <v xml:space="preserve">"nen": "object", </v>
      </c>
      <c r="AE22" s="25" t="str">
        <f t="shared" si="9"/>
        <v xml:space="preserve">"nen", </v>
      </c>
    </row>
    <row r="23" spans="1:31">
      <c r="A23" s="41"/>
      <c r="B23" s="352">
        <f t="shared" si="0"/>
        <v>10</v>
      </c>
      <c r="C23" s="330" t="s">
        <v>3939</v>
      </c>
      <c r="D23" s="330" t="s">
        <v>3940</v>
      </c>
      <c r="E23" s="351"/>
      <c r="F23" s="351" t="s">
        <v>3902</v>
      </c>
      <c r="G23" s="351">
        <v>6</v>
      </c>
      <c r="H23" s="74" t="str">
        <f t="shared" si="12"/>
        <v>text</v>
      </c>
      <c r="I23" s="74">
        <f t="shared" si="13"/>
        <v>19</v>
      </c>
      <c r="J23" s="75"/>
      <c r="K23" s="379"/>
      <c r="L23" s="239" t="s">
        <v>192</v>
      </c>
      <c r="M23" s="76" t="s">
        <v>3947</v>
      </c>
      <c r="P23" s="41"/>
      <c r="S23" s="25" t="str">
        <f t="shared" si="14"/>
        <v>,nengetsu</v>
      </c>
      <c r="T23" s="25" t="str">
        <f t="shared" si="15"/>
        <v>TEXT</v>
      </c>
      <c r="U23" s="25" t="str">
        <f t="shared" si="16"/>
        <v/>
      </c>
      <c r="V23" s="25" t="str">
        <f t="shared" si="17"/>
        <v>NOT NULL</v>
      </c>
      <c r="W23" s="25" t="str">
        <f t="shared" si="18"/>
        <v>-- 年月</v>
      </c>
      <c r="Y23" s="41"/>
      <c r="Z23" s="41"/>
      <c r="AA23" s="41"/>
      <c r="AB23" s="41"/>
      <c r="AD23" s="25" t="str">
        <f t="shared" si="8"/>
        <v xml:space="preserve">"nengetsu": "object", </v>
      </c>
      <c r="AE23" s="25" t="str">
        <f t="shared" si="9"/>
        <v xml:space="preserve">"nengetsu", </v>
      </c>
    </row>
    <row r="24" spans="1:31" ht="19.5" thickBot="1">
      <c r="A24" s="41"/>
      <c r="B24" s="42">
        <f t="shared" si="0"/>
        <v>11</v>
      </c>
      <c r="C24" s="324" t="s">
        <v>3941</v>
      </c>
      <c r="D24" s="324" t="s">
        <v>822</v>
      </c>
      <c r="E24" s="325"/>
      <c r="F24" s="325" t="s">
        <v>3902</v>
      </c>
      <c r="G24" s="325">
        <v>8</v>
      </c>
      <c r="H24" s="44" t="str">
        <f t="shared" si="1"/>
        <v>text</v>
      </c>
      <c r="I24" s="44">
        <f t="shared" si="2"/>
        <v>25</v>
      </c>
      <c r="J24" s="46"/>
      <c r="K24" s="206"/>
      <c r="L24" s="44" t="s">
        <v>192</v>
      </c>
      <c r="M24" s="49" t="s">
        <v>3948</v>
      </c>
      <c r="P24" s="41"/>
      <c r="S24" s="25" t="str">
        <f t="shared" si="3"/>
        <v>,update_ymd</v>
      </c>
      <c r="T24" s="25" t="str">
        <f t="shared" si="4"/>
        <v>TEXT</v>
      </c>
      <c r="U24" s="25" t="str">
        <f t="shared" si="5"/>
        <v/>
      </c>
      <c r="V24" s="25" t="str">
        <f t="shared" si="6"/>
        <v>NOT NULL</v>
      </c>
      <c r="W24" s="25" t="str">
        <f t="shared" si="7"/>
        <v>-- データ登録日</v>
      </c>
      <c r="Y24" s="41"/>
      <c r="Z24" s="41"/>
      <c r="AA24" s="41"/>
      <c r="AB24" s="41"/>
      <c r="AD24" s="25" t="str">
        <f t="shared" si="8"/>
        <v xml:space="preserve">"update_ymd": "object", </v>
      </c>
      <c r="AE24" s="25" t="str">
        <f t="shared" si="9"/>
        <v xml:space="preserve">"update_ymd", </v>
      </c>
    </row>
    <row r="25" spans="1:31">
      <c r="A25" s="41"/>
      <c r="P25" s="41"/>
      <c r="R25" s="25" t="s">
        <v>1327</v>
      </c>
      <c r="Y25" s="41"/>
      <c r="Z25" s="41"/>
      <c r="AA25" s="41"/>
      <c r="AB25" s="41"/>
    </row>
    <row r="26" spans="1:31">
      <c r="A26" s="4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15" priority="9"/>
  </conditionalFormatting>
  <conditionalFormatting sqref="D15 D19">
    <cfRule type="duplicateValues" dxfId="914" priority="8"/>
  </conditionalFormatting>
  <conditionalFormatting sqref="D23">
    <cfRule type="duplicateValues" dxfId="913" priority="7"/>
  </conditionalFormatting>
  <conditionalFormatting sqref="D20">
    <cfRule type="duplicateValues" dxfId="912" priority="6"/>
  </conditionalFormatting>
  <conditionalFormatting sqref="D21">
    <cfRule type="duplicateValues" dxfId="911" priority="5"/>
  </conditionalFormatting>
  <conditionalFormatting sqref="D22">
    <cfRule type="duplicateValues" dxfId="910" priority="4"/>
  </conditionalFormatting>
  <conditionalFormatting sqref="D18">
    <cfRule type="duplicateValues" dxfId="909" priority="3"/>
  </conditionalFormatting>
  <conditionalFormatting sqref="D17">
    <cfRule type="duplicateValues" dxfId="908" priority="2"/>
  </conditionalFormatting>
  <conditionalFormatting sqref="D16">
    <cfRule type="duplicateValues" dxfId="90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milscm4.mt_dpc2</v>
      </c>
    </row>
    <row r="3" spans="1:31" ht="19.5" thickBot="1">
      <c r="B3" s="28"/>
      <c r="C3" s="28"/>
      <c r="D3" s="28"/>
      <c r="E3" s="28"/>
      <c r="F3" s="28"/>
      <c r="G3" s="28"/>
      <c r="H3" s="28"/>
      <c r="I3" s="28"/>
      <c r="J3" s="28"/>
      <c r="K3" s="28"/>
      <c r="L3" s="28"/>
      <c r="M3" s="29"/>
      <c r="N3" s="28"/>
      <c r="Q3" s="25" t="str">
        <f>"ADD CONSTRAINT "&amp;D$8&amp;"_pkey"</f>
        <v>ADD CONSTRAINT mt_dpc2_pkey</v>
      </c>
    </row>
    <row r="4" spans="1:31">
      <c r="B4" s="626" t="s">
        <v>142</v>
      </c>
      <c r="C4" s="627"/>
      <c r="D4" s="628" t="str">
        <f>VLOOKUP(D7,エンティティ一覧!A1:'エンティティ一覧'!AQ10131,13,FALSE)</f>
        <v>ENT_A3_34</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3950</v>
      </c>
    </row>
    <row r="7" spans="1:31">
      <c r="B7" s="641" t="s">
        <v>145</v>
      </c>
      <c r="C7" s="642"/>
      <c r="D7" s="643" t="s">
        <v>4108</v>
      </c>
      <c r="E7" s="646"/>
      <c r="F7" s="646"/>
      <c r="G7" s="646"/>
      <c r="H7" s="646"/>
      <c r="I7" s="646"/>
      <c r="J7" s="646"/>
      <c r="K7" s="646"/>
      <c r="L7" s="646"/>
      <c r="M7" s="647"/>
      <c r="T7" s="25" t="s">
        <v>4028</v>
      </c>
    </row>
    <row r="8" spans="1:31">
      <c r="B8" s="641" t="s">
        <v>642</v>
      </c>
      <c r="C8" s="642"/>
      <c r="D8" s="643" t="s">
        <v>4024</v>
      </c>
      <c r="E8" s="646"/>
      <c r="F8" s="646"/>
      <c r="G8" s="646"/>
      <c r="H8" s="646"/>
      <c r="I8" s="646"/>
      <c r="J8" s="646"/>
      <c r="K8" s="646"/>
      <c r="L8" s="646"/>
      <c r="M8" s="647"/>
      <c r="S8" s="25" t="s">
        <v>1327</v>
      </c>
    </row>
    <row r="9" spans="1:31" ht="19.5" thickBot="1">
      <c r="B9" s="652" t="s">
        <v>149</v>
      </c>
      <c r="C9" s="653"/>
      <c r="D9" s="654" t="str">
        <f xml:space="preserve"> D7 &amp; "を定義する。"</f>
        <v>DPC2桁マスタを定義する。</v>
      </c>
      <c r="E9" s="655"/>
      <c r="F9" s="655"/>
      <c r="G9" s="655"/>
      <c r="H9" s="655"/>
      <c r="I9" s="655"/>
      <c r="J9" s="655"/>
      <c r="K9" s="655"/>
      <c r="L9" s="655"/>
      <c r="M9" s="656"/>
      <c r="P9" s="25" t="str">
        <f>"ALTER TABLE milscm4."&amp;D$8&amp;" OWNER TO pgmisgrp1;"</f>
        <v>ALTER TABLE milscm4.mt_dpc2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milscm4.mt_dpc2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milscm4.mt_dpc2</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1" si="0">ROW()-13</f>
        <v>1</v>
      </c>
      <c r="C14" s="236" t="s">
        <v>3915</v>
      </c>
      <c r="D14" s="236" t="s">
        <v>3916</v>
      </c>
      <c r="E14" s="229" t="s">
        <v>192</v>
      </c>
      <c r="F14" s="229" t="s">
        <v>3902</v>
      </c>
      <c r="G14" s="229">
        <v>8</v>
      </c>
      <c r="H14" s="36" t="str">
        <f t="shared" ref="H14:H21" si="1">IF(F14="フラグ","boolean",IF(F14="文字列","text",IF(F14="整数","integer",IF(F14="実数","numeric",""))))</f>
        <v>text</v>
      </c>
      <c r="I14" s="36">
        <f t="shared" ref="I14:I21" si="2">IF(H14="boolean",1,IF(H14="text",IF(G14&lt;=126,1+(G14*3),4+(G14*3)),IF(H14="integer",4,IF(H14="numeric",3+CEILING(G14/4*2,2),0))))</f>
        <v>25</v>
      </c>
      <c r="J14" s="37"/>
      <c r="K14" s="204"/>
      <c r="L14" s="239" t="s">
        <v>192</v>
      </c>
      <c r="M14" s="39" t="s">
        <v>3942</v>
      </c>
      <c r="S14" s="25" t="str">
        <f t="shared" ref="S14:S21" si="3">IF(B14&lt;&gt;1,","&amp;D14,D14)</f>
        <v>sekoubi</v>
      </c>
      <c r="T14" s="25" t="str">
        <f t="shared" ref="T14:T21" si="4">UPPER(H14)</f>
        <v>TEXT</v>
      </c>
      <c r="U14" s="25" t="str">
        <f t="shared" ref="U14:U21" si="5">IF(K14&lt;&gt;"","default "&amp;IF(H14="text","'"&amp;K14&amp;"'",K14),"")</f>
        <v/>
      </c>
      <c r="V14" s="25" t="str">
        <f t="shared" ref="V14:V21" si="6">IF(L14="○","NOT NULL","")</f>
        <v>NOT NULL</v>
      </c>
      <c r="W14" s="25" t="str">
        <f t="shared" ref="W14:W21" si="7">"-- "&amp;C14</f>
        <v>-- 施行日</v>
      </c>
      <c r="Y14" s="41"/>
      <c r="Z14" s="41"/>
      <c r="AA14" s="41"/>
      <c r="AB14" s="41"/>
      <c r="AD14" s="25" t="str">
        <f t="shared" ref="AD14:AD21" si="8">IF(H14="text",""""&amp;D14&amp;""": ""object"", ","")</f>
        <v xml:space="preserve">"sekoubi": "object", </v>
      </c>
      <c r="AE14" s="25" t="str">
        <f t="shared" ref="AE14:AE21" si="9">""""&amp;D14&amp;""", "</f>
        <v xml:space="preserve">"sekoubi", </v>
      </c>
    </row>
    <row r="15" spans="1:31">
      <c r="B15" s="33">
        <f t="shared" si="0"/>
        <v>2</v>
      </c>
      <c r="C15" s="236" t="s">
        <v>4025</v>
      </c>
      <c r="D15" s="236" t="s">
        <v>4026</v>
      </c>
      <c r="E15" s="229"/>
      <c r="F15" s="35" t="s">
        <v>3902</v>
      </c>
      <c r="G15" s="229">
        <v>1</v>
      </c>
      <c r="H15" s="245" t="str">
        <f>IF(F15="フラグ","boolean",IF(F15="文字列","text",IF(F15="整数","integer",IF(F15="実数","numeric",""))))</f>
        <v>text</v>
      </c>
      <c r="I15" s="245">
        <f>IF(H15="boolean",1,IF(H15="text",IF(G15&lt;=126,1+(G15*3),4+(G15*3)),IF(H15="integer",4,IF(H15="numeric",3+CEILING(G15/4*2,2),0))))</f>
        <v>4</v>
      </c>
      <c r="J15" s="237"/>
      <c r="K15" s="238"/>
      <c r="L15" s="239" t="s">
        <v>192</v>
      </c>
      <c r="M15" s="39" t="s">
        <v>3943</v>
      </c>
      <c r="S15" s="25" t="str">
        <f>IF(B15&lt;&gt;1,","&amp;D15,D15)</f>
        <v>,henkou_kubun</v>
      </c>
      <c r="T15" s="25" t="str">
        <f>UPPER(H15)</f>
        <v>TEXT</v>
      </c>
      <c r="U15" s="25" t="str">
        <f>IF(K15&lt;&gt;"","default "&amp;IF(H15="text","'"&amp;K15&amp;"'",K15),"")</f>
        <v/>
      </c>
      <c r="V15" s="25" t="str">
        <f>IF(L15="○","NOT NULL","")</f>
        <v>NOT NULL</v>
      </c>
      <c r="W15" s="25" t="str">
        <f>"-- "&amp;C15</f>
        <v>-- 変更区分</v>
      </c>
      <c r="Y15" s="41"/>
      <c r="Z15" s="41"/>
      <c r="AA15" s="41"/>
      <c r="AB15" s="41"/>
      <c r="AD15" s="25" t="str">
        <f t="shared" si="8"/>
        <v xml:space="preserve">"henkou_kubun": "object", </v>
      </c>
      <c r="AE15" s="25" t="str">
        <f t="shared" si="9"/>
        <v xml:space="preserve">"henkou_kubun", </v>
      </c>
    </row>
    <row r="16" spans="1:31">
      <c r="B16" s="33">
        <f t="shared" si="0"/>
        <v>3</v>
      </c>
      <c r="C16" s="236" t="s">
        <v>443</v>
      </c>
      <c r="D16" s="236" t="s">
        <v>4027</v>
      </c>
      <c r="E16" s="229" t="s">
        <v>192</v>
      </c>
      <c r="F16" s="35" t="s">
        <v>3902</v>
      </c>
      <c r="G16" s="229">
        <v>2</v>
      </c>
      <c r="H16" s="245" t="str">
        <f>IF(F16="フラグ","boolean",IF(F16="文字列","text",IF(F16="整数","integer",IF(F16="実数","numeric",""))))</f>
        <v>text</v>
      </c>
      <c r="I16" s="245">
        <f>IF(H16="boolean",1,IF(H16="text",IF(G16&lt;=126,1+(G16*3),4+(G16*3)),IF(H16="integer",4,IF(H16="numeric",3+CEILING(G16/4*2,2),0))))</f>
        <v>7</v>
      </c>
      <c r="J16" s="237"/>
      <c r="K16" s="238"/>
      <c r="L16" s="239" t="s">
        <v>192</v>
      </c>
      <c r="M16" s="39"/>
      <c r="S16" s="25" t="str">
        <f>IF(B16&lt;&gt;1,","&amp;D16,D16)</f>
        <v>,dpc2_code</v>
      </c>
      <c r="T16" s="25" t="str">
        <f>UPPER(H16)</f>
        <v>TEXT</v>
      </c>
      <c r="U16" s="25" t="str">
        <f>IF(K16&lt;&gt;"","default "&amp;IF(H16="text","'"&amp;K16&amp;"'",K16),"")</f>
        <v/>
      </c>
      <c r="V16" s="25" t="str">
        <f>IF(L16="○","NOT NULL","")</f>
        <v>NOT NULL</v>
      </c>
      <c r="W16" s="25" t="str">
        <f>"-- "&amp;C16</f>
        <v>-- DPCコード2桁</v>
      </c>
      <c r="Y16" s="41"/>
      <c r="Z16" s="41"/>
      <c r="AA16" s="41"/>
      <c r="AB16" s="41"/>
      <c r="AD16" s="25" t="str">
        <f t="shared" si="8"/>
        <v xml:space="preserve">"dpc2_code": "object", </v>
      </c>
      <c r="AE16" s="25" t="str">
        <f t="shared" si="9"/>
        <v xml:space="preserve">"dpc2_code", </v>
      </c>
    </row>
    <row r="17" spans="1:31">
      <c r="B17" s="33">
        <f t="shared" si="0"/>
        <v>4</v>
      </c>
      <c r="C17" s="236" t="s">
        <v>446</v>
      </c>
      <c r="D17" s="236" t="s">
        <v>447</v>
      </c>
      <c r="E17" s="229"/>
      <c r="F17" s="35" t="s">
        <v>3902</v>
      </c>
      <c r="G17" s="229">
        <v>256</v>
      </c>
      <c r="H17" s="245" t="str">
        <f>IF(F17="フラグ","boolean",IF(F17="文字列","text",IF(F17="整数","integer",IF(F17="実数","numeric",""))))</f>
        <v>text</v>
      </c>
      <c r="I17" s="245">
        <f>IF(H17="boolean",1,IF(H17="text",IF(G17&lt;=126,1+(G17*3),4+(G17*3)),IF(H17="integer",4,IF(H17="numeric",3+CEILING(G17/4*2,2),0))))</f>
        <v>772</v>
      </c>
      <c r="J17" s="237"/>
      <c r="K17" s="238"/>
      <c r="L17" s="239" t="s">
        <v>192</v>
      </c>
      <c r="M17" s="39"/>
      <c r="S17" s="25" t="str">
        <f>IF(B17&lt;&gt;1,","&amp;D17,D17)</f>
        <v>,dpc2_name</v>
      </c>
      <c r="T17" s="25" t="str">
        <f>UPPER(H17)</f>
        <v>TEXT</v>
      </c>
      <c r="U17" s="25" t="str">
        <f>IF(K17&lt;&gt;"","default "&amp;IF(H17="text","'"&amp;K17&amp;"'",K17),"")</f>
        <v/>
      </c>
      <c r="V17" s="25" t="str">
        <f>IF(L17="○","NOT NULL","")</f>
        <v>NOT NULL</v>
      </c>
      <c r="W17" s="25" t="str">
        <f>"-- "&amp;C17</f>
        <v>-- DPC2桁名</v>
      </c>
      <c r="Y17" s="41"/>
      <c r="Z17" s="41"/>
      <c r="AA17" s="41"/>
      <c r="AB17" s="41"/>
      <c r="AD17" s="25" t="str">
        <f t="shared" si="8"/>
        <v xml:space="preserve">"dpc2_name": "object", </v>
      </c>
      <c r="AE17" s="25" t="str">
        <f t="shared" si="9"/>
        <v xml:space="preserve">"dpc2_name", </v>
      </c>
    </row>
    <row r="18" spans="1:31">
      <c r="B18" s="33">
        <f t="shared" si="0"/>
        <v>5</v>
      </c>
      <c r="C18" s="236" t="s">
        <v>3935</v>
      </c>
      <c r="D18" s="236" t="s">
        <v>3936</v>
      </c>
      <c r="E18" s="229"/>
      <c r="F18" s="35" t="s">
        <v>3902</v>
      </c>
      <c r="G18" s="229">
        <v>9</v>
      </c>
      <c r="H18" s="245" t="str">
        <f>IF(F18="フラグ","boolean",IF(F18="文字列","text",IF(F18="整数","integer",IF(F18="実数","numeric",""))))</f>
        <v>text</v>
      </c>
      <c r="I18" s="245">
        <f>IF(H18="boolean",1,IF(H18="text",IF(G18&lt;=126,1+(G18*3),4+(G18*3)),IF(H18="integer",4,IF(H18="numeric",3+CEILING(G18/4*2,2),0))))</f>
        <v>28</v>
      </c>
      <c r="J18" s="237"/>
      <c r="K18" s="238"/>
      <c r="L18" s="239"/>
      <c r="M18" s="39" t="s">
        <v>3945</v>
      </c>
      <c r="S18" s="25" t="str">
        <f>IF(B18&lt;&gt;1,","&amp;D18,D18)</f>
        <v>,ikosaki</v>
      </c>
      <c r="T18" s="25" t="str">
        <f>UPPER(H18)</f>
        <v>TEXT</v>
      </c>
      <c r="U18" s="25" t="str">
        <f>IF(K18&lt;&gt;"","default "&amp;IF(H18="text","'"&amp;K18&amp;"'",K18),"")</f>
        <v/>
      </c>
      <c r="V18" s="25" t="str">
        <f>IF(L18="○","NOT NULL","")</f>
        <v/>
      </c>
      <c r="W18" s="25" t="str">
        <f>"-- "&amp;C18</f>
        <v>-- 移行先</v>
      </c>
      <c r="Y18" s="41"/>
      <c r="Z18" s="41"/>
      <c r="AA18" s="41"/>
      <c r="AB18" s="41"/>
      <c r="AD18" s="25" t="str">
        <f t="shared" si="8"/>
        <v xml:space="preserve">"ikosaki": "object", </v>
      </c>
      <c r="AE18" s="25" t="str">
        <f t="shared" si="9"/>
        <v xml:space="preserve">"ikosaki", </v>
      </c>
    </row>
    <row r="19" spans="1:31">
      <c r="B19" s="33">
        <f t="shared" si="0"/>
        <v>6</v>
      </c>
      <c r="C19" s="236" t="s">
        <v>3937</v>
      </c>
      <c r="D19" s="236" t="s">
        <v>3938</v>
      </c>
      <c r="E19" s="229"/>
      <c r="F19" s="35" t="s">
        <v>3902</v>
      </c>
      <c r="G19" s="229">
        <v>4</v>
      </c>
      <c r="H19" s="245" t="str">
        <f>IF(F19="フラグ","boolean",IF(F19="文字列","text",IF(F19="整数","integer",IF(F19="実数","numeric",""))))</f>
        <v>text</v>
      </c>
      <c r="I19" s="245">
        <f>IF(H19="boolean",1,IF(H19="text",IF(G19&lt;=126,1+(G19*3),4+(G19*3)),IF(H19="integer",4,IF(H19="numeric",3+CEILING(G19/4*2,2),0))))</f>
        <v>13</v>
      </c>
      <c r="J19" s="237"/>
      <c r="K19" s="238"/>
      <c r="L19" s="239" t="s">
        <v>192</v>
      </c>
      <c r="M19" s="39" t="s">
        <v>3946</v>
      </c>
      <c r="S19" s="25" t="str">
        <f>IF(B19&lt;&gt;1,","&amp;D19,D19)</f>
        <v>,nen</v>
      </c>
      <c r="T19" s="25" t="str">
        <f>UPPER(H19)</f>
        <v>TEXT</v>
      </c>
      <c r="U19" s="25" t="str">
        <f>IF(K19&lt;&gt;"","default "&amp;IF(H19="text","'"&amp;K19&amp;"'",K19),"")</f>
        <v/>
      </c>
      <c r="V19" s="25" t="str">
        <f>IF(L19="○","NOT NULL","")</f>
        <v>NOT NULL</v>
      </c>
      <c r="W19" s="25" t="str">
        <f>"-- "&amp;C19</f>
        <v>-- 年</v>
      </c>
      <c r="Y19" s="41"/>
      <c r="Z19" s="41"/>
      <c r="AA19" s="41"/>
      <c r="AB19" s="41"/>
      <c r="AD19" s="25" t="str">
        <f t="shared" si="8"/>
        <v xml:space="preserve">"nen": "object", </v>
      </c>
      <c r="AE19" s="25" t="str">
        <f t="shared" si="9"/>
        <v xml:space="preserve">"nen", </v>
      </c>
    </row>
    <row r="20" spans="1:31">
      <c r="A20" s="41"/>
      <c r="B20" s="352">
        <f t="shared" si="0"/>
        <v>7</v>
      </c>
      <c r="C20" s="330" t="s">
        <v>3939</v>
      </c>
      <c r="D20" s="330" t="s">
        <v>3940</v>
      </c>
      <c r="E20" s="351"/>
      <c r="F20" s="351" t="s">
        <v>3902</v>
      </c>
      <c r="G20" s="351">
        <v>6</v>
      </c>
      <c r="H20" s="74" t="str">
        <f t="shared" ref="H20" si="10">IF(F20="フラグ","boolean",IF(F20="文字列","text",IF(F20="整数","integer",IF(F20="実数","numeric",""))))</f>
        <v>text</v>
      </c>
      <c r="I20" s="74">
        <f t="shared" ref="I20" si="11">IF(H20="boolean",1,IF(H20="text",IF(G20&lt;=126,1+(G20*3),4+(G20*3)),IF(H20="integer",4,IF(H20="numeric",3+CEILING(G20/4*2,2),0))))</f>
        <v>19</v>
      </c>
      <c r="J20" s="75"/>
      <c r="K20" s="379"/>
      <c r="L20" s="239" t="s">
        <v>192</v>
      </c>
      <c r="M20" s="76" t="s">
        <v>3947</v>
      </c>
      <c r="P20" s="41"/>
      <c r="S20" s="25" t="str">
        <f t="shared" ref="S20" si="12">IF(B20&lt;&gt;1,","&amp;D20,D20)</f>
        <v>,nengetsu</v>
      </c>
      <c r="T20" s="25" t="str">
        <f t="shared" ref="T20" si="13">UPPER(H20)</f>
        <v>TEXT</v>
      </c>
      <c r="U20" s="25" t="str">
        <f t="shared" ref="U20" si="14">IF(K20&lt;&gt;"","default "&amp;IF(H20="text","'"&amp;K20&amp;"'",K20),"")</f>
        <v/>
      </c>
      <c r="V20" s="25" t="str">
        <f t="shared" ref="V20" si="15">IF(L20="○","NOT NULL","")</f>
        <v>NOT NULL</v>
      </c>
      <c r="W20" s="25" t="str">
        <f t="shared" ref="W20" si="16">"-- "&amp;C20</f>
        <v>-- 年月</v>
      </c>
      <c r="Y20" s="41"/>
      <c r="Z20" s="41"/>
      <c r="AA20" s="41"/>
      <c r="AB20" s="41"/>
      <c r="AD20" s="25" t="str">
        <f t="shared" si="8"/>
        <v xml:space="preserve">"nengetsu": "object", </v>
      </c>
      <c r="AE20" s="25" t="str">
        <f t="shared" si="9"/>
        <v xml:space="preserve">"nengetsu", </v>
      </c>
    </row>
    <row r="21" spans="1:31" ht="19.5" thickBot="1">
      <c r="A21" s="41"/>
      <c r="B21" s="42">
        <f t="shared" si="0"/>
        <v>8</v>
      </c>
      <c r="C21" s="324" t="s">
        <v>3941</v>
      </c>
      <c r="D21" s="324" t="s">
        <v>822</v>
      </c>
      <c r="E21" s="325"/>
      <c r="F21" s="325" t="s">
        <v>3902</v>
      </c>
      <c r="G21" s="325">
        <v>8</v>
      </c>
      <c r="H21" s="44" t="str">
        <f t="shared" si="1"/>
        <v>text</v>
      </c>
      <c r="I21" s="44">
        <f t="shared" si="2"/>
        <v>25</v>
      </c>
      <c r="J21" s="46"/>
      <c r="K21" s="206"/>
      <c r="L21" s="44" t="s">
        <v>192</v>
      </c>
      <c r="M21" s="49" t="s">
        <v>3948</v>
      </c>
      <c r="P21" s="41"/>
      <c r="S21" s="25" t="str">
        <f t="shared" si="3"/>
        <v>,update_ymd</v>
      </c>
      <c r="T21" s="25" t="str">
        <f t="shared" si="4"/>
        <v>TEXT</v>
      </c>
      <c r="U21" s="25" t="str">
        <f t="shared" si="5"/>
        <v/>
      </c>
      <c r="V21" s="25" t="str">
        <f t="shared" si="6"/>
        <v>NOT NULL</v>
      </c>
      <c r="W21" s="25" t="str">
        <f t="shared" si="7"/>
        <v>-- データ登録日</v>
      </c>
      <c r="Y21" s="41"/>
      <c r="Z21" s="41"/>
      <c r="AA21" s="41"/>
      <c r="AB21" s="41"/>
      <c r="AD21" s="25" t="str">
        <f t="shared" si="8"/>
        <v xml:space="preserve">"update_ymd": "object", </v>
      </c>
      <c r="AE21" s="25" t="str">
        <f t="shared" si="9"/>
        <v xml:space="preserve">"update_ymd", </v>
      </c>
    </row>
    <row r="22" spans="1:31">
      <c r="A22" s="41"/>
      <c r="P22" s="41"/>
      <c r="R22" s="25" t="s">
        <v>1327</v>
      </c>
      <c r="Y22" s="41"/>
      <c r="Z22" s="41"/>
      <c r="AA22" s="41"/>
      <c r="AB22" s="41"/>
    </row>
    <row r="23" spans="1:31">
      <c r="A23" s="4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06" priority="9"/>
  </conditionalFormatting>
  <conditionalFormatting sqref="D15 D19">
    <cfRule type="duplicateValues" dxfId="905" priority="8"/>
  </conditionalFormatting>
  <conditionalFormatting sqref="D20">
    <cfRule type="duplicateValues" dxfId="904" priority="6"/>
  </conditionalFormatting>
  <conditionalFormatting sqref="D18">
    <cfRule type="duplicateValues" dxfId="903" priority="3"/>
  </conditionalFormatting>
  <conditionalFormatting sqref="D17">
    <cfRule type="duplicateValues" dxfId="902" priority="2"/>
  </conditionalFormatting>
  <conditionalFormatting sqref="D16">
    <cfRule type="duplicateValues" dxfId="90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milscm4.mt_dpc6</v>
      </c>
    </row>
    <row r="3" spans="1:31" ht="19.5" thickBot="1">
      <c r="B3" s="28"/>
      <c r="C3" s="28"/>
      <c r="D3" s="28"/>
      <c r="E3" s="28"/>
      <c r="F3" s="28"/>
      <c r="G3" s="28"/>
      <c r="H3" s="28"/>
      <c r="I3" s="28"/>
      <c r="J3" s="28"/>
      <c r="K3" s="28"/>
      <c r="L3" s="28"/>
      <c r="M3" s="29"/>
      <c r="N3" s="28"/>
      <c r="Q3" s="25" t="str">
        <f>"ADD CONSTRAINT "&amp;D$8&amp;"_pkey"</f>
        <v>ADD CONSTRAINT mt_dpc6_pkey</v>
      </c>
    </row>
    <row r="4" spans="1:31">
      <c r="B4" s="626" t="s">
        <v>142</v>
      </c>
      <c r="C4" s="627"/>
      <c r="D4" s="628" t="str">
        <f>VLOOKUP(D7,エンティティ一覧!A1:'エンティティ一覧'!AQ10131,13,FALSE)</f>
        <v>ENT_A3_35</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3950</v>
      </c>
    </row>
    <row r="7" spans="1:31">
      <c r="B7" s="641" t="s">
        <v>145</v>
      </c>
      <c r="C7" s="642"/>
      <c r="D7" s="643" t="s">
        <v>4079</v>
      </c>
      <c r="E7" s="646"/>
      <c r="F7" s="646"/>
      <c r="G7" s="646"/>
      <c r="H7" s="646"/>
      <c r="I7" s="646"/>
      <c r="J7" s="646"/>
      <c r="K7" s="646"/>
      <c r="L7" s="646"/>
      <c r="M7" s="647"/>
      <c r="T7" s="25" t="s">
        <v>4032</v>
      </c>
    </row>
    <row r="8" spans="1:31">
      <c r="B8" s="641" t="s">
        <v>642</v>
      </c>
      <c r="C8" s="642"/>
      <c r="D8" s="643" t="s">
        <v>4029</v>
      </c>
      <c r="E8" s="646"/>
      <c r="F8" s="646"/>
      <c r="G8" s="646"/>
      <c r="H8" s="646"/>
      <c r="I8" s="646"/>
      <c r="J8" s="646"/>
      <c r="K8" s="646"/>
      <c r="L8" s="646"/>
      <c r="M8" s="647"/>
      <c r="S8" s="25" t="s">
        <v>1327</v>
      </c>
    </row>
    <row r="9" spans="1:31" ht="19.5" thickBot="1">
      <c r="B9" s="652" t="s">
        <v>149</v>
      </c>
      <c r="C9" s="653"/>
      <c r="D9" s="654" t="str">
        <f xml:space="preserve"> D7 &amp; "を定義する。"</f>
        <v>DPC6桁マスタを定義する。</v>
      </c>
      <c r="E9" s="655"/>
      <c r="F9" s="655"/>
      <c r="G9" s="655"/>
      <c r="H9" s="655"/>
      <c r="I9" s="655"/>
      <c r="J9" s="655"/>
      <c r="K9" s="655"/>
      <c r="L9" s="655"/>
      <c r="M9" s="656"/>
      <c r="P9" s="25" t="str">
        <f>"ALTER TABLE milscm4."&amp;D$8&amp;" OWNER TO pgmisgrp1;"</f>
        <v>ALTER TABLE milscm4.mt_dpc6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milscm4.mt_dpc6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milscm4.mt_dpc6</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2" si="0">ROW()-13</f>
        <v>1</v>
      </c>
      <c r="C14" s="236" t="s">
        <v>3915</v>
      </c>
      <c r="D14" s="236" t="s">
        <v>3916</v>
      </c>
      <c r="E14" s="229" t="s">
        <v>192</v>
      </c>
      <c r="F14" s="229" t="s">
        <v>3902</v>
      </c>
      <c r="G14" s="229">
        <v>8</v>
      </c>
      <c r="H14" s="36" t="str">
        <f t="shared" ref="H14:H22" si="1">IF(F14="フラグ","boolean",IF(F14="文字列","text",IF(F14="整数","integer",IF(F14="実数","numeric",""))))</f>
        <v>text</v>
      </c>
      <c r="I14" s="36">
        <f t="shared" ref="I14:I22" si="2">IF(H14="boolean",1,IF(H14="text",IF(G14&lt;=126,1+(G14*3),4+(G14*3)),IF(H14="integer",4,IF(H14="numeric",3+CEILING(G14/4*2,2),0))))</f>
        <v>25</v>
      </c>
      <c r="J14" s="37"/>
      <c r="K14" s="204"/>
      <c r="L14" s="239" t="s">
        <v>192</v>
      </c>
      <c r="M14" s="39" t="s">
        <v>3942</v>
      </c>
      <c r="S14" s="25" t="str">
        <f t="shared" ref="S14:S22" si="3">IF(B14&lt;&gt;1,","&amp;D14,D14)</f>
        <v>sekoubi</v>
      </c>
      <c r="T14" s="25" t="str">
        <f t="shared" ref="T14:T22" si="4">UPPER(H14)</f>
        <v>TEXT</v>
      </c>
      <c r="U14" s="25" t="str">
        <f t="shared" ref="U14:U22" si="5">IF(K14&lt;&gt;"","default "&amp;IF(H14="text","'"&amp;K14&amp;"'",K14),"")</f>
        <v/>
      </c>
      <c r="V14" s="25" t="str">
        <f t="shared" ref="V14:V22" si="6">IF(L14="○","NOT NULL","")</f>
        <v>NOT NULL</v>
      </c>
      <c r="W14" s="25" t="str">
        <f t="shared" ref="W14:W22" si="7">"-- "&amp;C14</f>
        <v>-- 施行日</v>
      </c>
      <c r="Y14" s="41"/>
      <c r="Z14" s="41"/>
      <c r="AA14" s="41"/>
      <c r="AB14" s="41"/>
      <c r="AD14" s="25" t="str">
        <f t="shared" ref="AD14:AD22" si="8">IF(H14="text",""""&amp;D14&amp;""": ""object"", ","")</f>
        <v xml:space="preserve">"sekoubi": "object", </v>
      </c>
      <c r="AE14" s="25" t="str">
        <f t="shared" ref="AE14:AE22" si="9">""""&amp;D14&amp;""", "</f>
        <v xml:space="preserve">"sekoubi", </v>
      </c>
    </row>
    <row r="15" spans="1:31">
      <c r="B15" s="33">
        <f t="shared" si="0"/>
        <v>2</v>
      </c>
      <c r="C15" s="236" t="s">
        <v>4025</v>
      </c>
      <c r="D15" s="236" t="s">
        <v>4026</v>
      </c>
      <c r="E15" s="229"/>
      <c r="F15" s="35" t="s">
        <v>3902</v>
      </c>
      <c r="G15" s="229">
        <v>1</v>
      </c>
      <c r="H15" s="245" t="str">
        <f t="shared" ref="H15:H20" si="10">IF(F15="フラグ","boolean",IF(F15="文字列","text",IF(F15="整数","integer",IF(F15="実数","numeric",""))))</f>
        <v>text</v>
      </c>
      <c r="I15" s="245">
        <f t="shared" ref="I15:I20" si="11">IF(H15="boolean",1,IF(H15="text",IF(G15&lt;=126,1+(G15*3),4+(G15*3)),IF(H15="integer",4,IF(H15="numeric",3+CEILING(G15/4*2,2),0))))</f>
        <v>4</v>
      </c>
      <c r="J15" s="237"/>
      <c r="K15" s="238"/>
      <c r="L15" s="239" t="s">
        <v>192</v>
      </c>
      <c r="M15" s="39" t="s">
        <v>3943</v>
      </c>
      <c r="S15" s="25" t="str">
        <f t="shared" ref="S15:S20" si="12">IF(B15&lt;&gt;1,","&amp;D15,D15)</f>
        <v>,henkou_kubun</v>
      </c>
      <c r="T15" s="25" t="str">
        <f t="shared" ref="T15:T20" si="13">UPPER(H15)</f>
        <v>TEXT</v>
      </c>
      <c r="U15" s="25" t="str">
        <f t="shared" ref="U15:U20" si="14">IF(K15&lt;&gt;"","default "&amp;IF(H15="text","'"&amp;K15&amp;"'",K15),"")</f>
        <v/>
      </c>
      <c r="V15" s="25" t="str">
        <f t="shared" ref="V15:V20" si="15">IF(L15="○","NOT NULL","")</f>
        <v>NOT NULL</v>
      </c>
      <c r="W15" s="25" t="str">
        <f t="shared" ref="W15:W20" si="16">"-- "&amp;C15</f>
        <v>-- 変更区分</v>
      </c>
      <c r="Y15" s="41"/>
      <c r="Z15" s="41"/>
      <c r="AA15" s="41"/>
      <c r="AB15" s="41"/>
      <c r="AD15" s="25" t="str">
        <f t="shared" si="8"/>
        <v xml:space="preserve">"henkou_kubun": "object", </v>
      </c>
      <c r="AE15" s="25" t="str">
        <f t="shared" si="9"/>
        <v xml:space="preserve">"henkou_kubun", </v>
      </c>
    </row>
    <row r="16" spans="1:31">
      <c r="B16" s="33">
        <f t="shared" si="0"/>
        <v>3</v>
      </c>
      <c r="C16" s="236" t="s">
        <v>443</v>
      </c>
      <c r="D16" s="236" t="s">
        <v>4027</v>
      </c>
      <c r="E16" s="229" t="s">
        <v>192</v>
      </c>
      <c r="F16" s="35" t="s">
        <v>3902</v>
      </c>
      <c r="G16" s="229">
        <v>2</v>
      </c>
      <c r="H16" s="245" t="str">
        <f t="shared" si="10"/>
        <v>text</v>
      </c>
      <c r="I16" s="245">
        <f t="shared" si="11"/>
        <v>7</v>
      </c>
      <c r="J16" s="237"/>
      <c r="K16" s="238"/>
      <c r="L16" s="239" t="s">
        <v>192</v>
      </c>
      <c r="M16" s="39"/>
      <c r="S16" s="25" t="str">
        <f t="shared" si="12"/>
        <v>,dpc2_code</v>
      </c>
      <c r="T16" s="25" t="str">
        <f t="shared" si="13"/>
        <v>TEXT</v>
      </c>
      <c r="U16" s="25" t="str">
        <f t="shared" si="14"/>
        <v/>
      </c>
      <c r="V16" s="25" t="str">
        <f t="shared" si="15"/>
        <v>NOT NULL</v>
      </c>
      <c r="W16" s="25" t="str">
        <f t="shared" si="16"/>
        <v>-- DPCコード2桁</v>
      </c>
      <c r="Y16" s="41"/>
      <c r="Z16" s="41"/>
      <c r="AA16" s="41"/>
      <c r="AB16" s="41"/>
      <c r="AD16" s="25" t="str">
        <f t="shared" ref="AD16" si="17">IF(H16="text",""""&amp;D16&amp;""": ""object"", ","")</f>
        <v xml:space="preserve">"dpc2_code": "object", </v>
      </c>
      <c r="AE16" s="25" t="str">
        <f t="shared" ref="AE16" si="18">""""&amp;D16&amp;""", "</f>
        <v xml:space="preserve">"dpc2_code", </v>
      </c>
    </row>
    <row r="17" spans="1:31">
      <c r="B17" s="33">
        <f t="shared" si="0"/>
        <v>4</v>
      </c>
      <c r="C17" s="236" t="s">
        <v>4030</v>
      </c>
      <c r="D17" s="236" t="s">
        <v>4031</v>
      </c>
      <c r="E17" s="229" t="s">
        <v>192</v>
      </c>
      <c r="F17" s="35" t="s">
        <v>3902</v>
      </c>
      <c r="G17" s="229">
        <v>4</v>
      </c>
      <c r="H17" s="245" t="str">
        <f t="shared" si="10"/>
        <v>text</v>
      </c>
      <c r="I17" s="245">
        <f t="shared" si="11"/>
        <v>13</v>
      </c>
      <c r="J17" s="237"/>
      <c r="K17" s="238"/>
      <c r="L17" s="239" t="s">
        <v>192</v>
      </c>
      <c r="M17" s="39"/>
      <c r="S17" s="25" t="str">
        <f t="shared" si="12"/>
        <v>,dpc4_code</v>
      </c>
      <c r="T17" s="25" t="str">
        <f t="shared" si="13"/>
        <v>TEXT</v>
      </c>
      <c r="U17" s="25" t="str">
        <f t="shared" si="14"/>
        <v/>
      </c>
      <c r="V17" s="25" t="str">
        <f t="shared" si="15"/>
        <v>NOT NULL</v>
      </c>
      <c r="W17" s="25" t="str">
        <f t="shared" si="16"/>
        <v>-- DPCコード4桁</v>
      </c>
      <c r="Y17" s="41"/>
      <c r="Z17" s="41"/>
      <c r="AA17" s="41"/>
      <c r="AB17" s="41"/>
      <c r="AD17" s="25" t="str">
        <f t="shared" si="8"/>
        <v xml:space="preserve">"dpc4_code": "object", </v>
      </c>
      <c r="AE17" s="25" t="str">
        <f t="shared" si="9"/>
        <v xml:space="preserve">"dpc4_code", </v>
      </c>
    </row>
    <row r="18" spans="1:31">
      <c r="B18" s="33">
        <f t="shared" si="0"/>
        <v>5</v>
      </c>
      <c r="C18" s="236" t="s">
        <v>450</v>
      </c>
      <c r="D18" s="236" t="s">
        <v>451</v>
      </c>
      <c r="E18" s="229"/>
      <c r="F18" s="35" t="s">
        <v>3902</v>
      </c>
      <c r="G18" s="229">
        <v>256</v>
      </c>
      <c r="H18" s="245" t="str">
        <f t="shared" si="10"/>
        <v>text</v>
      </c>
      <c r="I18" s="245">
        <f t="shared" si="11"/>
        <v>772</v>
      </c>
      <c r="J18" s="237"/>
      <c r="K18" s="238"/>
      <c r="L18" s="239" t="s">
        <v>192</v>
      </c>
      <c r="M18" s="39"/>
      <c r="S18" s="25" t="str">
        <f t="shared" si="12"/>
        <v>,dpc6_name</v>
      </c>
      <c r="T18" s="25" t="str">
        <f t="shared" si="13"/>
        <v>TEXT</v>
      </c>
      <c r="U18" s="25" t="str">
        <f t="shared" si="14"/>
        <v/>
      </c>
      <c r="V18" s="25" t="str">
        <f t="shared" si="15"/>
        <v>NOT NULL</v>
      </c>
      <c r="W18" s="25" t="str">
        <f t="shared" si="16"/>
        <v>-- DPC6桁名</v>
      </c>
      <c r="Y18" s="41"/>
      <c r="Z18" s="41"/>
      <c r="AA18" s="41"/>
      <c r="AB18" s="41"/>
      <c r="AD18" s="25" t="str">
        <f t="shared" si="8"/>
        <v xml:space="preserve">"dpc6_name": "object", </v>
      </c>
      <c r="AE18" s="25" t="str">
        <f t="shared" si="9"/>
        <v xml:space="preserve">"dpc6_name", </v>
      </c>
    </row>
    <row r="19" spans="1:31">
      <c r="B19" s="33">
        <f t="shared" si="0"/>
        <v>6</v>
      </c>
      <c r="C19" s="236" t="s">
        <v>3935</v>
      </c>
      <c r="D19" s="236" t="s">
        <v>3936</v>
      </c>
      <c r="E19" s="229"/>
      <c r="F19" s="35" t="s">
        <v>3902</v>
      </c>
      <c r="G19" s="229">
        <v>9</v>
      </c>
      <c r="H19" s="245" t="str">
        <f t="shared" si="10"/>
        <v>text</v>
      </c>
      <c r="I19" s="245">
        <f t="shared" si="11"/>
        <v>28</v>
      </c>
      <c r="J19" s="237"/>
      <c r="K19" s="238"/>
      <c r="L19" s="239"/>
      <c r="M19" s="39" t="s">
        <v>3945</v>
      </c>
      <c r="S19" s="25" t="str">
        <f t="shared" si="12"/>
        <v>,ikosaki</v>
      </c>
      <c r="T19" s="25" t="str">
        <f t="shared" si="13"/>
        <v>TEXT</v>
      </c>
      <c r="U19" s="25" t="str">
        <f t="shared" si="14"/>
        <v/>
      </c>
      <c r="V19" s="25" t="str">
        <f t="shared" si="15"/>
        <v/>
      </c>
      <c r="W19" s="25" t="str">
        <f t="shared" si="16"/>
        <v>-- 移行先</v>
      </c>
      <c r="Y19" s="41"/>
      <c r="Z19" s="41"/>
      <c r="AA19" s="41"/>
      <c r="AB19" s="41"/>
      <c r="AD19" s="25" t="str">
        <f t="shared" si="8"/>
        <v xml:space="preserve">"ikosaki": "object", </v>
      </c>
      <c r="AE19" s="25" t="str">
        <f t="shared" si="9"/>
        <v xml:space="preserve">"ikosaki", </v>
      </c>
    </row>
    <row r="20" spans="1:31">
      <c r="B20" s="33">
        <f t="shared" si="0"/>
        <v>7</v>
      </c>
      <c r="C20" s="236" t="s">
        <v>3937</v>
      </c>
      <c r="D20" s="236" t="s">
        <v>3938</v>
      </c>
      <c r="E20" s="229"/>
      <c r="F20" s="35" t="s">
        <v>3902</v>
      </c>
      <c r="G20" s="229">
        <v>4</v>
      </c>
      <c r="H20" s="245" t="str">
        <f t="shared" si="10"/>
        <v>text</v>
      </c>
      <c r="I20" s="245">
        <f t="shared" si="11"/>
        <v>13</v>
      </c>
      <c r="J20" s="237"/>
      <c r="K20" s="238"/>
      <c r="L20" s="239" t="s">
        <v>192</v>
      </c>
      <c r="M20" s="39" t="s">
        <v>3946</v>
      </c>
      <c r="S20" s="25" t="str">
        <f t="shared" si="12"/>
        <v>,nen</v>
      </c>
      <c r="T20" s="25" t="str">
        <f t="shared" si="13"/>
        <v>TEXT</v>
      </c>
      <c r="U20" s="25" t="str">
        <f t="shared" si="14"/>
        <v/>
      </c>
      <c r="V20" s="25" t="str">
        <f t="shared" si="15"/>
        <v>NOT NULL</v>
      </c>
      <c r="W20" s="25" t="str">
        <f t="shared" si="16"/>
        <v>-- 年</v>
      </c>
      <c r="Y20" s="41"/>
      <c r="Z20" s="41"/>
      <c r="AA20" s="41"/>
      <c r="AB20" s="41"/>
      <c r="AD20" s="25" t="str">
        <f t="shared" si="8"/>
        <v xml:space="preserve">"nen": "object", </v>
      </c>
      <c r="AE20" s="25" t="str">
        <f t="shared" si="9"/>
        <v xml:space="preserve">"nen", </v>
      </c>
    </row>
    <row r="21" spans="1:31">
      <c r="A21" s="41"/>
      <c r="B21" s="352">
        <f t="shared" si="0"/>
        <v>8</v>
      </c>
      <c r="C21" s="330" t="s">
        <v>3939</v>
      </c>
      <c r="D21" s="330" t="s">
        <v>3940</v>
      </c>
      <c r="E21" s="351"/>
      <c r="F21" s="351" t="s">
        <v>3902</v>
      </c>
      <c r="G21" s="351">
        <v>6</v>
      </c>
      <c r="H21" s="74" t="str">
        <f t="shared" ref="H21" si="19">IF(F21="フラグ","boolean",IF(F21="文字列","text",IF(F21="整数","integer",IF(F21="実数","numeric",""))))</f>
        <v>text</v>
      </c>
      <c r="I21" s="74">
        <f t="shared" ref="I21" si="20">IF(H21="boolean",1,IF(H21="text",IF(G21&lt;=126,1+(G21*3),4+(G21*3)),IF(H21="integer",4,IF(H21="numeric",3+CEILING(G21/4*2,2),0))))</f>
        <v>19</v>
      </c>
      <c r="J21" s="75"/>
      <c r="K21" s="379"/>
      <c r="L21" s="239" t="s">
        <v>192</v>
      </c>
      <c r="M21" s="76" t="s">
        <v>3947</v>
      </c>
      <c r="P21" s="41"/>
      <c r="S21" s="25" t="str">
        <f t="shared" ref="S21" si="21">IF(B21&lt;&gt;1,","&amp;D21,D21)</f>
        <v>,nengetsu</v>
      </c>
      <c r="T21" s="25" t="str">
        <f t="shared" ref="T21" si="22">UPPER(H21)</f>
        <v>TEXT</v>
      </c>
      <c r="U21" s="25" t="str">
        <f t="shared" ref="U21" si="23">IF(K21&lt;&gt;"","default "&amp;IF(H21="text","'"&amp;K21&amp;"'",K21),"")</f>
        <v/>
      </c>
      <c r="V21" s="25" t="str">
        <f t="shared" ref="V21" si="24">IF(L21="○","NOT NULL","")</f>
        <v>NOT NULL</v>
      </c>
      <c r="W21" s="25" t="str">
        <f t="shared" ref="W21" si="25">"-- "&amp;C21</f>
        <v>-- 年月</v>
      </c>
      <c r="Y21" s="41"/>
      <c r="Z21" s="41"/>
      <c r="AA21" s="41"/>
      <c r="AB21" s="41"/>
      <c r="AD21" s="25" t="str">
        <f t="shared" si="8"/>
        <v xml:space="preserve">"nengetsu": "object", </v>
      </c>
      <c r="AE21" s="25" t="str">
        <f t="shared" si="9"/>
        <v xml:space="preserve">"nengetsu", </v>
      </c>
    </row>
    <row r="22" spans="1:31" ht="19.5" thickBot="1">
      <c r="A22" s="41"/>
      <c r="B22" s="42">
        <f t="shared" si="0"/>
        <v>9</v>
      </c>
      <c r="C22" s="324" t="s">
        <v>3941</v>
      </c>
      <c r="D22" s="324" t="s">
        <v>822</v>
      </c>
      <c r="E22" s="325"/>
      <c r="F22" s="325" t="s">
        <v>3902</v>
      </c>
      <c r="G22" s="325">
        <v>8</v>
      </c>
      <c r="H22" s="44" t="str">
        <f t="shared" si="1"/>
        <v>text</v>
      </c>
      <c r="I22" s="44">
        <f t="shared" si="2"/>
        <v>25</v>
      </c>
      <c r="J22" s="46"/>
      <c r="K22" s="206"/>
      <c r="L22" s="44" t="s">
        <v>192</v>
      </c>
      <c r="M22" s="49" t="s">
        <v>3948</v>
      </c>
      <c r="P22" s="41"/>
      <c r="S22" s="25" t="str">
        <f t="shared" si="3"/>
        <v>,update_ymd</v>
      </c>
      <c r="T22" s="25" t="str">
        <f t="shared" si="4"/>
        <v>TEXT</v>
      </c>
      <c r="U22" s="25" t="str">
        <f t="shared" si="5"/>
        <v/>
      </c>
      <c r="V22" s="25" t="str">
        <f t="shared" si="6"/>
        <v>NOT NULL</v>
      </c>
      <c r="W22" s="25" t="str">
        <f t="shared" si="7"/>
        <v>-- データ登録日</v>
      </c>
      <c r="Y22" s="41"/>
      <c r="Z22" s="41"/>
      <c r="AA22" s="41"/>
      <c r="AB22" s="41"/>
      <c r="AD22" s="25" t="str">
        <f t="shared" si="8"/>
        <v xml:space="preserve">"update_ymd": "object", </v>
      </c>
      <c r="AE22" s="25" t="str">
        <f t="shared" si="9"/>
        <v xml:space="preserve">"update_ymd", </v>
      </c>
    </row>
    <row r="23" spans="1:31">
      <c r="A23" s="41"/>
      <c r="P23" s="41"/>
      <c r="R23" s="25" t="s">
        <v>1327</v>
      </c>
      <c r="Y23" s="41"/>
      <c r="Z23" s="41"/>
      <c r="AA23" s="41"/>
      <c r="AB23" s="41"/>
    </row>
    <row r="24" spans="1:31">
      <c r="A24" s="4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900" priority="7"/>
  </conditionalFormatting>
  <conditionalFormatting sqref="D15 D20">
    <cfRule type="duplicateValues" dxfId="899" priority="6"/>
  </conditionalFormatting>
  <conditionalFormatting sqref="D21">
    <cfRule type="duplicateValues" dxfId="898" priority="5"/>
  </conditionalFormatting>
  <conditionalFormatting sqref="D19">
    <cfRule type="duplicateValues" dxfId="897" priority="4"/>
  </conditionalFormatting>
  <conditionalFormatting sqref="D18">
    <cfRule type="duplicateValues" dxfId="896" priority="3"/>
  </conditionalFormatting>
  <conditionalFormatting sqref="D17">
    <cfRule type="duplicateValues" dxfId="895" priority="2"/>
  </conditionalFormatting>
  <conditionalFormatting sqref="D16">
    <cfRule type="duplicateValues" dxfId="89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4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milscm4.mt_postal</v>
      </c>
    </row>
    <row r="3" spans="1:31" ht="19.5" thickBot="1">
      <c r="B3" s="28"/>
      <c r="C3" s="28"/>
      <c r="D3" s="28"/>
      <c r="E3" s="28"/>
      <c r="F3" s="28"/>
      <c r="G3" s="28"/>
      <c r="H3" s="28"/>
      <c r="I3" s="28"/>
      <c r="J3" s="28"/>
      <c r="K3" s="28"/>
      <c r="L3" s="28"/>
      <c r="M3" s="29"/>
      <c r="N3" s="28"/>
      <c r="Q3" s="25" t="str">
        <f>"ADD CONSTRAINT "&amp;D$8&amp;"_pkey"</f>
        <v>ADD CONSTRAINT mt_postal_pkey</v>
      </c>
    </row>
    <row r="4" spans="1:31">
      <c r="B4" s="626" t="s">
        <v>142</v>
      </c>
      <c r="C4" s="627"/>
      <c r="D4" s="628" t="str">
        <f>VLOOKUP(D7,エンティティ一覧!A1:'エンティティ一覧'!AQ10131,13,FALSE)</f>
        <v>ENT_A3_36</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4109</v>
      </c>
      <c r="E7" s="646"/>
      <c r="F7" s="646"/>
      <c r="G7" s="646"/>
      <c r="H7" s="646"/>
      <c r="I7" s="646"/>
      <c r="J7" s="646"/>
      <c r="K7" s="646"/>
      <c r="L7" s="646"/>
      <c r="M7" s="647"/>
      <c r="T7" s="25" t="s">
        <v>4056</v>
      </c>
    </row>
    <row r="8" spans="1:31">
      <c r="B8" s="641" t="s">
        <v>642</v>
      </c>
      <c r="C8" s="642"/>
      <c r="D8" s="643" t="s">
        <v>4033</v>
      </c>
      <c r="E8" s="646"/>
      <c r="F8" s="646"/>
      <c r="G8" s="646"/>
      <c r="H8" s="646"/>
      <c r="I8" s="646"/>
      <c r="J8" s="646"/>
      <c r="K8" s="646"/>
      <c r="L8" s="646"/>
      <c r="M8" s="647"/>
      <c r="S8" s="25" t="s">
        <v>1327</v>
      </c>
    </row>
    <row r="9" spans="1:31" ht="19.5" thickBot="1">
      <c r="B9" s="652" t="s">
        <v>149</v>
      </c>
      <c r="C9" s="653"/>
      <c r="D9" s="654" t="str">
        <f xml:space="preserve"> D7 &amp; "を定義する。"</f>
        <v>郵便番号マスタを定義する。</v>
      </c>
      <c r="E9" s="655"/>
      <c r="F9" s="655"/>
      <c r="G9" s="655"/>
      <c r="H9" s="655"/>
      <c r="I9" s="655"/>
      <c r="J9" s="655"/>
      <c r="K9" s="655"/>
      <c r="L9" s="655"/>
      <c r="M9" s="656"/>
      <c r="P9" s="25" t="str">
        <f>"ALTER TABLE milscm4."&amp;D$8&amp;" OWNER TO pgmisgrp1;"</f>
        <v>ALTER TABLE milscm4.mt_postal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milscm4.mt_postal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milscm4.mt_postal</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33" si="0">ROW()-13</f>
        <v>1</v>
      </c>
      <c r="C14" s="236" t="s">
        <v>3915</v>
      </c>
      <c r="D14" s="236" t="s">
        <v>3916</v>
      </c>
      <c r="E14" s="229" t="s">
        <v>192</v>
      </c>
      <c r="F14" s="229" t="s">
        <v>3902</v>
      </c>
      <c r="G14" s="229">
        <v>8</v>
      </c>
      <c r="H14" s="36" t="str">
        <f t="shared" ref="H14:H33" si="1">IF(F14="フラグ","boolean",IF(F14="文字列","text",IF(F14="整数","integer",IF(F14="実数","numeric",""))))</f>
        <v>text</v>
      </c>
      <c r="I14" s="36">
        <f t="shared" ref="I14:I33" si="2">IF(H14="boolean",1,IF(H14="text",IF(G14&lt;=126,1+(G14*3),4+(G14*3)),IF(H14="integer",4,IF(H14="numeric",3+CEILING(G14/4*2,2),0))))</f>
        <v>25</v>
      </c>
      <c r="J14" s="37"/>
      <c r="K14" s="204"/>
      <c r="L14" s="239" t="s">
        <v>192</v>
      </c>
      <c r="M14" s="39" t="s">
        <v>3942</v>
      </c>
      <c r="S14" s="25" t="str">
        <f t="shared" ref="S14:S33" si="3">IF(B14&lt;&gt;1,","&amp;D14,D14)</f>
        <v>sekoubi</v>
      </c>
      <c r="T14" s="25" t="str">
        <f t="shared" ref="T14:T33" si="4">UPPER(H14)</f>
        <v>TEXT</v>
      </c>
      <c r="U14" s="25" t="str">
        <f t="shared" ref="U14:U33" si="5">IF(K14&lt;&gt;"","default "&amp;IF(H14="text","'"&amp;K14&amp;"'",K14),"")</f>
        <v/>
      </c>
      <c r="V14" s="25" t="str">
        <f t="shared" ref="V14:V33" si="6">IF(L14="○","NOT NULL","")</f>
        <v>NOT NULL</v>
      </c>
      <c r="W14" s="25" t="str">
        <f t="shared" ref="W14:W33" si="7">"-- "&amp;C14</f>
        <v>-- 施行日</v>
      </c>
      <c r="Y14" s="41"/>
      <c r="Z14" s="41"/>
      <c r="AA14" s="41"/>
      <c r="AB14" s="41"/>
      <c r="AD14" s="25" t="str">
        <f t="shared" ref="AD14:AD33" si="8">IF(H14="text",""""&amp;D14&amp;""": ""object"", ","")</f>
        <v xml:space="preserve">"sekoubi": "object", </v>
      </c>
      <c r="AE14" s="25" t="str">
        <f t="shared" ref="AE14:AE33" si="9">""""&amp;D14&amp;""", "</f>
        <v xml:space="preserve">"sekoubi", </v>
      </c>
    </row>
    <row r="15" spans="1:31">
      <c r="B15" s="33">
        <f t="shared" si="0"/>
        <v>2</v>
      </c>
      <c r="C15" s="236" t="s">
        <v>3917</v>
      </c>
      <c r="D15" s="236" t="s">
        <v>3918</v>
      </c>
      <c r="E15" s="229" t="s">
        <v>192</v>
      </c>
      <c r="F15" s="35" t="s">
        <v>3902</v>
      </c>
      <c r="G15" s="229">
        <v>1</v>
      </c>
      <c r="H15" s="245" t="str">
        <f t="shared" ref="H15:H24" si="10">IF(F15="フラグ","boolean",IF(F15="文字列","text",IF(F15="整数","integer",IF(F15="実数","numeric",""))))</f>
        <v>text</v>
      </c>
      <c r="I15" s="245">
        <f t="shared" ref="I15:I24" si="11">IF(H15="boolean",1,IF(H15="text",IF(G15&lt;=126,1+(G15*3),4+(G15*3)),IF(H15="integer",4,IF(H15="numeric",3+CEILING(G15/4*2,2),0))))</f>
        <v>4</v>
      </c>
      <c r="J15" s="237"/>
      <c r="K15" s="238"/>
      <c r="L15" s="239" t="s">
        <v>192</v>
      </c>
      <c r="M15" s="39" t="s">
        <v>3943</v>
      </c>
      <c r="S15" s="25" t="str">
        <f t="shared" ref="S15:S24" si="12">IF(B15&lt;&gt;1,","&amp;D15,D15)</f>
        <v>,koshin_kubun</v>
      </c>
      <c r="T15" s="25" t="str">
        <f t="shared" ref="T15:T24" si="13">UPPER(H15)</f>
        <v>TEXT</v>
      </c>
      <c r="U15" s="25" t="str">
        <f t="shared" ref="U15:U24" si="14">IF(K15&lt;&gt;"","default "&amp;IF(H15="text","'"&amp;K15&amp;"'",K15),"")</f>
        <v/>
      </c>
      <c r="V15" s="25" t="str">
        <f t="shared" ref="V15:V24" si="15">IF(L15="○","NOT NULL","")</f>
        <v>NOT NULL</v>
      </c>
      <c r="W15" s="25" t="str">
        <f t="shared" ref="W15:W24" si="16">"--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2383</v>
      </c>
      <c r="D16" s="236" t="s">
        <v>4034</v>
      </c>
      <c r="E16" s="229" t="s">
        <v>192</v>
      </c>
      <c r="F16" s="35" t="s">
        <v>3902</v>
      </c>
      <c r="G16" s="229">
        <v>8</v>
      </c>
      <c r="H16" s="245" t="str">
        <f t="shared" si="10"/>
        <v>text</v>
      </c>
      <c r="I16" s="245">
        <f t="shared" si="11"/>
        <v>25</v>
      </c>
      <c r="J16" s="237"/>
      <c r="K16" s="238"/>
      <c r="L16" s="239" t="s">
        <v>192</v>
      </c>
      <c r="M16" s="39" t="s">
        <v>4053</v>
      </c>
      <c r="S16" s="25" t="str">
        <f t="shared" si="12"/>
        <v>,postal_code</v>
      </c>
      <c r="T16" s="25" t="str">
        <f t="shared" si="13"/>
        <v>TEXT</v>
      </c>
      <c r="U16" s="25" t="str">
        <f t="shared" si="14"/>
        <v/>
      </c>
      <c r="V16" s="25" t="str">
        <f t="shared" si="15"/>
        <v>NOT NULL</v>
      </c>
      <c r="W16" s="25" t="str">
        <f t="shared" si="16"/>
        <v>-- 郵便番号</v>
      </c>
      <c r="Y16" s="41"/>
      <c r="Z16" s="41"/>
      <c r="AA16" s="41"/>
      <c r="AB16" s="41"/>
      <c r="AD16" s="25" t="str">
        <f t="shared" si="8"/>
        <v xml:space="preserve">"postal_code": "object", </v>
      </c>
      <c r="AE16" s="25" t="str">
        <f t="shared" si="9"/>
        <v xml:space="preserve">"postal_code", </v>
      </c>
    </row>
    <row r="17" spans="1:31">
      <c r="B17" s="33">
        <f t="shared" si="0"/>
        <v>4</v>
      </c>
      <c r="C17" s="236" t="s">
        <v>758</v>
      </c>
      <c r="D17" s="236" t="s">
        <v>4035</v>
      </c>
      <c r="E17" s="229" t="s">
        <v>192</v>
      </c>
      <c r="F17" s="35" t="s">
        <v>3902</v>
      </c>
      <c r="G17" s="229">
        <v>2</v>
      </c>
      <c r="H17" s="245" t="str">
        <f t="shared" si="10"/>
        <v>text</v>
      </c>
      <c r="I17" s="245">
        <f t="shared" si="11"/>
        <v>7</v>
      </c>
      <c r="J17" s="237"/>
      <c r="K17" s="238"/>
      <c r="L17" s="239" t="s">
        <v>192</v>
      </c>
      <c r="M17" s="39"/>
      <c r="S17" s="25" t="str">
        <f t="shared" si="12"/>
        <v>,prefecture_code</v>
      </c>
      <c r="T17" s="25" t="str">
        <f t="shared" si="13"/>
        <v>TEXT</v>
      </c>
      <c r="U17" s="25" t="str">
        <f t="shared" si="14"/>
        <v/>
      </c>
      <c r="V17" s="25" t="str">
        <f t="shared" si="15"/>
        <v>NOT NULL</v>
      </c>
      <c r="W17" s="25" t="str">
        <f t="shared" si="16"/>
        <v>-- 都道府県コード</v>
      </c>
      <c r="Y17" s="41"/>
      <c r="Z17" s="41"/>
      <c r="AA17" s="41"/>
      <c r="AB17" s="41"/>
      <c r="AD17" s="25" t="str">
        <f t="shared" si="8"/>
        <v xml:space="preserve">"prefecture_code": "object", </v>
      </c>
      <c r="AE17" s="25" t="str">
        <f t="shared" si="9"/>
        <v xml:space="preserve">"prefecture_code", </v>
      </c>
    </row>
    <row r="18" spans="1:31">
      <c r="B18" s="33">
        <f t="shared" si="0"/>
        <v>5</v>
      </c>
      <c r="C18" s="236" t="s">
        <v>764</v>
      </c>
      <c r="D18" s="236" t="s">
        <v>4036</v>
      </c>
      <c r="E18" s="229" t="s">
        <v>192</v>
      </c>
      <c r="F18" s="35" t="s">
        <v>3902</v>
      </c>
      <c r="G18" s="229">
        <v>5</v>
      </c>
      <c r="H18" s="245" t="str">
        <f t="shared" si="10"/>
        <v>text</v>
      </c>
      <c r="I18" s="245">
        <f t="shared" si="11"/>
        <v>16</v>
      </c>
      <c r="J18" s="237"/>
      <c r="K18" s="238"/>
      <c r="L18" s="239" t="s">
        <v>192</v>
      </c>
      <c r="M18" s="39"/>
      <c r="S18" s="25" t="str">
        <f t="shared" si="12"/>
        <v>,city_code</v>
      </c>
      <c r="T18" s="25" t="str">
        <f t="shared" si="13"/>
        <v>TEXT</v>
      </c>
      <c r="U18" s="25" t="str">
        <f t="shared" si="14"/>
        <v/>
      </c>
      <c r="V18" s="25" t="str">
        <f t="shared" si="15"/>
        <v>NOT NULL</v>
      </c>
      <c r="W18" s="25" t="str">
        <f t="shared" si="16"/>
        <v>-- 市区町村コード</v>
      </c>
      <c r="Y18" s="41"/>
      <c r="Z18" s="41"/>
      <c r="AA18" s="41"/>
      <c r="AB18" s="41"/>
      <c r="AD18" s="25" t="str">
        <f t="shared" si="8"/>
        <v xml:space="preserve">"city_code": "object", </v>
      </c>
      <c r="AE18" s="25" t="str">
        <f t="shared" si="9"/>
        <v xml:space="preserve">"city_code", </v>
      </c>
    </row>
    <row r="19" spans="1:31">
      <c r="B19" s="33">
        <f t="shared" si="0"/>
        <v>6</v>
      </c>
      <c r="C19" s="236" t="s">
        <v>4037</v>
      </c>
      <c r="D19" s="236" t="s">
        <v>4038</v>
      </c>
      <c r="E19" s="229"/>
      <c r="F19" s="35" t="s">
        <v>3902</v>
      </c>
      <c r="G19" s="229">
        <v>9</v>
      </c>
      <c r="H19" s="245" t="str">
        <f t="shared" si="10"/>
        <v>text</v>
      </c>
      <c r="I19" s="245">
        <f t="shared" si="11"/>
        <v>28</v>
      </c>
      <c r="J19" s="237"/>
      <c r="K19" s="238"/>
      <c r="L19" s="239" t="s">
        <v>192</v>
      </c>
      <c r="M19" s="39" t="s">
        <v>4054</v>
      </c>
      <c r="S19" s="25" t="str">
        <f t="shared" si="12"/>
        <v>,town_code</v>
      </c>
      <c r="T19" s="25" t="str">
        <f t="shared" si="13"/>
        <v>TEXT</v>
      </c>
      <c r="U19" s="25" t="str">
        <f t="shared" si="14"/>
        <v/>
      </c>
      <c r="V19" s="25" t="str">
        <f t="shared" si="15"/>
        <v>NOT NULL</v>
      </c>
      <c r="W19" s="25" t="str">
        <f t="shared" si="16"/>
        <v>-- 町域コード</v>
      </c>
      <c r="Y19" s="41"/>
      <c r="Z19" s="41"/>
      <c r="AA19" s="41"/>
      <c r="AB19" s="41"/>
      <c r="AD19" s="25" t="str">
        <f t="shared" ref="AD19:AD25" si="17">IF(H19="text",""""&amp;D19&amp;""": ""object"", ","")</f>
        <v xml:space="preserve">"town_code": "object", </v>
      </c>
      <c r="AE19" s="25" t="str">
        <f t="shared" ref="AE19:AE25" si="18">""""&amp;D19&amp;""", "</f>
        <v xml:space="preserve">"town_code", </v>
      </c>
    </row>
    <row r="20" spans="1:31">
      <c r="B20" s="33">
        <f t="shared" si="0"/>
        <v>7</v>
      </c>
      <c r="C20" s="236" t="s">
        <v>2379</v>
      </c>
      <c r="D20" s="236" t="s">
        <v>538</v>
      </c>
      <c r="E20" s="229"/>
      <c r="F20" s="35" t="s">
        <v>3902</v>
      </c>
      <c r="G20" s="229">
        <v>5</v>
      </c>
      <c r="H20" s="245" t="str">
        <f t="shared" si="10"/>
        <v>text</v>
      </c>
      <c r="I20" s="245">
        <f t="shared" si="11"/>
        <v>16</v>
      </c>
      <c r="J20" s="237"/>
      <c r="K20" s="238"/>
      <c r="L20" s="239" t="s">
        <v>192</v>
      </c>
      <c r="M20" s="39"/>
      <c r="S20" s="25" t="str">
        <f t="shared" si="12"/>
        <v>,prefecture</v>
      </c>
      <c r="T20" s="25" t="str">
        <f t="shared" si="13"/>
        <v>TEXT</v>
      </c>
      <c r="U20" s="25" t="str">
        <f t="shared" si="14"/>
        <v/>
      </c>
      <c r="V20" s="25" t="str">
        <f t="shared" si="15"/>
        <v>NOT NULL</v>
      </c>
      <c r="W20" s="25" t="str">
        <f t="shared" si="16"/>
        <v>-- 都道府県</v>
      </c>
      <c r="Y20" s="41"/>
      <c r="Z20" s="41"/>
      <c r="AA20" s="41"/>
      <c r="AB20" s="41"/>
      <c r="AD20" s="25" t="str">
        <f t="shared" si="17"/>
        <v xml:space="preserve">"prefecture": "object", </v>
      </c>
      <c r="AE20" s="25" t="str">
        <f t="shared" si="18"/>
        <v xml:space="preserve">"prefecture", </v>
      </c>
    </row>
    <row r="21" spans="1:31">
      <c r="B21" s="33">
        <f t="shared" si="0"/>
        <v>8</v>
      </c>
      <c r="C21" s="236" t="s">
        <v>4039</v>
      </c>
      <c r="D21" s="236" t="s">
        <v>4040</v>
      </c>
      <c r="E21" s="229"/>
      <c r="F21" s="35" t="s">
        <v>3902</v>
      </c>
      <c r="G21" s="229">
        <v>10</v>
      </c>
      <c r="H21" s="245" t="str">
        <f t="shared" si="10"/>
        <v>text</v>
      </c>
      <c r="I21" s="245">
        <f t="shared" si="11"/>
        <v>31</v>
      </c>
      <c r="J21" s="237"/>
      <c r="K21" s="238"/>
      <c r="L21" s="239" t="s">
        <v>192</v>
      </c>
      <c r="M21" s="39"/>
      <c r="S21" s="25" t="str">
        <f t="shared" si="12"/>
        <v>,prefecture_kana</v>
      </c>
      <c r="T21" s="25" t="str">
        <f t="shared" si="13"/>
        <v>TEXT</v>
      </c>
      <c r="U21" s="25" t="str">
        <f t="shared" si="14"/>
        <v/>
      </c>
      <c r="V21" s="25" t="str">
        <f t="shared" si="15"/>
        <v>NOT NULL</v>
      </c>
      <c r="W21" s="25" t="str">
        <f t="shared" si="16"/>
        <v>-- 都道府県カナ</v>
      </c>
      <c r="Y21" s="41"/>
      <c r="Z21" s="41"/>
      <c r="AA21" s="41"/>
      <c r="AB21" s="41"/>
      <c r="AD21" s="25" t="str">
        <f t="shared" si="17"/>
        <v xml:space="preserve">"prefecture_kana": "object", </v>
      </c>
      <c r="AE21" s="25" t="str">
        <f t="shared" si="18"/>
        <v xml:space="preserve">"prefecture_kana", </v>
      </c>
    </row>
    <row r="22" spans="1:31">
      <c r="B22" s="33">
        <f t="shared" si="0"/>
        <v>9</v>
      </c>
      <c r="C22" s="236" t="s">
        <v>768</v>
      </c>
      <c r="D22" s="236" t="s">
        <v>769</v>
      </c>
      <c r="E22" s="229"/>
      <c r="F22" s="35" t="s">
        <v>3902</v>
      </c>
      <c r="G22" s="229">
        <v>20</v>
      </c>
      <c r="H22" s="245" t="str">
        <f t="shared" si="10"/>
        <v>text</v>
      </c>
      <c r="I22" s="245">
        <f t="shared" si="11"/>
        <v>61</v>
      </c>
      <c r="J22" s="237"/>
      <c r="K22" s="238"/>
      <c r="L22" s="239" t="s">
        <v>192</v>
      </c>
      <c r="M22" s="39"/>
      <c r="S22" s="25" t="str">
        <f t="shared" si="12"/>
        <v>,city</v>
      </c>
      <c r="T22" s="25" t="str">
        <f t="shared" si="13"/>
        <v>TEXT</v>
      </c>
      <c r="U22" s="25" t="str">
        <f t="shared" si="14"/>
        <v/>
      </c>
      <c r="V22" s="25" t="str">
        <f t="shared" si="15"/>
        <v>NOT NULL</v>
      </c>
      <c r="W22" s="25" t="str">
        <f t="shared" si="16"/>
        <v>-- 市区町村</v>
      </c>
      <c r="Y22" s="41"/>
      <c r="Z22" s="41"/>
      <c r="AA22" s="41"/>
      <c r="AB22" s="41"/>
      <c r="AD22" s="25" t="str">
        <f t="shared" si="17"/>
        <v xml:space="preserve">"city": "object", </v>
      </c>
      <c r="AE22" s="25" t="str">
        <f t="shared" si="18"/>
        <v xml:space="preserve">"city", </v>
      </c>
    </row>
    <row r="23" spans="1:31">
      <c r="B23" s="33">
        <f t="shared" si="0"/>
        <v>10</v>
      </c>
      <c r="C23" s="236" t="s">
        <v>4041</v>
      </c>
      <c r="D23" s="236" t="s">
        <v>4042</v>
      </c>
      <c r="E23" s="229"/>
      <c r="F23" s="35" t="s">
        <v>3902</v>
      </c>
      <c r="G23" s="229">
        <v>20</v>
      </c>
      <c r="H23" s="245" t="str">
        <f t="shared" si="10"/>
        <v>text</v>
      </c>
      <c r="I23" s="245">
        <f t="shared" si="11"/>
        <v>61</v>
      </c>
      <c r="J23" s="237"/>
      <c r="K23" s="238"/>
      <c r="L23" s="239" t="s">
        <v>192</v>
      </c>
      <c r="M23" s="39"/>
      <c r="S23" s="25" t="str">
        <f t="shared" si="12"/>
        <v>,city_kana</v>
      </c>
      <c r="T23" s="25" t="str">
        <f t="shared" si="13"/>
        <v>TEXT</v>
      </c>
      <c r="U23" s="25" t="str">
        <f t="shared" si="14"/>
        <v/>
      </c>
      <c r="V23" s="25" t="str">
        <f t="shared" si="15"/>
        <v>NOT NULL</v>
      </c>
      <c r="W23" s="25" t="str">
        <f t="shared" si="16"/>
        <v>-- 市区町村カナ</v>
      </c>
      <c r="Y23" s="41"/>
      <c r="Z23" s="41"/>
      <c r="AA23" s="41"/>
      <c r="AB23" s="41"/>
      <c r="AD23" s="25" t="str">
        <f t="shared" si="17"/>
        <v xml:space="preserve">"city_kana": "object", </v>
      </c>
      <c r="AE23" s="25" t="str">
        <f t="shared" si="18"/>
        <v xml:space="preserve">"city_kana", </v>
      </c>
    </row>
    <row r="24" spans="1:31">
      <c r="B24" s="33">
        <f t="shared" si="0"/>
        <v>11</v>
      </c>
      <c r="C24" s="236" t="s">
        <v>4043</v>
      </c>
      <c r="D24" s="236" t="s">
        <v>2990</v>
      </c>
      <c r="E24" s="229"/>
      <c r="F24" s="35" t="s">
        <v>3902</v>
      </c>
      <c r="G24" s="229">
        <v>20</v>
      </c>
      <c r="H24" s="245" t="str">
        <f t="shared" si="10"/>
        <v>text</v>
      </c>
      <c r="I24" s="245">
        <f t="shared" si="11"/>
        <v>61</v>
      </c>
      <c r="J24" s="237"/>
      <c r="K24" s="238"/>
      <c r="L24" s="239"/>
      <c r="M24" s="39"/>
      <c r="S24" s="25" t="str">
        <f t="shared" si="12"/>
        <v>,town</v>
      </c>
      <c r="T24" s="25" t="str">
        <f t="shared" si="13"/>
        <v>TEXT</v>
      </c>
      <c r="U24" s="25" t="str">
        <f t="shared" si="14"/>
        <v/>
      </c>
      <c r="V24" s="25" t="str">
        <f t="shared" si="15"/>
        <v/>
      </c>
      <c r="W24" s="25" t="str">
        <f t="shared" si="16"/>
        <v>-- 町域</v>
      </c>
      <c r="Y24" s="41"/>
      <c r="Z24" s="41"/>
      <c r="AA24" s="41"/>
      <c r="AB24" s="41"/>
      <c r="AD24" s="25" t="str">
        <f t="shared" si="17"/>
        <v xml:space="preserve">"town": "object", </v>
      </c>
      <c r="AE24" s="25" t="str">
        <f t="shared" si="18"/>
        <v xml:space="preserve">"town", </v>
      </c>
    </row>
    <row r="25" spans="1:31">
      <c r="A25" s="41"/>
      <c r="B25" s="352">
        <f t="shared" si="0"/>
        <v>12</v>
      </c>
      <c r="C25" s="330" t="s">
        <v>4044</v>
      </c>
      <c r="D25" s="330" t="s">
        <v>4045</v>
      </c>
      <c r="E25" s="351"/>
      <c r="F25" s="351" t="s">
        <v>3902</v>
      </c>
      <c r="G25" s="351">
        <v>20</v>
      </c>
      <c r="H25" s="74" t="str">
        <f t="shared" ref="H25" si="19">IF(F25="フラグ","boolean",IF(F25="文字列","text",IF(F25="整数","integer",IF(F25="実数","numeric",""))))</f>
        <v>text</v>
      </c>
      <c r="I25" s="74">
        <f t="shared" ref="I25" si="20">IF(H25="boolean",1,IF(H25="text",IF(G25&lt;=126,1+(G25*3),4+(G25*3)),IF(H25="integer",4,IF(H25="numeric",3+CEILING(G25/4*2,2),0))))</f>
        <v>61</v>
      </c>
      <c r="J25" s="75"/>
      <c r="K25" s="379"/>
      <c r="L25" s="239"/>
      <c r="M25" s="76"/>
      <c r="P25" s="41"/>
      <c r="S25" s="25" t="str">
        <f t="shared" ref="S25" si="21">IF(B25&lt;&gt;1,","&amp;D25,D25)</f>
        <v>,town_kana</v>
      </c>
      <c r="T25" s="25" t="str">
        <f t="shared" ref="T25" si="22">UPPER(H25)</f>
        <v>TEXT</v>
      </c>
      <c r="U25" s="25" t="str">
        <f t="shared" ref="U25" si="23">IF(K25&lt;&gt;"","default "&amp;IF(H25="text","'"&amp;K25&amp;"'",K25),"")</f>
        <v/>
      </c>
      <c r="V25" s="25" t="str">
        <f t="shared" ref="V25" si="24">IF(L25="○","NOT NULL","")</f>
        <v/>
      </c>
      <c r="W25" s="25" t="str">
        <f t="shared" ref="W25" si="25">"-- "&amp;C25</f>
        <v>-- 町域カナ</v>
      </c>
      <c r="Y25" s="41"/>
      <c r="Z25" s="41"/>
      <c r="AA25" s="41"/>
      <c r="AB25" s="41"/>
      <c r="AD25" s="25" t="str">
        <f t="shared" si="17"/>
        <v xml:space="preserve">"town_kana": "object", </v>
      </c>
      <c r="AE25" s="25" t="str">
        <f t="shared" si="18"/>
        <v xml:space="preserve">"town_kana", </v>
      </c>
    </row>
    <row r="26" spans="1:31">
      <c r="B26" s="33">
        <f t="shared" si="0"/>
        <v>13</v>
      </c>
      <c r="C26" s="236" t="s">
        <v>4046</v>
      </c>
      <c r="D26" s="236" t="s">
        <v>4047</v>
      </c>
      <c r="E26" s="229"/>
      <c r="F26" s="35" t="s">
        <v>3902</v>
      </c>
      <c r="G26" s="229">
        <v>20</v>
      </c>
      <c r="H26" s="245" t="str">
        <f t="shared" ref="H26:H31" si="26">IF(F26="フラグ","boolean",IF(F26="文字列","text",IF(F26="整数","integer",IF(F26="実数","numeric",""))))</f>
        <v>text</v>
      </c>
      <c r="I26" s="245">
        <f t="shared" ref="I26:I31" si="27">IF(H26="boolean",1,IF(H26="text",IF(G26&lt;=126,1+(G26*3),4+(G26*3)),IF(H26="integer",4,IF(H26="numeric",3+CEILING(G26/4*2,2),0))))</f>
        <v>61</v>
      </c>
      <c r="J26" s="237"/>
      <c r="K26" s="238"/>
      <c r="L26" s="239"/>
      <c r="M26" s="39"/>
      <c r="S26" s="25" t="str">
        <f t="shared" ref="S26:S31" si="28">IF(B26&lt;&gt;1,","&amp;D26,D26)</f>
        <v>,town_hosoku</v>
      </c>
      <c r="T26" s="25" t="str">
        <f t="shared" ref="T26:T31" si="29">UPPER(H26)</f>
        <v>TEXT</v>
      </c>
      <c r="U26" s="25" t="str">
        <f t="shared" ref="U26:U31" si="30">IF(K26&lt;&gt;"","default "&amp;IF(H26="text","'"&amp;K26&amp;"'",K26),"")</f>
        <v/>
      </c>
      <c r="V26" s="25" t="str">
        <f t="shared" ref="V26:V31" si="31">IF(L26="○","NOT NULL","")</f>
        <v/>
      </c>
      <c r="W26" s="25" t="str">
        <f t="shared" ref="W26:W31" si="32">"-- "&amp;C26</f>
        <v>-- 町域補足</v>
      </c>
      <c r="Y26" s="41"/>
      <c r="Z26" s="41"/>
      <c r="AA26" s="41"/>
      <c r="AB26" s="41"/>
      <c r="AD26" s="25" t="str">
        <f t="shared" si="8"/>
        <v xml:space="preserve">"town_hosoku": "object", </v>
      </c>
      <c r="AE26" s="25" t="str">
        <f t="shared" si="9"/>
        <v xml:space="preserve">"town_hosoku", </v>
      </c>
    </row>
    <row r="27" spans="1:31">
      <c r="B27" s="33">
        <f t="shared" si="0"/>
        <v>14</v>
      </c>
      <c r="C27" s="236" t="s">
        <v>4048</v>
      </c>
      <c r="D27" s="236" t="s">
        <v>4049</v>
      </c>
      <c r="E27" s="229"/>
      <c r="F27" s="35" t="s">
        <v>3902</v>
      </c>
      <c r="G27" s="229">
        <v>20</v>
      </c>
      <c r="H27" s="245" t="str">
        <f t="shared" si="26"/>
        <v>text</v>
      </c>
      <c r="I27" s="245">
        <f t="shared" si="27"/>
        <v>61</v>
      </c>
      <c r="J27" s="237"/>
      <c r="K27" s="238"/>
      <c r="L27" s="239"/>
      <c r="M27" s="39"/>
      <c r="S27" s="25" t="str">
        <f t="shared" si="28"/>
        <v>,kyoto_street</v>
      </c>
      <c r="T27" s="25" t="str">
        <f t="shared" si="29"/>
        <v>TEXT</v>
      </c>
      <c r="U27" s="25" t="str">
        <f t="shared" si="30"/>
        <v/>
      </c>
      <c r="V27" s="25" t="str">
        <f t="shared" si="31"/>
        <v/>
      </c>
      <c r="W27" s="25" t="str">
        <f t="shared" si="32"/>
        <v>-- 京都通り名</v>
      </c>
      <c r="Y27" s="41"/>
      <c r="Z27" s="41"/>
      <c r="AA27" s="41"/>
      <c r="AB27" s="41"/>
      <c r="AD27" s="25" t="str">
        <f t="shared" si="8"/>
        <v xml:space="preserve">"kyoto_street": "object", </v>
      </c>
      <c r="AE27" s="25" t="str">
        <f t="shared" si="9"/>
        <v xml:space="preserve">"kyoto_street", </v>
      </c>
    </row>
    <row r="28" spans="1:31">
      <c r="B28" s="33">
        <f t="shared" si="0"/>
        <v>15</v>
      </c>
      <c r="C28" s="236" t="s">
        <v>4050</v>
      </c>
      <c r="D28" s="236" t="s">
        <v>2991</v>
      </c>
      <c r="E28" s="229"/>
      <c r="F28" s="35" t="s">
        <v>3902</v>
      </c>
      <c r="G28" s="229">
        <v>50</v>
      </c>
      <c r="H28" s="245" t="str">
        <f t="shared" si="26"/>
        <v>text</v>
      </c>
      <c r="I28" s="245">
        <f t="shared" si="27"/>
        <v>151</v>
      </c>
      <c r="J28" s="237"/>
      <c r="K28" s="238"/>
      <c r="L28" s="239"/>
      <c r="M28" s="39"/>
      <c r="S28" s="25" t="str">
        <f t="shared" si="28"/>
        <v>,home_number</v>
      </c>
      <c r="T28" s="25" t="str">
        <f t="shared" si="29"/>
        <v>TEXT</v>
      </c>
      <c r="U28" s="25" t="str">
        <f t="shared" si="30"/>
        <v/>
      </c>
      <c r="V28" s="25" t="str">
        <f t="shared" si="31"/>
        <v/>
      </c>
      <c r="W28" s="25" t="str">
        <f t="shared" si="32"/>
        <v>-- 字丁目</v>
      </c>
      <c r="Y28" s="41"/>
      <c r="Z28" s="41"/>
      <c r="AA28" s="41"/>
      <c r="AB28" s="41"/>
      <c r="AD28" s="25" t="str">
        <f t="shared" si="8"/>
        <v xml:space="preserve">"home_number": "object", </v>
      </c>
      <c r="AE28" s="25" t="str">
        <f t="shared" si="9"/>
        <v xml:space="preserve">"home_number", </v>
      </c>
    </row>
    <row r="29" spans="1:31">
      <c r="B29" s="33">
        <f t="shared" si="0"/>
        <v>16</v>
      </c>
      <c r="C29" s="236" t="s">
        <v>4051</v>
      </c>
      <c r="D29" s="236" t="s">
        <v>4052</v>
      </c>
      <c r="E29" s="229"/>
      <c r="F29" s="35" t="s">
        <v>3902</v>
      </c>
      <c r="G29" s="229">
        <v>50</v>
      </c>
      <c r="H29" s="245" t="str">
        <f t="shared" si="26"/>
        <v>text</v>
      </c>
      <c r="I29" s="245">
        <f t="shared" si="27"/>
        <v>151</v>
      </c>
      <c r="J29" s="237"/>
      <c r="K29" s="238"/>
      <c r="L29" s="239"/>
      <c r="M29" s="39"/>
      <c r="S29" s="25" t="str">
        <f t="shared" si="28"/>
        <v>,home_number_kana</v>
      </c>
      <c r="T29" s="25" t="str">
        <f t="shared" si="29"/>
        <v>TEXT</v>
      </c>
      <c r="U29" s="25" t="str">
        <f t="shared" si="30"/>
        <v/>
      </c>
      <c r="V29" s="25" t="str">
        <f t="shared" si="31"/>
        <v/>
      </c>
      <c r="W29" s="25" t="str">
        <f t="shared" si="32"/>
        <v>-- 字丁目カナ</v>
      </c>
      <c r="Y29" s="41"/>
      <c r="Z29" s="41"/>
      <c r="AA29" s="41"/>
      <c r="AB29" s="41"/>
      <c r="AD29" s="25" t="str">
        <f t="shared" si="8"/>
        <v xml:space="preserve">"home_number_kana": "object", </v>
      </c>
      <c r="AE29" s="25" t="str">
        <f t="shared" si="9"/>
        <v xml:space="preserve">"home_number_kana", </v>
      </c>
    </row>
    <row r="30" spans="1:31" ht="37.5">
      <c r="B30" s="33">
        <f t="shared" si="0"/>
        <v>17</v>
      </c>
      <c r="C30" s="236" t="s">
        <v>3935</v>
      </c>
      <c r="D30" s="236" t="s">
        <v>3936</v>
      </c>
      <c r="E30" s="229"/>
      <c r="F30" s="35" t="s">
        <v>3902</v>
      </c>
      <c r="G30" s="229">
        <v>9</v>
      </c>
      <c r="H30" s="245" t="str">
        <f t="shared" si="26"/>
        <v>text</v>
      </c>
      <c r="I30" s="245">
        <f t="shared" si="27"/>
        <v>28</v>
      </c>
      <c r="J30" s="237"/>
      <c r="K30" s="238"/>
      <c r="L30" s="239"/>
      <c r="M30" s="39" t="s">
        <v>4055</v>
      </c>
      <c r="S30" s="25" t="str">
        <f t="shared" si="28"/>
        <v>,ikosaki</v>
      </c>
      <c r="T30" s="25" t="str">
        <f t="shared" si="29"/>
        <v>TEXT</v>
      </c>
      <c r="U30" s="25" t="str">
        <f t="shared" si="30"/>
        <v/>
      </c>
      <c r="V30" s="25" t="str">
        <f t="shared" si="31"/>
        <v/>
      </c>
      <c r="W30" s="25" t="str">
        <f t="shared" si="32"/>
        <v>-- 移行先</v>
      </c>
      <c r="Y30" s="41"/>
      <c r="Z30" s="41"/>
      <c r="AA30" s="41"/>
      <c r="AB30" s="41"/>
      <c r="AD30" s="25" t="str">
        <f t="shared" si="8"/>
        <v xml:space="preserve">"ikosaki": "object", </v>
      </c>
      <c r="AE30" s="25" t="str">
        <f t="shared" si="9"/>
        <v xml:space="preserve">"ikosaki", </v>
      </c>
    </row>
    <row r="31" spans="1:31">
      <c r="B31" s="33">
        <f t="shared" si="0"/>
        <v>18</v>
      </c>
      <c r="C31" s="236" t="s">
        <v>3937</v>
      </c>
      <c r="D31" s="236" t="s">
        <v>3938</v>
      </c>
      <c r="E31" s="229"/>
      <c r="F31" s="35" t="s">
        <v>3902</v>
      </c>
      <c r="G31" s="229">
        <v>4</v>
      </c>
      <c r="H31" s="245" t="str">
        <f t="shared" si="26"/>
        <v>text</v>
      </c>
      <c r="I31" s="245">
        <f t="shared" si="27"/>
        <v>13</v>
      </c>
      <c r="J31" s="237"/>
      <c r="K31" s="238"/>
      <c r="L31" s="239" t="s">
        <v>192</v>
      </c>
      <c r="M31" s="39" t="s">
        <v>3946</v>
      </c>
      <c r="S31" s="25" t="str">
        <f t="shared" si="28"/>
        <v>,nen</v>
      </c>
      <c r="T31" s="25" t="str">
        <f t="shared" si="29"/>
        <v>TEXT</v>
      </c>
      <c r="U31" s="25" t="str">
        <f t="shared" si="30"/>
        <v/>
      </c>
      <c r="V31" s="25" t="str">
        <f t="shared" si="31"/>
        <v>NOT NULL</v>
      </c>
      <c r="W31" s="25" t="str">
        <f t="shared" si="32"/>
        <v>-- 年</v>
      </c>
      <c r="Y31" s="41"/>
      <c r="Z31" s="41"/>
      <c r="AA31" s="41"/>
      <c r="AB31" s="41"/>
      <c r="AD31" s="25" t="str">
        <f t="shared" si="8"/>
        <v xml:space="preserve">"nen": "object", </v>
      </c>
      <c r="AE31" s="25" t="str">
        <f t="shared" si="9"/>
        <v xml:space="preserve">"nen", </v>
      </c>
    </row>
    <row r="32" spans="1:31">
      <c r="A32" s="41"/>
      <c r="B32" s="352">
        <f t="shared" si="0"/>
        <v>19</v>
      </c>
      <c r="C32" s="330" t="s">
        <v>3939</v>
      </c>
      <c r="D32" s="330" t="s">
        <v>3940</v>
      </c>
      <c r="E32" s="351"/>
      <c r="F32" s="351" t="s">
        <v>3902</v>
      </c>
      <c r="G32" s="351">
        <v>6</v>
      </c>
      <c r="H32" s="74" t="str">
        <f t="shared" ref="H32" si="33">IF(F32="フラグ","boolean",IF(F32="文字列","text",IF(F32="整数","integer",IF(F32="実数","numeric",""))))</f>
        <v>text</v>
      </c>
      <c r="I32" s="74">
        <f t="shared" ref="I32" si="34">IF(H32="boolean",1,IF(H32="text",IF(G32&lt;=126,1+(G32*3),4+(G32*3)),IF(H32="integer",4,IF(H32="numeric",3+CEILING(G32/4*2,2),0))))</f>
        <v>19</v>
      </c>
      <c r="J32" s="75"/>
      <c r="K32" s="379"/>
      <c r="L32" s="239" t="s">
        <v>192</v>
      </c>
      <c r="M32" s="76" t="s">
        <v>3947</v>
      </c>
      <c r="P32" s="41"/>
      <c r="S32" s="25" t="str">
        <f t="shared" ref="S32" si="35">IF(B32&lt;&gt;1,","&amp;D32,D32)</f>
        <v>,nengetsu</v>
      </c>
      <c r="T32" s="25" t="str">
        <f t="shared" ref="T32" si="36">UPPER(H32)</f>
        <v>TEXT</v>
      </c>
      <c r="U32" s="25" t="str">
        <f t="shared" ref="U32" si="37">IF(K32&lt;&gt;"","default "&amp;IF(H32="text","'"&amp;K32&amp;"'",K32),"")</f>
        <v/>
      </c>
      <c r="V32" s="25" t="str">
        <f t="shared" ref="V32" si="38">IF(L32="○","NOT NULL","")</f>
        <v>NOT NULL</v>
      </c>
      <c r="W32" s="25" t="str">
        <f t="shared" ref="W32" si="39">"-- "&amp;C32</f>
        <v>-- 年月</v>
      </c>
      <c r="Y32" s="41"/>
      <c r="Z32" s="41"/>
      <c r="AA32" s="41"/>
      <c r="AB32" s="41"/>
      <c r="AD32" s="25" t="str">
        <f t="shared" si="8"/>
        <v xml:space="preserve">"nengetsu": "object", </v>
      </c>
      <c r="AE32" s="25" t="str">
        <f t="shared" si="9"/>
        <v xml:space="preserve">"nengetsu", </v>
      </c>
    </row>
    <row r="33" spans="1:31" ht="19.5" thickBot="1">
      <c r="A33" s="41"/>
      <c r="B33" s="42">
        <f t="shared" si="0"/>
        <v>20</v>
      </c>
      <c r="C33" s="324" t="s">
        <v>3941</v>
      </c>
      <c r="D33" s="324" t="s">
        <v>822</v>
      </c>
      <c r="E33" s="325"/>
      <c r="F33" s="325" t="s">
        <v>3902</v>
      </c>
      <c r="G33" s="325">
        <v>8</v>
      </c>
      <c r="H33" s="44" t="str">
        <f t="shared" si="1"/>
        <v>text</v>
      </c>
      <c r="I33" s="44">
        <f t="shared" si="2"/>
        <v>25</v>
      </c>
      <c r="J33" s="46"/>
      <c r="K33" s="206"/>
      <c r="L33" s="44" t="s">
        <v>192</v>
      </c>
      <c r="M33" s="49" t="s">
        <v>3948</v>
      </c>
      <c r="P33" s="41"/>
      <c r="S33" s="25" t="str">
        <f t="shared" si="3"/>
        <v>,update_ymd</v>
      </c>
      <c r="T33" s="25" t="str">
        <f t="shared" si="4"/>
        <v>TEXT</v>
      </c>
      <c r="U33" s="25" t="str">
        <f t="shared" si="5"/>
        <v/>
      </c>
      <c r="V33" s="25" t="str">
        <f t="shared" si="6"/>
        <v>NOT NULL</v>
      </c>
      <c r="W33" s="25" t="str">
        <f t="shared" si="7"/>
        <v>-- データ登録日</v>
      </c>
      <c r="Y33" s="41"/>
      <c r="Z33" s="41"/>
      <c r="AA33" s="41"/>
      <c r="AB33" s="41"/>
      <c r="AD33" s="25" t="str">
        <f t="shared" si="8"/>
        <v xml:space="preserve">"update_ymd": "object", </v>
      </c>
      <c r="AE33" s="25" t="str">
        <f t="shared" si="9"/>
        <v xml:space="preserve">"update_ymd", </v>
      </c>
    </row>
    <row r="34" spans="1:31">
      <c r="A34" s="41"/>
      <c r="P34" s="41"/>
      <c r="R34" s="25" t="s">
        <v>1327</v>
      </c>
      <c r="Y34" s="41"/>
      <c r="Z34" s="41"/>
      <c r="AA34" s="41"/>
      <c r="AB34" s="41"/>
    </row>
    <row r="35" spans="1:31">
      <c r="A35" s="41"/>
      <c r="P35" s="41"/>
      <c r="Y35" s="41"/>
      <c r="Z35" s="41"/>
      <c r="AA35" s="41"/>
      <c r="AB35" s="41"/>
    </row>
    <row r="36" spans="1:31">
      <c r="P36" s="41"/>
      <c r="Y36" s="41"/>
      <c r="Z36" s="41"/>
      <c r="AA36" s="41"/>
      <c r="AB36" s="41"/>
    </row>
    <row r="37" spans="1:31">
      <c r="P37" s="41"/>
      <c r="Y37" s="41"/>
      <c r="Z37" s="41"/>
      <c r="AA37" s="41"/>
    </row>
    <row r="38" spans="1:31">
      <c r="P38" s="41"/>
      <c r="Y38" s="41"/>
      <c r="Z38" s="41"/>
      <c r="AA38" s="41"/>
    </row>
    <row r="39" spans="1:31">
      <c r="P39" s="41"/>
      <c r="Y39" s="41"/>
      <c r="Z39" s="41"/>
      <c r="AA39" s="41"/>
    </row>
    <row r="40" spans="1:31">
      <c r="P40" s="41"/>
      <c r="Y40" s="41"/>
      <c r="Z40" s="41"/>
      <c r="AA40" s="41"/>
    </row>
    <row r="41" spans="1:31">
      <c r="P41" s="41"/>
      <c r="Y41" s="41"/>
      <c r="Z41" s="41"/>
      <c r="AA4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893" priority="17"/>
  </conditionalFormatting>
  <conditionalFormatting sqref="D26 D31">
    <cfRule type="duplicateValues" dxfId="892" priority="16"/>
  </conditionalFormatting>
  <conditionalFormatting sqref="D32">
    <cfRule type="duplicateValues" dxfId="891" priority="15"/>
  </conditionalFormatting>
  <conditionalFormatting sqref="D30">
    <cfRule type="duplicateValues" dxfId="890" priority="14"/>
  </conditionalFormatting>
  <conditionalFormatting sqref="D29">
    <cfRule type="duplicateValues" dxfId="889" priority="13"/>
  </conditionalFormatting>
  <conditionalFormatting sqref="D28">
    <cfRule type="duplicateValues" dxfId="888" priority="12"/>
  </conditionalFormatting>
  <conditionalFormatting sqref="D27">
    <cfRule type="duplicateValues" dxfId="887" priority="11"/>
  </conditionalFormatting>
  <conditionalFormatting sqref="D19 D24">
    <cfRule type="duplicateValues" dxfId="886" priority="10"/>
  </conditionalFormatting>
  <conditionalFormatting sqref="D25">
    <cfRule type="duplicateValues" dxfId="885" priority="9"/>
  </conditionalFormatting>
  <conditionalFormatting sqref="D23">
    <cfRule type="duplicateValues" dxfId="884" priority="8"/>
  </conditionalFormatting>
  <conditionalFormatting sqref="D22">
    <cfRule type="duplicateValues" dxfId="883" priority="7"/>
  </conditionalFormatting>
  <conditionalFormatting sqref="D21">
    <cfRule type="duplicateValues" dxfId="882" priority="6"/>
  </conditionalFormatting>
  <conditionalFormatting sqref="D20">
    <cfRule type="duplicateValues" dxfId="881" priority="5"/>
  </conditionalFormatting>
  <conditionalFormatting sqref="D15">
    <cfRule type="duplicateValues" dxfId="880" priority="4"/>
  </conditionalFormatting>
  <conditionalFormatting sqref="D18">
    <cfRule type="duplicateValues" dxfId="879" priority="3"/>
  </conditionalFormatting>
  <conditionalFormatting sqref="D17">
    <cfRule type="duplicateValues" dxfId="878" priority="2"/>
  </conditionalFormatting>
  <conditionalFormatting sqref="D16">
    <cfRule type="duplicateValues" dxfId="87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CC"/>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8" t="s">
        <v>140</v>
      </c>
    </row>
    <row r="2" spans="1:31" ht="19.5" thickBot="1">
      <c r="B2" s="633"/>
      <c r="C2" s="634"/>
      <c r="D2" s="26" t="s">
        <v>141</v>
      </c>
      <c r="E2" s="637"/>
      <c r="F2" s="637"/>
      <c r="G2" s="637"/>
      <c r="H2" s="637"/>
      <c r="I2" s="637"/>
      <c r="J2" s="638"/>
      <c r="K2" s="639"/>
      <c r="L2" s="640"/>
      <c r="M2" s="27"/>
      <c r="P2" s="25" t="str">
        <f>"ALTER TABLE ONLY milscm4."&amp;D$8</f>
        <v>ALTER TABLE ONLY milscm4.mt_tokutei_kizai</v>
      </c>
    </row>
    <row r="3" spans="1:31" ht="19.5" thickBot="1">
      <c r="B3" s="28"/>
      <c r="C3" s="28"/>
      <c r="D3" s="28"/>
      <c r="E3" s="28"/>
      <c r="F3" s="28"/>
      <c r="G3" s="28"/>
      <c r="H3" s="28"/>
      <c r="I3" s="28"/>
      <c r="J3" s="28"/>
      <c r="K3" s="28"/>
      <c r="L3" s="28"/>
      <c r="M3" s="29"/>
      <c r="N3" s="28"/>
      <c r="Q3" s="25" t="str">
        <f>"ADD CONSTRAINT "&amp;D$8&amp;"_pkey"</f>
        <v>ADD CONSTRAINT mt_tokutei_kizai_pkey</v>
      </c>
    </row>
    <row r="4" spans="1:31">
      <c r="B4" s="626" t="s">
        <v>142</v>
      </c>
      <c r="C4" s="627"/>
      <c r="D4" s="628" t="str">
        <f>VLOOKUP(D7,エンティティ一覧!A1:'エンティティ一覧'!AQ10131,13,FALSE)</f>
        <v>ENT_A3_37</v>
      </c>
      <c r="E4" s="673"/>
      <c r="F4" s="673"/>
      <c r="G4" s="673"/>
      <c r="H4" s="673"/>
      <c r="I4" s="673"/>
      <c r="J4" s="673"/>
      <c r="K4" s="673"/>
      <c r="L4" s="673"/>
      <c r="M4" s="674"/>
      <c r="R4" s="25" t="s">
        <v>1328</v>
      </c>
    </row>
    <row r="5" spans="1:31">
      <c r="B5" s="641" t="s">
        <v>275</v>
      </c>
      <c r="C5" s="642"/>
      <c r="D5" s="643" t="str">
        <f>VLOOKUP(D7,エンティティ一覧!A1:'エンティティ一覧'!AQ10131,2,FALSE)</f>
        <v>SA_A3</v>
      </c>
      <c r="E5" s="646"/>
      <c r="F5" s="646"/>
      <c r="G5" s="646"/>
      <c r="H5" s="646"/>
      <c r="I5" s="646"/>
      <c r="J5" s="646"/>
      <c r="K5" s="646"/>
      <c r="L5" s="646"/>
      <c r="M5" s="647"/>
      <c r="S5" s="25" t="s">
        <v>1326</v>
      </c>
    </row>
    <row r="6" spans="1:31">
      <c r="B6" s="641" t="s">
        <v>144</v>
      </c>
      <c r="C6" s="642"/>
      <c r="D6" s="643" t="str">
        <f>VLOOKUP(D7,エンティティ一覧!A1:'エンティティ一覧'!AQ10131,6,FALSE)</f>
        <v>２次マスタ（取込用）</v>
      </c>
      <c r="E6" s="646"/>
      <c r="F6" s="646"/>
      <c r="G6" s="646"/>
      <c r="H6" s="646"/>
      <c r="I6" s="646"/>
      <c r="J6" s="646"/>
      <c r="K6" s="646"/>
      <c r="L6" s="646"/>
      <c r="M6" s="647"/>
      <c r="T6" s="41" t="s">
        <v>3961</v>
      </c>
    </row>
    <row r="7" spans="1:31">
      <c r="B7" s="641" t="s">
        <v>145</v>
      </c>
      <c r="C7" s="642"/>
      <c r="D7" s="643" t="s">
        <v>4110</v>
      </c>
      <c r="E7" s="646"/>
      <c r="F7" s="646"/>
      <c r="G7" s="646"/>
      <c r="H7" s="646"/>
      <c r="I7" s="646"/>
      <c r="J7" s="646"/>
      <c r="K7" s="646"/>
      <c r="L7" s="646"/>
      <c r="M7" s="647"/>
      <c r="T7" s="25" t="s">
        <v>1192</v>
      </c>
    </row>
    <row r="8" spans="1:31">
      <c r="B8" s="641" t="s">
        <v>642</v>
      </c>
      <c r="C8" s="642"/>
      <c r="D8" s="643" t="s">
        <v>4057</v>
      </c>
      <c r="E8" s="646"/>
      <c r="F8" s="646"/>
      <c r="G8" s="646"/>
      <c r="H8" s="646"/>
      <c r="I8" s="646"/>
      <c r="J8" s="646"/>
      <c r="K8" s="646"/>
      <c r="L8" s="646"/>
      <c r="M8" s="647"/>
      <c r="S8" s="25" t="s">
        <v>1327</v>
      </c>
    </row>
    <row r="9" spans="1:31" ht="19.5" thickBot="1">
      <c r="B9" s="652" t="s">
        <v>149</v>
      </c>
      <c r="C9" s="653"/>
      <c r="D9" s="654" t="str">
        <f xml:space="preserve"> D7 &amp; "を定義する。"</f>
        <v>特定機材マスタを定義する。</v>
      </c>
      <c r="E9" s="655"/>
      <c r="F9" s="655"/>
      <c r="G9" s="655"/>
      <c r="H9" s="655"/>
      <c r="I9" s="655"/>
      <c r="J9" s="655"/>
      <c r="K9" s="655"/>
      <c r="L9" s="655"/>
      <c r="M9" s="656"/>
      <c r="P9" s="25" t="str">
        <f>"ALTER TABLE milscm4."&amp;D$8&amp;" OWNER TO pgmisgrp1;"</f>
        <v>ALTER TABLE milscm4.mt_tokutei_kizai OWNER TO pgmisgrp1;</v>
      </c>
    </row>
    <row r="10" spans="1:31">
      <c r="B10" s="30"/>
      <c r="C10" s="30"/>
      <c r="D10" s="28"/>
      <c r="E10" s="28"/>
      <c r="F10" s="28"/>
      <c r="G10" s="28"/>
      <c r="H10" s="28"/>
      <c r="I10" s="28"/>
      <c r="J10" s="28"/>
      <c r="K10" s="28"/>
      <c r="L10" s="28"/>
      <c r="M10" s="29"/>
      <c r="N10" s="28"/>
      <c r="P10" s="25" t="str">
        <f>"GRANT ALL ON TABLE milscm4."&amp;D$8&amp;" TO pgappl11;"</f>
        <v>GRANT ALL ON TABLE milscm4.mt_tokutei_kizai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milscm4.mt_tokutei_kizai</v>
      </c>
    </row>
    <row r="13" spans="1:31" ht="16.5" customHeight="1">
      <c r="B13" s="670"/>
      <c r="C13" s="672"/>
      <c r="D13" s="672"/>
      <c r="E13" s="666"/>
      <c r="F13" s="387" t="s">
        <v>162</v>
      </c>
      <c r="G13" s="387" t="s">
        <v>163</v>
      </c>
      <c r="H13" s="387" t="s">
        <v>162</v>
      </c>
      <c r="I13" s="387" t="s">
        <v>164</v>
      </c>
      <c r="J13" s="666"/>
      <c r="K13" s="666"/>
      <c r="L13" s="666"/>
      <c r="M13" s="668"/>
      <c r="Q13" s="25" t="s">
        <v>1326</v>
      </c>
    </row>
    <row r="14" spans="1:31">
      <c r="B14" s="33">
        <f t="shared" ref="B14:B22" si="0">ROW()-13</f>
        <v>1</v>
      </c>
      <c r="C14" s="236" t="s">
        <v>4058</v>
      </c>
      <c r="D14" s="236" t="s">
        <v>3916</v>
      </c>
      <c r="E14" s="229" t="s">
        <v>192</v>
      </c>
      <c r="F14" s="229" t="s">
        <v>3902</v>
      </c>
      <c r="G14" s="229">
        <v>8</v>
      </c>
      <c r="H14" s="36" t="str">
        <f t="shared" ref="H14:H22" si="1">IF(F14="フラグ","boolean",IF(F14="文字列","text",IF(F14="整数","integer",IF(F14="実数","numeric",""))))</f>
        <v>text</v>
      </c>
      <c r="I14" s="36">
        <f t="shared" ref="I14:I22" si="2">IF(H14="boolean",1,IF(H14="text",IF(G14&lt;=126,1+(G14*3),4+(G14*3)),IF(H14="integer",4,IF(H14="numeric",3+CEILING(G14/4*2,2),0))))</f>
        <v>25</v>
      </c>
      <c r="J14" s="37"/>
      <c r="K14" s="204"/>
      <c r="L14" s="239" t="s">
        <v>192</v>
      </c>
      <c r="M14" s="39" t="s">
        <v>3942</v>
      </c>
      <c r="S14" s="25" t="str">
        <f t="shared" ref="S14:S22" si="3">IF(B14&lt;&gt;1,","&amp;D14,D14)</f>
        <v>sekoubi</v>
      </c>
      <c r="T14" s="25" t="str">
        <f t="shared" ref="T14:T22" si="4">UPPER(H14)</f>
        <v>TEXT</v>
      </c>
      <c r="U14" s="25" t="str">
        <f t="shared" ref="U14:U22" si="5">IF(K14&lt;&gt;"","default "&amp;IF(H14="text","'"&amp;K14&amp;"'",K14),"")</f>
        <v/>
      </c>
      <c r="V14" s="25" t="str">
        <f t="shared" ref="V14:V22" si="6">IF(L14="○","NOT NULL","")</f>
        <v>NOT NULL</v>
      </c>
      <c r="W14" s="25" t="str">
        <f t="shared" ref="W14:W22" si="7">"-- "&amp;C14</f>
        <v>-- 施行日</v>
      </c>
      <c r="Y14" s="41"/>
      <c r="Z14" s="41"/>
      <c r="AA14" s="41"/>
      <c r="AB14" s="41"/>
      <c r="AD14" s="25" t="str">
        <f t="shared" ref="AD14:AD22" si="8">IF(H14="text",""""&amp;D14&amp;""": ""object"", ","")</f>
        <v xml:space="preserve">"sekoubi": "object", </v>
      </c>
      <c r="AE14" s="25" t="str">
        <f t="shared" ref="AE14:AE22" si="9">""""&amp;D14&amp;""", "</f>
        <v xml:space="preserve">"sekoubi", </v>
      </c>
    </row>
    <row r="15" spans="1:31">
      <c r="B15" s="33">
        <f t="shared" si="0"/>
        <v>2</v>
      </c>
      <c r="C15" s="236" t="s">
        <v>3917</v>
      </c>
      <c r="D15" s="236" t="s">
        <v>3918</v>
      </c>
      <c r="E15" s="229" t="s">
        <v>192</v>
      </c>
      <c r="F15" s="35" t="s">
        <v>3902</v>
      </c>
      <c r="G15" s="229">
        <v>1</v>
      </c>
      <c r="H15" s="245" t="str">
        <f t="shared" ref="H15:H21" si="10">IF(F15="フラグ","boolean",IF(F15="文字列","text",IF(F15="整数","integer",IF(F15="実数","numeric",""))))</f>
        <v>text</v>
      </c>
      <c r="I15" s="245">
        <f t="shared" ref="I15:I21" si="11">IF(H15="boolean",1,IF(H15="text",IF(G15&lt;=126,1+(G15*3),4+(G15*3)),IF(H15="integer",4,IF(H15="numeric",3+CEILING(G15/4*2,2),0))))</f>
        <v>4</v>
      </c>
      <c r="J15" s="237"/>
      <c r="K15" s="238"/>
      <c r="L15" s="239" t="s">
        <v>192</v>
      </c>
      <c r="M15" s="39" t="s">
        <v>4062</v>
      </c>
      <c r="S15" s="25" t="str">
        <f t="shared" ref="S15:S21" si="12">IF(B15&lt;&gt;1,","&amp;D15,D15)</f>
        <v>,koshin_kubun</v>
      </c>
      <c r="T15" s="25" t="str">
        <f t="shared" ref="T15:T21" si="13">UPPER(H15)</f>
        <v>TEXT</v>
      </c>
      <c r="U15" s="25" t="str">
        <f t="shared" ref="U15:U21" si="14">IF(K15&lt;&gt;"","default "&amp;IF(H15="text","'"&amp;K15&amp;"'",K15),"")</f>
        <v/>
      </c>
      <c r="V15" s="25" t="str">
        <f t="shared" ref="V15:V21" si="15">IF(L15="○","NOT NULL","")</f>
        <v>NOT NULL</v>
      </c>
      <c r="W15" s="25" t="str">
        <f t="shared" ref="W15:W21" si="16">"-- "&amp;C15</f>
        <v>-- 更新区分</v>
      </c>
      <c r="Y15" s="41"/>
      <c r="Z15" s="41"/>
      <c r="AA15" s="41"/>
      <c r="AB15" s="41"/>
      <c r="AD15" s="25" t="str">
        <f t="shared" si="8"/>
        <v xml:space="preserve">"koshin_kubun": "object", </v>
      </c>
      <c r="AE15" s="25" t="str">
        <f t="shared" si="9"/>
        <v xml:space="preserve">"koshin_kubun", </v>
      </c>
    </row>
    <row r="16" spans="1:31">
      <c r="B16" s="33">
        <f t="shared" si="0"/>
        <v>3</v>
      </c>
      <c r="C16" s="236" t="s">
        <v>1191</v>
      </c>
      <c r="D16" s="236" t="s">
        <v>1192</v>
      </c>
      <c r="E16" s="229" t="s">
        <v>192</v>
      </c>
      <c r="F16" s="35" t="s">
        <v>3902</v>
      </c>
      <c r="G16" s="229">
        <v>9</v>
      </c>
      <c r="H16" s="245" t="str">
        <f t="shared" si="10"/>
        <v>text</v>
      </c>
      <c r="I16" s="245">
        <f t="shared" si="11"/>
        <v>28</v>
      </c>
      <c r="J16" s="237"/>
      <c r="K16" s="238"/>
      <c r="L16" s="239" t="s">
        <v>192</v>
      </c>
      <c r="M16" s="39"/>
      <c r="S16" s="25" t="str">
        <f t="shared" si="12"/>
        <v>,tokutei_kizai_cd</v>
      </c>
      <c r="T16" s="25" t="str">
        <f t="shared" si="13"/>
        <v>TEXT</v>
      </c>
      <c r="U16" s="25" t="str">
        <f t="shared" si="14"/>
        <v/>
      </c>
      <c r="V16" s="25" t="str">
        <f t="shared" si="15"/>
        <v>NOT NULL</v>
      </c>
      <c r="W16" s="25" t="str">
        <f t="shared" si="16"/>
        <v>-- 特定器材コード</v>
      </c>
      <c r="Y16" s="41"/>
      <c r="Z16" s="41"/>
      <c r="AA16" s="41"/>
      <c r="AB16" s="41"/>
      <c r="AD16" s="25" t="str">
        <f t="shared" si="8"/>
        <v xml:space="preserve">"tokutei_kizai_cd": "object", </v>
      </c>
      <c r="AE16" s="25" t="str">
        <f t="shared" si="9"/>
        <v xml:space="preserve">"tokutei_kizai_cd", </v>
      </c>
    </row>
    <row r="17" spans="1:31">
      <c r="B17" s="33">
        <f t="shared" si="0"/>
        <v>4</v>
      </c>
      <c r="C17" s="236" t="s">
        <v>1194</v>
      </c>
      <c r="D17" s="236" t="s">
        <v>4059</v>
      </c>
      <c r="E17" s="229"/>
      <c r="F17" s="35" t="s">
        <v>3902</v>
      </c>
      <c r="G17" s="229">
        <v>256</v>
      </c>
      <c r="H17" s="245" t="str">
        <f t="shared" si="10"/>
        <v>text</v>
      </c>
      <c r="I17" s="245">
        <f t="shared" si="11"/>
        <v>772</v>
      </c>
      <c r="J17" s="237"/>
      <c r="K17" s="238"/>
      <c r="L17" s="239" t="s">
        <v>192</v>
      </c>
      <c r="M17" s="39"/>
      <c r="S17" s="25" t="str">
        <f t="shared" si="12"/>
        <v>,tokutei_kizai_name</v>
      </c>
      <c r="T17" s="25" t="str">
        <f t="shared" si="13"/>
        <v>TEXT</v>
      </c>
      <c r="U17" s="25" t="str">
        <f t="shared" si="14"/>
        <v/>
      </c>
      <c r="V17" s="25" t="str">
        <f t="shared" si="15"/>
        <v>NOT NULL</v>
      </c>
      <c r="W17" s="25" t="str">
        <f t="shared" si="16"/>
        <v>-- 特定器材名・規格名</v>
      </c>
      <c r="Y17" s="41"/>
      <c r="Z17" s="41"/>
      <c r="AA17" s="41"/>
      <c r="AB17" s="41"/>
      <c r="AD17" s="25" t="str">
        <f t="shared" si="8"/>
        <v xml:space="preserve">"tokutei_kizai_name": "object", </v>
      </c>
      <c r="AE17" s="25" t="str">
        <f t="shared" si="9"/>
        <v xml:space="preserve">"tokutei_kizai_name", </v>
      </c>
    </row>
    <row r="18" spans="1:31">
      <c r="B18" s="33">
        <f t="shared" si="0"/>
        <v>5</v>
      </c>
      <c r="C18" s="236" t="s">
        <v>1195</v>
      </c>
      <c r="D18" s="236" t="s">
        <v>1196</v>
      </c>
      <c r="E18" s="229"/>
      <c r="F18" s="35" t="s">
        <v>3902</v>
      </c>
      <c r="G18" s="229">
        <v>6</v>
      </c>
      <c r="H18" s="245" t="str">
        <f t="shared" si="10"/>
        <v>text</v>
      </c>
      <c r="I18" s="245">
        <f t="shared" si="11"/>
        <v>19</v>
      </c>
      <c r="J18" s="237"/>
      <c r="K18" s="238"/>
      <c r="L18" s="239"/>
      <c r="M18" s="39"/>
      <c r="S18" s="25" t="str">
        <f t="shared" si="12"/>
        <v>,tokutei_kizai_tani</v>
      </c>
      <c r="T18" s="25" t="str">
        <f t="shared" si="13"/>
        <v>TEXT</v>
      </c>
      <c r="U18" s="25" t="str">
        <f t="shared" si="14"/>
        <v/>
      </c>
      <c r="V18" s="25" t="str">
        <f t="shared" si="15"/>
        <v/>
      </c>
      <c r="W18" s="25" t="str">
        <f t="shared" si="16"/>
        <v>-- 単位</v>
      </c>
      <c r="Y18" s="41"/>
      <c r="Z18" s="41"/>
      <c r="AA18" s="41"/>
      <c r="AB18" s="41"/>
      <c r="AD18" s="25" t="str">
        <f t="shared" si="8"/>
        <v xml:space="preserve">"tokutei_kizai_tani": "object", </v>
      </c>
      <c r="AE18" s="25" t="str">
        <f t="shared" si="9"/>
        <v xml:space="preserve">"tokutei_kizai_tani", </v>
      </c>
    </row>
    <row r="19" spans="1:31" ht="37.5">
      <c r="B19" s="33">
        <f t="shared" si="0"/>
        <v>6</v>
      </c>
      <c r="C19" s="236" t="s">
        <v>1200</v>
      </c>
      <c r="D19" s="236" t="s">
        <v>4060</v>
      </c>
      <c r="E19" s="229"/>
      <c r="F19" s="35" t="s">
        <v>3971</v>
      </c>
      <c r="G19" s="229">
        <v>13</v>
      </c>
      <c r="H19" s="245" t="str">
        <f t="shared" si="10"/>
        <v>numeric</v>
      </c>
      <c r="I19" s="245">
        <f t="shared" si="11"/>
        <v>11</v>
      </c>
      <c r="J19" s="237"/>
      <c r="K19" s="238"/>
      <c r="L19" s="239" t="s">
        <v>192</v>
      </c>
      <c r="M19" s="39" t="s">
        <v>3973</v>
      </c>
      <c r="S19" s="25" t="str">
        <f t="shared" si="12"/>
        <v>,tokutei_kizai_kingaku</v>
      </c>
      <c r="T19" s="25" t="str">
        <f t="shared" si="13"/>
        <v>NUMERIC</v>
      </c>
      <c r="U19" s="25" t="str">
        <f t="shared" si="14"/>
        <v/>
      </c>
      <c r="V19" s="25" t="str">
        <f t="shared" si="15"/>
        <v>NOT NULL</v>
      </c>
      <c r="W19" s="25" t="str">
        <f t="shared" si="16"/>
        <v>-- 金額</v>
      </c>
      <c r="Y19" s="41"/>
      <c r="Z19" s="41"/>
      <c r="AA19" s="41"/>
      <c r="AB19" s="41"/>
      <c r="AD19" s="25" t="str">
        <f t="shared" si="8"/>
        <v/>
      </c>
      <c r="AE19" s="25" t="str">
        <f t="shared" si="9"/>
        <v xml:space="preserve">"tokutei_kizai_kingaku", </v>
      </c>
    </row>
    <row r="20" spans="1:31">
      <c r="B20" s="33">
        <f t="shared" si="0"/>
        <v>7</v>
      </c>
      <c r="C20" s="236" t="s">
        <v>4061</v>
      </c>
      <c r="D20" s="236" t="s">
        <v>3938</v>
      </c>
      <c r="E20" s="229"/>
      <c r="F20" s="35" t="s">
        <v>3902</v>
      </c>
      <c r="G20" s="229">
        <v>4</v>
      </c>
      <c r="H20" s="245" t="str">
        <f t="shared" si="10"/>
        <v>text</v>
      </c>
      <c r="I20" s="245">
        <f t="shared" si="11"/>
        <v>13</v>
      </c>
      <c r="J20" s="237"/>
      <c r="K20" s="238"/>
      <c r="L20" s="239" t="s">
        <v>192</v>
      </c>
      <c r="M20" s="39" t="s">
        <v>3946</v>
      </c>
      <c r="S20" s="25" t="str">
        <f t="shared" si="12"/>
        <v>,nen</v>
      </c>
      <c r="T20" s="25" t="str">
        <f t="shared" si="13"/>
        <v>TEXT</v>
      </c>
      <c r="U20" s="25" t="str">
        <f t="shared" si="14"/>
        <v/>
      </c>
      <c r="V20" s="25" t="str">
        <f t="shared" si="15"/>
        <v>NOT NULL</v>
      </c>
      <c r="W20" s="25" t="str">
        <f t="shared" si="16"/>
        <v>-- 年</v>
      </c>
      <c r="Y20" s="41"/>
      <c r="Z20" s="41"/>
      <c r="AA20" s="41"/>
      <c r="AB20" s="41"/>
      <c r="AD20" s="25" t="str">
        <f t="shared" si="8"/>
        <v xml:space="preserve">"nen": "object", </v>
      </c>
      <c r="AE20" s="25" t="str">
        <f t="shared" si="9"/>
        <v xml:space="preserve">"nen", </v>
      </c>
    </row>
    <row r="21" spans="1:31">
      <c r="B21" s="33">
        <f t="shared" si="0"/>
        <v>8</v>
      </c>
      <c r="C21" s="236" t="s">
        <v>1073</v>
      </c>
      <c r="D21" s="236" t="s">
        <v>3940</v>
      </c>
      <c r="E21" s="229"/>
      <c r="F21" s="35" t="s">
        <v>3902</v>
      </c>
      <c r="G21" s="229">
        <v>6</v>
      </c>
      <c r="H21" s="245" t="str">
        <f t="shared" si="10"/>
        <v>text</v>
      </c>
      <c r="I21" s="245">
        <f t="shared" si="11"/>
        <v>19</v>
      </c>
      <c r="J21" s="237"/>
      <c r="K21" s="238"/>
      <c r="L21" s="239" t="s">
        <v>192</v>
      </c>
      <c r="M21" s="39" t="s">
        <v>3947</v>
      </c>
      <c r="S21" s="25" t="str">
        <f t="shared" si="12"/>
        <v>,nengetsu</v>
      </c>
      <c r="T21" s="25" t="str">
        <f t="shared" si="13"/>
        <v>TEXT</v>
      </c>
      <c r="U21" s="25" t="str">
        <f t="shared" si="14"/>
        <v/>
      </c>
      <c r="V21" s="25" t="str">
        <f t="shared" si="15"/>
        <v>NOT NULL</v>
      </c>
      <c r="W21" s="25" t="str">
        <f t="shared" si="16"/>
        <v>-- 年月</v>
      </c>
      <c r="Y21" s="41"/>
      <c r="Z21" s="41"/>
      <c r="AA21" s="41"/>
      <c r="AB21" s="41"/>
      <c r="AD21" s="25" t="str">
        <f t="shared" si="8"/>
        <v xml:space="preserve">"nengetsu": "object", </v>
      </c>
      <c r="AE21" s="25" t="str">
        <f t="shared" si="9"/>
        <v xml:space="preserve">"nengetsu", </v>
      </c>
    </row>
    <row r="22" spans="1:31" ht="19.5" thickBot="1">
      <c r="A22" s="41"/>
      <c r="B22" s="42">
        <f t="shared" si="0"/>
        <v>9</v>
      </c>
      <c r="C22" s="324" t="s">
        <v>3948</v>
      </c>
      <c r="D22" s="324" t="s">
        <v>822</v>
      </c>
      <c r="E22" s="325"/>
      <c r="F22" s="325" t="s">
        <v>3902</v>
      </c>
      <c r="G22" s="325">
        <v>8</v>
      </c>
      <c r="H22" s="44" t="str">
        <f t="shared" si="1"/>
        <v>text</v>
      </c>
      <c r="I22" s="44">
        <f t="shared" si="2"/>
        <v>25</v>
      </c>
      <c r="J22" s="46"/>
      <c r="K22" s="206"/>
      <c r="L22" s="44" t="s">
        <v>192</v>
      </c>
      <c r="M22" s="49" t="s">
        <v>3948</v>
      </c>
      <c r="P22" s="41"/>
      <c r="S22" s="25" t="str">
        <f t="shared" si="3"/>
        <v>,update_ymd</v>
      </c>
      <c r="T22" s="25" t="str">
        <f t="shared" si="4"/>
        <v>TEXT</v>
      </c>
      <c r="U22" s="25" t="str">
        <f t="shared" si="5"/>
        <v/>
      </c>
      <c r="V22" s="25" t="str">
        <f t="shared" si="6"/>
        <v>NOT NULL</v>
      </c>
      <c r="W22" s="25" t="str">
        <f t="shared" si="7"/>
        <v>-- データ登録日</v>
      </c>
      <c r="Y22" s="41"/>
      <c r="Z22" s="41"/>
      <c r="AA22" s="41"/>
      <c r="AB22" s="41"/>
      <c r="AD22" s="25" t="str">
        <f t="shared" si="8"/>
        <v xml:space="preserve">"update_ymd": "object", </v>
      </c>
      <c r="AE22" s="25" t="str">
        <f t="shared" si="9"/>
        <v xml:space="preserve">"update_ymd", </v>
      </c>
    </row>
    <row r="23" spans="1:31">
      <c r="A23" s="41"/>
      <c r="P23" s="41"/>
      <c r="R23" s="25" t="s">
        <v>1327</v>
      </c>
      <c r="Y23" s="41"/>
      <c r="Z23" s="41"/>
      <c r="AA23" s="41"/>
      <c r="AB23" s="41"/>
    </row>
    <row r="24" spans="1:31">
      <c r="A24" s="4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876" priority="17"/>
  </conditionalFormatting>
  <conditionalFormatting sqref="D21">
    <cfRule type="duplicateValues" dxfId="875" priority="6"/>
  </conditionalFormatting>
  <conditionalFormatting sqref="D20">
    <cfRule type="duplicateValues" dxfId="874" priority="5"/>
  </conditionalFormatting>
  <conditionalFormatting sqref="D15">
    <cfRule type="duplicateValues" dxfId="873" priority="4"/>
  </conditionalFormatting>
  <conditionalFormatting sqref="D18">
    <cfRule type="duplicateValues" dxfId="872" priority="3"/>
  </conditionalFormatting>
  <conditionalFormatting sqref="D17">
    <cfRule type="duplicateValues" dxfId="871" priority="2"/>
  </conditionalFormatting>
  <conditionalFormatting sqref="D16">
    <cfRule type="duplicateValues" dxfId="870" priority="1"/>
  </conditionalFormatting>
  <conditionalFormatting sqref="D19">
    <cfRule type="duplicateValues" dxfId="869" priority="204"/>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B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28" ht="16.5" customHeight="1">
      <c r="A1" s="79" t="s">
        <v>730</v>
      </c>
      <c r="B1" s="631" t="s">
        <v>137</v>
      </c>
      <c r="C1" s="632"/>
      <c r="D1" s="23" t="s">
        <v>138</v>
      </c>
      <c r="E1" s="635"/>
      <c r="F1" s="635"/>
      <c r="G1" s="635"/>
      <c r="H1" s="635"/>
      <c r="I1" s="635"/>
      <c r="J1" s="636" t="s">
        <v>139</v>
      </c>
      <c r="K1" s="635"/>
      <c r="L1" s="627"/>
      <c r="M1" s="242" t="s">
        <v>140</v>
      </c>
    </row>
    <row r="2" spans="1:28" ht="19.5" thickBot="1">
      <c r="B2" s="633"/>
      <c r="C2" s="634"/>
      <c r="D2" s="26" t="s">
        <v>141</v>
      </c>
      <c r="E2" s="637"/>
      <c r="F2" s="637"/>
      <c r="G2" s="637"/>
      <c r="H2" s="637"/>
      <c r="I2" s="637"/>
      <c r="J2" s="638"/>
      <c r="K2" s="639"/>
      <c r="L2" s="640"/>
      <c r="M2" s="27"/>
    </row>
    <row r="3" spans="1:28" ht="19.5" thickBot="1">
      <c r="B3" s="28"/>
      <c r="C3" s="28"/>
      <c r="D3" s="28"/>
      <c r="E3" s="28"/>
      <c r="F3" s="28"/>
      <c r="G3" s="28"/>
      <c r="H3" s="28"/>
      <c r="I3" s="28"/>
      <c r="J3" s="28"/>
      <c r="K3" s="28"/>
      <c r="L3" s="28"/>
      <c r="M3" s="29"/>
      <c r="N3" s="28"/>
    </row>
    <row r="4" spans="1:28">
      <c r="B4" s="626" t="s">
        <v>142</v>
      </c>
      <c r="C4" s="627"/>
      <c r="D4" s="628" t="str">
        <f>VLOOKUP(D7,エンティティ一覧!A1:'エンティティ一覧'!AQ10131,13,FALSE)</f>
        <v>ENT_A5_01</v>
      </c>
      <c r="E4" s="673"/>
      <c r="F4" s="673"/>
      <c r="G4" s="673"/>
      <c r="H4" s="673"/>
      <c r="I4" s="673"/>
      <c r="J4" s="673"/>
      <c r="K4" s="673"/>
      <c r="L4" s="673"/>
      <c r="M4" s="674"/>
    </row>
    <row r="5" spans="1:28">
      <c r="B5" s="641" t="s">
        <v>275</v>
      </c>
      <c r="C5" s="642"/>
      <c r="D5" s="643" t="str">
        <f>VLOOKUP(D7,エンティティ一覧!A1:'エンティティ一覧'!AQ10131,2,FALSE)</f>
        <v>SA_A5</v>
      </c>
      <c r="E5" s="646"/>
      <c r="F5" s="646"/>
      <c r="G5" s="646"/>
      <c r="H5" s="646"/>
      <c r="I5" s="646"/>
      <c r="J5" s="646"/>
      <c r="K5" s="646"/>
      <c r="L5" s="646"/>
      <c r="M5" s="647"/>
    </row>
    <row r="6" spans="1:28">
      <c r="B6" s="641" t="s">
        <v>144</v>
      </c>
      <c r="C6" s="642"/>
      <c r="D6" s="643" t="str">
        <f>VLOOKUP(D7,エンティティ一覧!A1:'エンティティ一覧'!AQ10131,6,FALSE)</f>
        <v>バリデーション・名寄せ</v>
      </c>
      <c r="E6" s="646"/>
      <c r="F6" s="646"/>
      <c r="G6" s="646"/>
      <c r="H6" s="646"/>
      <c r="I6" s="646"/>
      <c r="J6" s="646"/>
      <c r="K6" s="646"/>
      <c r="L6" s="646"/>
      <c r="M6" s="647"/>
      <c r="T6" s="41"/>
    </row>
    <row r="7" spans="1:28">
      <c r="B7" s="641" t="s">
        <v>145</v>
      </c>
      <c r="C7" s="642"/>
      <c r="D7" s="643" t="s">
        <v>1619</v>
      </c>
      <c r="E7" s="646"/>
      <c r="F7" s="646"/>
      <c r="G7" s="646"/>
      <c r="H7" s="646"/>
      <c r="I7" s="646"/>
      <c r="J7" s="646"/>
      <c r="K7" s="646"/>
      <c r="L7" s="646"/>
      <c r="M7" s="647"/>
    </row>
    <row r="8" spans="1:28">
      <c r="B8" s="641" t="s">
        <v>642</v>
      </c>
      <c r="C8" s="642"/>
      <c r="D8" s="643" t="s">
        <v>3189</v>
      </c>
      <c r="E8" s="646"/>
      <c r="F8" s="646"/>
      <c r="G8" s="646"/>
      <c r="H8" s="646"/>
      <c r="I8" s="646"/>
      <c r="J8" s="646"/>
      <c r="K8" s="646"/>
      <c r="L8" s="646"/>
      <c r="M8" s="647"/>
    </row>
    <row r="9" spans="1:28" ht="19.5" thickBot="1">
      <c r="B9" s="652" t="s">
        <v>149</v>
      </c>
      <c r="C9" s="653"/>
      <c r="D9" s="654" t="str">
        <f xml:space="preserve"> D7 &amp; "を定義する。"</f>
        <v>最新施設情報ビューを定義する。</v>
      </c>
      <c r="E9" s="655"/>
      <c r="F9" s="655"/>
      <c r="G9" s="655"/>
      <c r="H9" s="655"/>
      <c r="I9" s="655"/>
      <c r="J9" s="655"/>
      <c r="K9" s="655"/>
      <c r="L9" s="655"/>
      <c r="M9" s="656"/>
      <c r="P9" s="25" t="str">
        <f>"ALTER TABLE milscm4."&amp;D$8&amp;" OWNER TO pgmisgrp1;"</f>
        <v>ALTER TABLE milscm4.v_latest_shisetsu_info_system OWNER TO pgmisgrp1;</v>
      </c>
    </row>
    <row r="10" spans="1:28">
      <c r="B10" s="30"/>
      <c r="C10" s="30"/>
      <c r="D10" s="28"/>
      <c r="E10" s="28"/>
      <c r="F10" s="28"/>
      <c r="G10" s="28"/>
      <c r="H10" s="28"/>
      <c r="I10" s="28"/>
      <c r="J10" s="28"/>
      <c r="K10" s="28"/>
      <c r="L10" s="28"/>
      <c r="M10" s="29"/>
      <c r="N10" s="28"/>
      <c r="P10" s="25" t="str">
        <f>"GRANT ALL ON TABLE milscm4."&amp;D$8&amp;" TO pgappl11;"</f>
        <v>GRANT ALL ON TABLE milscm4.v_latest_shisetsu_info_system TO pgappl11;</v>
      </c>
    </row>
    <row r="11" spans="1:28" ht="19.5" thickBot="1">
      <c r="B11" s="31" t="s">
        <v>151</v>
      </c>
      <c r="C11" s="30"/>
      <c r="D11" s="28"/>
      <c r="E11" s="28"/>
      <c r="F11" s="28"/>
      <c r="G11" s="28"/>
      <c r="H11" s="28"/>
      <c r="I11" s="28"/>
      <c r="J11" s="28"/>
      <c r="K11" s="28"/>
      <c r="L11" s="28"/>
      <c r="M11" s="29"/>
      <c r="N11" s="28"/>
    </row>
    <row r="12" spans="1:28">
      <c r="B12" s="669" t="s">
        <v>152</v>
      </c>
      <c r="C12" s="671" t="s">
        <v>153</v>
      </c>
      <c r="D12" s="671" t="s">
        <v>154</v>
      </c>
      <c r="E12" s="665" t="s">
        <v>155</v>
      </c>
      <c r="F12" s="665" t="s">
        <v>156</v>
      </c>
      <c r="G12" s="665"/>
      <c r="H12" s="665" t="s">
        <v>157</v>
      </c>
      <c r="I12" s="665"/>
      <c r="J12" s="665" t="s">
        <v>158</v>
      </c>
      <c r="K12" s="665" t="s">
        <v>159</v>
      </c>
      <c r="L12" s="665" t="s">
        <v>160</v>
      </c>
      <c r="M12" s="667" t="s">
        <v>161</v>
      </c>
    </row>
    <row r="13" spans="1:28" ht="16.5" customHeight="1">
      <c r="B13" s="670"/>
      <c r="C13" s="672"/>
      <c r="D13" s="672"/>
      <c r="E13" s="666"/>
      <c r="F13" s="241" t="s">
        <v>162</v>
      </c>
      <c r="G13" s="241" t="s">
        <v>163</v>
      </c>
      <c r="H13" s="241" t="s">
        <v>162</v>
      </c>
      <c r="I13" s="241" t="s">
        <v>164</v>
      </c>
      <c r="J13" s="666"/>
      <c r="K13" s="666"/>
      <c r="L13" s="666"/>
      <c r="M13" s="668"/>
    </row>
    <row r="14" spans="1:28">
      <c r="B14" s="33">
        <f t="shared" ref="B14:B17" si="0">ROW()-13</f>
        <v>1</v>
      </c>
      <c r="C14" s="236" t="s">
        <v>1788</v>
      </c>
      <c r="D14" s="236" t="s">
        <v>3188</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c r="Y14" s="41"/>
      <c r="Z14" s="41"/>
      <c r="AA14" s="41"/>
      <c r="AB14" s="41"/>
    </row>
    <row r="15" spans="1:28">
      <c r="B15" s="33">
        <f t="shared" si="0"/>
        <v>2</v>
      </c>
      <c r="C15" s="236" t="s">
        <v>1622</v>
      </c>
      <c r="D15" s="236" t="s">
        <v>1623</v>
      </c>
      <c r="E15" s="229"/>
      <c r="F15" s="229" t="s">
        <v>1620</v>
      </c>
      <c r="G15" s="229">
        <v>9</v>
      </c>
      <c r="H15" s="229" t="str">
        <f>IF(F15="フラグ","boolean",IF(F15="文字列","text",IF(F15="整数","integer",IF(F15="実数","numeric",""))))</f>
        <v>text</v>
      </c>
      <c r="I15" s="229">
        <f t="shared" si="1"/>
        <v>28</v>
      </c>
      <c r="J15" s="237"/>
      <c r="K15" s="238"/>
      <c r="L15" s="239"/>
      <c r="M15" s="240" t="s">
        <v>1624</v>
      </c>
      <c r="Y15" s="41"/>
      <c r="Z15" s="41"/>
      <c r="AA15" s="41"/>
      <c r="AB15" s="41"/>
    </row>
    <row r="16" spans="1:28" ht="37.5">
      <c r="B16" s="33">
        <f t="shared" si="0"/>
        <v>3</v>
      </c>
      <c r="C16" s="34" t="s">
        <v>1625</v>
      </c>
      <c r="D16" s="34" t="s">
        <v>1626</v>
      </c>
      <c r="E16" s="36"/>
      <c r="F16" s="36" t="s">
        <v>1620</v>
      </c>
      <c r="G16" s="36">
        <v>9</v>
      </c>
      <c r="H16" s="229" t="str">
        <f>IF(F16="フラグ","boolean",IF(F16="文字列","text",IF(F16="整数","integer",IF(F16="実数","numeric",""))))</f>
        <v>text</v>
      </c>
      <c r="I16" s="229">
        <f t="shared" si="1"/>
        <v>28</v>
      </c>
      <c r="J16" s="37"/>
      <c r="K16" s="204"/>
      <c r="L16" s="239"/>
      <c r="M16" s="39" t="s">
        <v>1627</v>
      </c>
      <c r="Y16" s="41"/>
      <c r="Z16" s="41"/>
      <c r="AA16" s="41"/>
      <c r="AB16" s="41"/>
    </row>
    <row r="17" spans="1:28" ht="19.5" thickBot="1">
      <c r="A17" s="41"/>
      <c r="B17" s="42">
        <f t="shared" si="0"/>
        <v>4</v>
      </c>
      <c r="C17" s="43" t="s">
        <v>1628</v>
      </c>
      <c r="D17" s="43" t="s">
        <v>1629</v>
      </c>
      <c r="E17" s="44"/>
      <c r="F17" s="44" t="s">
        <v>1620</v>
      </c>
      <c r="G17" s="44">
        <v>50</v>
      </c>
      <c r="H17" s="248" t="str">
        <f>IF(F17="フラグ","boolean",IF(F17="文字列","text",IF(F17="整数","integer",IF(F17="実数","numeric",""))))</f>
        <v>text</v>
      </c>
      <c r="I17" s="248">
        <f t="shared" si="1"/>
        <v>151</v>
      </c>
      <c r="J17" s="46"/>
      <c r="K17" s="206"/>
      <c r="L17" s="44"/>
      <c r="M17" s="49" t="s">
        <v>1630</v>
      </c>
      <c r="P17" s="41"/>
      <c r="Y17" s="41"/>
      <c r="Z17" s="41"/>
      <c r="AA17" s="41"/>
      <c r="AB17" s="41"/>
    </row>
    <row r="18" spans="1:28">
      <c r="A18" s="41"/>
      <c r="P18" s="41"/>
      <c r="Y18" s="41"/>
      <c r="Z18" s="41"/>
      <c r="AA18" s="41"/>
      <c r="AB18" s="41"/>
    </row>
    <row r="19" spans="1:28">
      <c r="A19" s="41"/>
      <c r="P19" s="41"/>
      <c r="Y19" s="41"/>
      <c r="Z19" s="41"/>
      <c r="AA19" s="41"/>
      <c r="AB19" s="41"/>
    </row>
    <row r="20" spans="1:28">
      <c r="P20" s="41"/>
      <c r="Y20" s="41"/>
      <c r="Z20" s="41"/>
      <c r="AA20" s="41"/>
      <c r="AB20" s="41"/>
    </row>
    <row r="21" spans="1:28">
      <c r="P21" s="41"/>
      <c r="Y21" s="41"/>
      <c r="Z21" s="41"/>
      <c r="AA21" s="41"/>
    </row>
    <row r="22" spans="1:28">
      <c r="P22" s="41"/>
      <c r="Y22" s="41"/>
      <c r="Z22" s="41"/>
      <c r="AA22" s="41"/>
    </row>
    <row r="23" spans="1:28">
      <c r="P23" s="41"/>
      <c r="Y23" s="41"/>
      <c r="Z23" s="41"/>
      <c r="AA23" s="41"/>
    </row>
    <row r="24" spans="1:28">
      <c r="P24" s="41"/>
      <c r="Y24" s="41"/>
      <c r="Z24" s="41"/>
      <c r="AA24" s="41"/>
    </row>
    <row r="25" spans="1:28">
      <c r="P25" s="41"/>
      <c r="Y25" s="41"/>
      <c r="Z25" s="41"/>
      <c r="AA2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868" priority="7"/>
  </conditionalFormatting>
  <conditionalFormatting sqref="D16">
    <cfRule type="duplicateValues" dxfId="867" priority="6"/>
  </conditionalFormatting>
  <conditionalFormatting sqref="D15">
    <cfRule type="duplicateValues" dxfId="866" priority="5"/>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50" fitToHeight="0" orientation="portrait" horizontalDpi="300" verticalDpi="300" r:id="rId1"/>
  <headerFooter alignWithMargins="0">
    <oddFooter>&amp;C&amp;P/&amp;N</oddFooter>
  </headerFooter>
  <legacyDrawingHF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44" t="s">
        <v>140</v>
      </c>
    </row>
    <row r="2" spans="1:31" ht="19.5" thickBot="1">
      <c r="B2" s="633"/>
      <c r="C2" s="634"/>
      <c r="D2" s="26" t="s">
        <v>141</v>
      </c>
      <c r="E2" s="637"/>
      <c r="F2" s="637"/>
      <c r="G2" s="637"/>
      <c r="H2" s="637"/>
      <c r="I2" s="637"/>
      <c r="J2" s="638"/>
      <c r="K2" s="639"/>
      <c r="L2" s="640"/>
      <c r="M2" s="27"/>
      <c r="P2" s="25" t="str">
        <f>"ALTER TABLE ONLY milscm4."&amp;D$8</f>
        <v>ALTER TABLE ONLY milscm4.himoduke_result</v>
      </c>
    </row>
    <row r="3" spans="1:31" ht="19.5" thickBot="1">
      <c r="B3" s="28"/>
      <c r="C3" s="28"/>
      <c r="D3" s="28"/>
      <c r="E3" s="28"/>
      <c r="F3" s="28"/>
      <c r="G3" s="28"/>
      <c r="H3" s="28"/>
      <c r="I3" s="28"/>
      <c r="J3" s="28"/>
      <c r="K3" s="28"/>
      <c r="L3" s="28"/>
      <c r="M3" s="29"/>
      <c r="N3" s="28"/>
      <c r="Q3" s="25" t="str">
        <f>"ADD CONSTRAINT "&amp;D$8&amp;"_pkey"</f>
        <v>ADD CONSTRAINT himoduke_result_pkey</v>
      </c>
    </row>
    <row r="4" spans="1:31">
      <c r="B4" s="626" t="s">
        <v>142</v>
      </c>
      <c r="C4" s="627"/>
      <c r="D4" s="628" t="str">
        <f>VLOOKUP(D7,エンティティ一覧!A1:'エンティティ一覧'!AQ10131,13,FALSE)</f>
        <v>ENT_A5_02</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1741</v>
      </c>
    </row>
    <row r="7" spans="1:31">
      <c r="B7" s="641" t="s">
        <v>145</v>
      </c>
      <c r="C7" s="642"/>
      <c r="D7" s="643" t="s">
        <v>1656</v>
      </c>
      <c r="E7" s="646"/>
      <c r="F7" s="646"/>
      <c r="G7" s="646"/>
      <c r="H7" s="646"/>
      <c r="I7" s="646"/>
      <c r="J7" s="646"/>
      <c r="K7" s="646"/>
      <c r="L7" s="646"/>
      <c r="M7" s="647"/>
      <c r="T7" s="25" t="s">
        <v>1740</v>
      </c>
    </row>
    <row r="8" spans="1:31">
      <c r="B8" s="641" t="s">
        <v>642</v>
      </c>
      <c r="C8" s="642"/>
      <c r="D8" s="643" t="s">
        <v>1685</v>
      </c>
      <c r="E8" s="646"/>
      <c r="F8" s="646"/>
      <c r="G8" s="646"/>
      <c r="H8" s="646"/>
      <c r="I8" s="646"/>
      <c r="J8" s="646"/>
      <c r="K8" s="646"/>
      <c r="L8" s="646"/>
      <c r="M8" s="647"/>
      <c r="S8" s="25" t="s">
        <v>1327</v>
      </c>
    </row>
    <row r="9" spans="1:31" ht="19.5" thickBot="1">
      <c r="B9" s="652" t="s">
        <v>149</v>
      </c>
      <c r="C9" s="653"/>
      <c r="D9" s="654" t="str">
        <f xml:space="preserve"> D7 &amp; "を定義する。"</f>
        <v>紐付け結果を定義する。</v>
      </c>
      <c r="E9" s="655"/>
      <c r="F9" s="655"/>
      <c r="G9" s="655"/>
      <c r="H9" s="655"/>
      <c r="I9" s="655"/>
      <c r="J9" s="655"/>
      <c r="K9" s="655"/>
      <c r="L9" s="655"/>
      <c r="M9" s="656"/>
      <c r="P9" s="25" t="str">
        <f>"ALTER TABLE milscm4."&amp;D$8&amp;" OWNER TO pgmisgrp1;"</f>
        <v>ALTER TABLE milscm4.himoduke_result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milscm4.himoduke_result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milscm4.himoduke_result</v>
      </c>
    </row>
    <row r="13" spans="1:31" ht="16.5" customHeight="1">
      <c r="B13" s="670"/>
      <c r="C13" s="672"/>
      <c r="D13" s="672"/>
      <c r="E13" s="666"/>
      <c r="F13" s="243" t="s">
        <v>162</v>
      </c>
      <c r="G13" s="243" t="s">
        <v>163</v>
      </c>
      <c r="H13" s="243" t="s">
        <v>162</v>
      </c>
      <c r="I13" s="243" t="s">
        <v>164</v>
      </c>
      <c r="J13" s="666"/>
      <c r="K13" s="666"/>
      <c r="L13" s="666"/>
      <c r="M13" s="668"/>
      <c r="Q13" s="25" t="s">
        <v>1326</v>
      </c>
    </row>
    <row r="14" spans="1:31">
      <c r="B14" s="33">
        <f t="shared" ref="B14:B23" si="0">ROW()-13</f>
        <v>1</v>
      </c>
      <c r="C14" s="236" t="s">
        <v>1666</v>
      </c>
      <c r="D14" s="236" t="s">
        <v>196</v>
      </c>
      <c r="E14" s="229" t="s">
        <v>192</v>
      </c>
      <c r="F14" s="229" t="s">
        <v>1665</v>
      </c>
      <c r="G14" s="229">
        <v>9</v>
      </c>
      <c r="H14" s="245" t="str">
        <f t="shared" ref="H14" si="1">IF(F14="フラグ","boolean",IF(F14="文字列","text",IF(F14="整数","integer",IF(F14="実数","numeric",""))))</f>
        <v>text</v>
      </c>
      <c r="I14" s="245">
        <f t="shared" ref="I14" si="2">IF(H14="boolean",1,IF(H14="text",IF(G14&lt;=126,1+(G14*3),4+(G14*3)),IF(H14="integer",4,IF(H14="numeric",3+CEILING(G14/4*2,2),0))))</f>
        <v>28</v>
      </c>
      <c r="J14" s="237"/>
      <c r="K14" s="238"/>
      <c r="L14" s="239" t="s">
        <v>192</v>
      </c>
      <c r="M14" s="251" t="s">
        <v>1742</v>
      </c>
      <c r="S14" s="25" t="str">
        <f>IF(B14&lt;&gt;1,","&amp;D14,D14)</f>
        <v>facility_id</v>
      </c>
      <c r="T14" s="25" t="str">
        <f>UPPER(H14)</f>
        <v>TEXT</v>
      </c>
      <c r="U14" s="25" t="str">
        <f>IF(K14&lt;&gt;"","default "&amp;IF(H14="text","'"&amp;K14&amp;"'",K14),"")</f>
        <v/>
      </c>
      <c r="V14" s="25" t="str">
        <f t="shared" ref="V14:V23" si="3">IF(L14="○","NOT NULL","")</f>
        <v>NOT NULL</v>
      </c>
      <c r="W14" s="25" t="str">
        <f t="shared" ref="W14:W23" si="4">"--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236" t="s">
        <v>1663</v>
      </c>
      <c r="D15" s="236" t="s">
        <v>1664</v>
      </c>
      <c r="E15" s="229" t="s">
        <v>192</v>
      </c>
      <c r="F15" s="229" t="s">
        <v>1665</v>
      </c>
      <c r="G15" s="229">
        <v>20</v>
      </c>
      <c r="H15" s="245" t="str">
        <f t="shared" ref="H15:H22" si="5">IF(F15="フラグ","boolean",IF(F15="文字列","text",IF(F15="整数","integer",IF(F15="実数","numeric",""))))</f>
        <v>text</v>
      </c>
      <c r="I15" s="245">
        <f t="shared" ref="I15:I22" si="6">IF(H15="boolean",1,IF(H15="text",IF(G15&lt;=126,1+(G15*3),4+(G15*3)),IF(H15="integer",4,IF(H15="numeric",3+CEILING(G15/4*2,2),0))))</f>
        <v>61</v>
      </c>
      <c r="J15" s="237"/>
      <c r="K15" s="238"/>
      <c r="L15" s="239" t="s">
        <v>192</v>
      </c>
      <c r="M15" s="251"/>
      <c r="S15" s="25" t="str">
        <f t="shared" ref="S15:S23" si="7">IF(B15&lt;&gt;1,","&amp;D15,D15)</f>
        <v>,himoduke_id</v>
      </c>
      <c r="T15" s="25" t="str">
        <f t="shared" ref="T15:T23" si="8">UPPER(H15)</f>
        <v>TEXT</v>
      </c>
      <c r="U15" s="25" t="str">
        <f t="shared" ref="U15:U23" si="9">IF(K15&lt;&gt;"","default "&amp;IF(H15="text","'"&amp;K15&amp;"'",K15),"")</f>
        <v/>
      </c>
      <c r="V15" s="25" t="str">
        <f t="shared" si="3"/>
        <v>NOT NULL</v>
      </c>
      <c r="W15" s="25" t="str">
        <f t="shared" si="4"/>
        <v>-- 紐付けID</v>
      </c>
      <c r="Y15" s="41"/>
      <c r="Z15" s="41"/>
      <c r="AA15" s="41"/>
      <c r="AB15" s="41"/>
      <c r="AD15" s="25" t="str">
        <f>IF(H15="text",""""&amp;D15&amp;""": ""object"", ","")</f>
        <v xml:space="preserve">"himoduke_id": "object", </v>
      </c>
      <c r="AE15" s="25" t="str">
        <f t="shared" ref="AE15:AE23" si="10">""""&amp;D15&amp;""", "</f>
        <v xml:space="preserve">"himoduke_id", </v>
      </c>
    </row>
    <row r="16" spans="1:31" ht="75">
      <c r="B16" s="33">
        <f t="shared" si="0"/>
        <v>3</v>
      </c>
      <c r="C16" s="34" t="s">
        <v>1667</v>
      </c>
      <c r="D16" s="34" t="s">
        <v>1668</v>
      </c>
      <c r="E16" s="36"/>
      <c r="F16" s="36" t="s">
        <v>1669</v>
      </c>
      <c r="G16" s="36">
        <v>10</v>
      </c>
      <c r="H16" s="245" t="str">
        <f t="shared" si="5"/>
        <v>integer</v>
      </c>
      <c r="I16" s="245">
        <f t="shared" si="6"/>
        <v>4</v>
      </c>
      <c r="J16" s="37"/>
      <c r="K16" s="204"/>
      <c r="L16" s="239"/>
      <c r="M16" s="39" t="s">
        <v>1682</v>
      </c>
      <c r="S16" s="25" t="str">
        <f t="shared" si="7"/>
        <v>,unique_mil_karute_id</v>
      </c>
      <c r="T16" s="25" t="str">
        <f t="shared" si="8"/>
        <v>INTEGER</v>
      </c>
      <c r="U16" s="25" t="str">
        <f t="shared" si="9"/>
        <v/>
      </c>
      <c r="V16" s="25" t="str">
        <f t="shared" si="3"/>
        <v/>
      </c>
      <c r="W16" s="25" t="str">
        <f t="shared" si="4"/>
        <v>-- ユニーク千年カルテID</v>
      </c>
      <c r="Y16" s="41"/>
      <c r="Z16" s="41"/>
      <c r="AA16" s="41"/>
      <c r="AB16" s="41"/>
      <c r="AD16" s="25" t="str">
        <f t="shared" ref="AD16:AD23" si="11">IF(H16="text",""""&amp;D16&amp;""": ""object"", ","")</f>
        <v/>
      </c>
      <c r="AE16" s="25" t="str">
        <f t="shared" si="10"/>
        <v xml:space="preserve">"unique_mil_karute_id", </v>
      </c>
    </row>
    <row r="17" spans="1:31" ht="37.5">
      <c r="B17" s="33">
        <f t="shared" si="0"/>
        <v>4</v>
      </c>
      <c r="C17" s="236" t="s">
        <v>1670</v>
      </c>
      <c r="D17" s="236" t="s">
        <v>1671</v>
      </c>
      <c r="E17" s="229"/>
      <c r="F17" s="229" t="s">
        <v>1665</v>
      </c>
      <c r="G17" s="229">
        <v>10</v>
      </c>
      <c r="H17" s="245" t="str">
        <f t="shared" si="5"/>
        <v>text</v>
      </c>
      <c r="I17" s="245">
        <f t="shared" si="6"/>
        <v>31</v>
      </c>
      <c r="J17" s="237"/>
      <c r="K17" s="238"/>
      <c r="L17" s="239"/>
      <c r="M17" s="240" t="s">
        <v>1756</v>
      </c>
      <c r="S17" s="25" t="str">
        <f t="shared" ref="S17:S19" si="12">IF(B17&lt;&gt;1,","&amp;D17,D17)</f>
        <v>,shikibetsu_no</v>
      </c>
      <c r="T17" s="25" t="str">
        <f t="shared" ref="T17:T19" si="13">UPPER(H17)</f>
        <v>TEXT</v>
      </c>
      <c r="U17" s="25" t="str">
        <f t="shared" ref="U17:U19" si="14">IF(K17&lt;&gt;"","default "&amp;IF(H17="text","'"&amp;K17&amp;"'",K17),"")</f>
        <v/>
      </c>
      <c r="V17" s="25" t="str">
        <f t="shared" si="3"/>
        <v/>
      </c>
      <c r="W17" s="25" t="str">
        <f t="shared" ref="W17:W19" si="15">"-- "&amp;C17</f>
        <v>-- データ識別番号</v>
      </c>
      <c r="Y17" s="41"/>
      <c r="Z17" s="41"/>
      <c r="AA17" s="41"/>
      <c r="AB17" s="41"/>
      <c r="AD17" s="25" t="str">
        <f t="shared" si="11"/>
        <v xml:space="preserve">"shikibetsu_no": "object", </v>
      </c>
      <c r="AE17" s="25" t="str">
        <f t="shared" si="10"/>
        <v xml:space="preserve">"shikibetsu_no", </v>
      </c>
    </row>
    <row r="18" spans="1:31">
      <c r="B18" s="33">
        <f t="shared" si="0"/>
        <v>5</v>
      </c>
      <c r="C18" s="34" t="s">
        <v>1672</v>
      </c>
      <c r="D18" s="34" t="s">
        <v>299</v>
      </c>
      <c r="E18" s="36"/>
      <c r="F18" s="36" t="s">
        <v>1665</v>
      </c>
      <c r="G18" s="36">
        <v>20</v>
      </c>
      <c r="H18" s="245" t="str">
        <f t="shared" si="5"/>
        <v>text</v>
      </c>
      <c r="I18" s="245">
        <f t="shared" si="6"/>
        <v>61</v>
      </c>
      <c r="J18" s="37"/>
      <c r="K18" s="204"/>
      <c r="L18" s="239"/>
      <c r="M18" s="39" t="s">
        <v>1757</v>
      </c>
      <c r="S18" s="25" t="str">
        <f t="shared" si="12"/>
        <v>,karute_no</v>
      </c>
      <c r="T18" s="25" t="str">
        <f t="shared" si="13"/>
        <v>TEXT</v>
      </c>
      <c r="U18" s="25" t="str">
        <f t="shared" si="14"/>
        <v/>
      </c>
      <c r="V18" s="25" t="str">
        <f t="shared" si="3"/>
        <v/>
      </c>
      <c r="W18" s="25" t="str">
        <f t="shared" si="15"/>
        <v>-- カルテ番号等</v>
      </c>
      <c r="Y18" s="41"/>
      <c r="Z18" s="41"/>
      <c r="AA18" s="41"/>
      <c r="AB18" s="41"/>
      <c r="AD18" s="25" t="str">
        <f t="shared" si="11"/>
        <v xml:space="preserve">"karute_no": "object", </v>
      </c>
      <c r="AE18" s="25" t="str">
        <f t="shared" si="10"/>
        <v xml:space="preserve">"karute_no", </v>
      </c>
    </row>
    <row r="19" spans="1:31">
      <c r="B19" s="33">
        <f t="shared" si="0"/>
        <v>6</v>
      </c>
      <c r="C19" s="34" t="s">
        <v>1673</v>
      </c>
      <c r="D19" s="34" t="s">
        <v>1674</v>
      </c>
      <c r="E19" s="36"/>
      <c r="F19" s="36" t="s">
        <v>1665</v>
      </c>
      <c r="G19" s="36">
        <v>20</v>
      </c>
      <c r="H19" s="245" t="str">
        <f t="shared" si="5"/>
        <v>text</v>
      </c>
      <c r="I19" s="245">
        <f t="shared" si="6"/>
        <v>61</v>
      </c>
      <c r="J19" s="37"/>
      <c r="K19" s="204"/>
      <c r="L19" s="239"/>
      <c r="M19" s="39" t="s">
        <v>1758</v>
      </c>
      <c r="S19" s="25" t="str">
        <f t="shared" si="12"/>
        <v>,master_id</v>
      </c>
      <c r="T19" s="25" t="str">
        <f t="shared" si="13"/>
        <v>TEXT</v>
      </c>
      <c r="U19" s="25" t="str">
        <f t="shared" si="14"/>
        <v/>
      </c>
      <c r="V19" s="25" t="str">
        <f t="shared" si="3"/>
        <v/>
      </c>
      <c r="W19" s="25" t="str">
        <f t="shared" si="15"/>
        <v>-- 患者ID</v>
      </c>
      <c r="Y19" s="41"/>
      <c r="Z19" s="41"/>
      <c r="AA19" s="41"/>
      <c r="AB19" s="41"/>
      <c r="AD19" s="25" t="str">
        <f t="shared" si="11"/>
        <v xml:space="preserve">"master_id": "object", </v>
      </c>
      <c r="AE19" s="25" t="str">
        <f t="shared" si="10"/>
        <v xml:space="preserve">"master_id", </v>
      </c>
    </row>
    <row r="20" spans="1:31" ht="31.5">
      <c r="B20" s="33">
        <f t="shared" si="0"/>
        <v>7</v>
      </c>
      <c r="C20" s="236" t="s">
        <v>1675</v>
      </c>
      <c r="D20" s="236" t="s">
        <v>1676</v>
      </c>
      <c r="E20" s="229"/>
      <c r="F20" s="229" t="s">
        <v>1677</v>
      </c>
      <c r="G20" s="229">
        <v>1</v>
      </c>
      <c r="H20" s="245" t="str">
        <f t="shared" si="5"/>
        <v>boolean</v>
      </c>
      <c r="I20" s="245">
        <f t="shared" si="6"/>
        <v>1</v>
      </c>
      <c r="J20" s="237"/>
      <c r="K20" s="238" t="b">
        <v>0</v>
      </c>
      <c r="L20" s="239" t="s">
        <v>192</v>
      </c>
      <c r="M20" s="240" t="s">
        <v>1683</v>
      </c>
      <c r="S20" s="25" t="str">
        <f t="shared" ref="S20:S21" si="16">IF(B20&lt;&gt;1,","&amp;D20,D20)</f>
        <v>,shikibetsu_no_duplication_f</v>
      </c>
      <c r="T20" s="25" t="str">
        <f t="shared" ref="T20:T21" si="17">UPPER(H20)</f>
        <v>BOOLEAN</v>
      </c>
      <c r="U20" s="25" t="str">
        <f t="shared" ref="U20:U21" si="18">IF(K20&lt;&gt;"","default "&amp;IF(H20="text","'"&amp;K20&amp;"'",K20),"")</f>
        <v>default FALSE</v>
      </c>
      <c r="V20" s="25" t="str">
        <f t="shared" si="3"/>
        <v>NOT NULL</v>
      </c>
      <c r="W20" s="25" t="str">
        <f t="shared" ref="W20:W21" si="19">"-- "&amp;C20</f>
        <v>-- データ識別番号重複ありフラグ</v>
      </c>
      <c r="Y20" s="41"/>
      <c r="Z20" s="41"/>
      <c r="AA20" s="41"/>
      <c r="AB20" s="41"/>
      <c r="AD20" s="25" t="str">
        <f t="shared" si="11"/>
        <v/>
      </c>
      <c r="AE20" s="25" t="str">
        <f t="shared" si="10"/>
        <v xml:space="preserve">"shikibetsu_no_duplication_f", </v>
      </c>
    </row>
    <row r="21" spans="1:31">
      <c r="B21" s="33">
        <f t="shared" si="0"/>
        <v>8</v>
      </c>
      <c r="C21" s="34" t="s">
        <v>1678</v>
      </c>
      <c r="D21" s="34" t="s">
        <v>1679</v>
      </c>
      <c r="E21" s="36"/>
      <c r="F21" s="36" t="s">
        <v>1677</v>
      </c>
      <c r="G21" s="36">
        <v>1</v>
      </c>
      <c r="H21" s="245" t="str">
        <f t="shared" si="5"/>
        <v>boolean</v>
      </c>
      <c r="I21" s="245">
        <f t="shared" si="6"/>
        <v>1</v>
      </c>
      <c r="J21" s="37"/>
      <c r="K21" s="249" t="b">
        <v>0</v>
      </c>
      <c r="L21" s="239" t="s">
        <v>192</v>
      </c>
      <c r="M21" s="39" t="s">
        <v>1683</v>
      </c>
      <c r="S21" s="25" t="str">
        <f t="shared" si="16"/>
        <v>,karute_no_duplication_f</v>
      </c>
      <c r="T21" s="25" t="str">
        <f t="shared" si="17"/>
        <v>BOOLEAN</v>
      </c>
      <c r="U21" s="25" t="str">
        <f t="shared" si="18"/>
        <v>default FALSE</v>
      </c>
      <c r="V21" s="25" t="str">
        <f t="shared" si="3"/>
        <v>NOT NULL</v>
      </c>
      <c r="W21" s="25" t="str">
        <f t="shared" si="19"/>
        <v>-- カルテ番号等重複ありフラグ</v>
      </c>
      <c r="Y21" s="41"/>
      <c r="Z21" s="41"/>
      <c r="AA21" s="41"/>
      <c r="AB21" s="41"/>
      <c r="AD21" s="25" t="str">
        <f t="shared" si="11"/>
        <v/>
      </c>
      <c r="AE21" s="25" t="str">
        <f t="shared" si="10"/>
        <v xml:space="preserve">"karute_no_duplication_f", </v>
      </c>
    </row>
    <row r="22" spans="1:31">
      <c r="B22" s="33">
        <f t="shared" si="0"/>
        <v>9</v>
      </c>
      <c r="C22" s="34" t="s">
        <v>1680</v>
      </c>
      <c r="D22" s="34" t="s">
        <v>1681</v>
      </c>
      <c r="E22" s="36"/>
      <c r="F22" s="36" t="s">
        <v>1677</v>
      </c>
      <c r="G22" s="36">
        <v>1</v>
      </c>
      <c r="H22" s="245" t="str">
        <f t="shared" si="5"/>
        <v>boolean</v>
      </c>
      <c r="I22" s="245">
        <f t="shared" si="6"/>
        <v>1</v>
      </c>
      <c r="J22" s="37"/>
      <c r="K22" s="249" t="b">
        <v>0</v>
      </c>
      <c r="L22" s="239" t="s">
        <v>192</v>
      </c>
      <c r="M22" s="39" t="s">
        <v>1683</v>
      </c>
      <c r="S22" s="25" t="str">
        <f t="shared" ref="S22" si="20">IF(B22&lt;&gt;1,","&amp;D22,D22)</f>
        <v>,master_id_duplication_f</v>
      </c>
      <c r="T22" s="25" t="str">
        <f t="shared" ref="T22" si="21">UPPER(H22)</f>
        <v>BOOLEAN</v>
      </c>
      <c r="U22" s="25" t="str">
        <f t="shared" ref="U22" si="22">IF(K22&lt;&gt;"","default "&amp;IF(H22="text","'"&amp;K22&amp;"'",K22),"")</f>
        <v>default FALSE</v>
      </c>
      <c r="V22" s="25" t="str">
        <f t="shared" ref="V22" si="23">IF(L22="○","NOT NULL","")</f>
        <v>NOT NULL</v>
      </c>
      <c r="W22" s="25" t="str">
        <f t="shared" ref="W22" si="24">"-- "&amp;C22</f>
        <v>-- 患者ID重複ありフラグ</v>
      </c>
      <c r="Y22" s="41"/>
      <c r="Z22" s="41"/>
      <c r="AA22" s="41"/>
      <c r="AB22" s="41"/>
      <c r="AD22" s="25" t="str">
        <f t="shared" si="11"/>
        <v/>
      </c>
      <c r="AE22" s="25" t="str">
        <f t="shared" si="10"/>
        <v xml:space="preserve">"master_id_duplication_f", </v>
      </c>
    </row>
    <row r="23" spans="1:31" ht="113.25" thickBot="1">
      <c r="A23" s="41"/>
      <c r="B23" s="42">
        <f t="shared" si="0"/>
        <v>10</v>
      </c>
      <c r="C23" s="43" t="s">
        <v>1743</v>
      </c>
      <c r="D23" s="43" t="s">
        <v>1744</v>
      </c>
      <c r="E23" s="44"/>
      <c r="F23" s="44" t="s">
        <v>1669</v>
      </c>
      <c r="G23" s="44">
        <v>1</v>
      </c>
      <c r="H23" s="248" t="str">
        <f>IF(F23="フラグ","boolean",IF(F23="文字列","text",IF(F23="整数","integer",IF(F23="実数","numeric",""))))</f>
        <v>integer</v>
      </c>
      <c r="I23" s="248">
        <f t="shared" ref="I23" si="25">IF(H23="boolean",1,IF(H23="text",IF(G23&lt;=126,1+(G23*3),4+(G23*3)),IF(H23="integer",4,IF(H23="numeric",3+CEILING(G23/4*2,2),0))))</f>
        <v>4</v>
      </c>
      <c r="J23" s="46"/>
      <c r="K23" s="252">
        <v>0</v>
      </c>
      <c r="L23" s="253" t="s">
        <v>192</v>
      </c>
      <c r="M23" s="254" t="s">
        <v>1759</v>
      </c>
      <c r="S23" s="25" t="str">
        <f t="shared" si="7"/>
        <v>,matching_state</v>
      </c>
      <c r="T23" s="25" t="str">
        <f t="shared" si="8"/>
        <v>INTEGER</v>
      </c>
      <c r="U23" s="25" t="str">
        <f t="shared" si="9"/>
        <v>default 0</v>
      </c>
      <c r="V23" s="25" t="str">
        <f t="shared" si="3"/>
        <v>NOT NULL</v>
      </c>
      <c r="W23" s="25" t="str">
        <f t="shared" si="4"/>
        <v>-- 突合状況</v>
      </c>
      <c r="Y23" s="41"/>
      <c r="Z23" s="41"/>
      <c r="AA23" s="41"/>
      <c r="AB23" s="41"/>
      <c r="AD23" s="25" t="str">
        <f t="shared" si="11"/>
        <v/>
      </c>
      <c r="AE23" s="25" t="str">
        <f t="shared" si="10"/>
        <v xml:space="preserve">"matching_state",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65" priority="9"/>
  </conditionalFormatting>
  <conditionalFormatting sqref="D16">
    <cfRule type="duplicateValues" dxfId="864" priority="8"/>
  </conditionalFormatting>
  <conditionalFormatting sqref="D15">
    <cfRule type="duplicateValues" dxfId="863" priority="7"/>
  </conditionalFormatting>
  <conditionalFormatting sqref="D18">
    <cfRule type="duplicateValues" dxfId="862" priority="6"/>
  </conditionalFormatting>
  <conditionalFormatting sqref="D17">
    <cfRule type="duplicateValues" dxfId="861" priority="5"/>
  </conditionalFormatting>
  <conditionalFormatting sqref="D19">
    <cfRule type="duplicateValues" dxfId="860" priority="4"/>
  </conditionalFormatting>
  <conditionalFormatting sqref="D21">
    <cfRule type="duplicateValues" dxfId="859" priority="3"/>
  </conditionalFormatting>
  <conditionalFormatting sqref="D20">
    <cfRule type="duplicateValues" dxfId="858" priority="2"/>
  </conditionalFormatting>
  <conditionalFormatting sqref="D22">
    <cfRule type="duplicateValues" dxfId="85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AE4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44" t="s">
        <v>140</v>
      </c>
    </row>
    <row r="2" spans="1:31" ht="19.5" thickBot="1">
      <c r="B2" s="633"/>
      <c r="C2" s="634"/>
      <c r="D2" s="26" t="s">
        <v>141</v>
      </c>
      <c r="E2" s="637"/>
      <c r="F2" s="637"/>
      <c r="G2" s="637"/>
      <c r="H2" s="637"/>
      <c r="I2" s="637"/>
      <c r="J2" s="638"/>
      <c r="K2" s="639"/>
      <c r="L2" s="640"/>
      <c r="M2" s="27"/>
      <c r="P2" s="25" t="str">
        <f>"ALTER TABLE ONLY milscm4."&amp;D$8</f>
        <v>ALTER TABLE ONLY milscm4.himoduke_result_summary</v>
      </c>
    </row>
    <row r="3" spans="1:31" ht="19.5" thickBot="1">
      <c r="B3" s="28"/>
      <c r="C3" s="28"/>
      <c r="D3" s="28"/>
      <c r="E3" s="28"/>
      <c r="F3" s="28"/>
      <c r="G3" s="28"/>
      <c r="H3" s="28"/>
      <c r="I3" s="28"/>
      <c r="J3" s="28"/>
      <c r="K3" s="28"/>
      <c r="L3" s="28"/>
      <c r="M3" s="29"/>
      <c r="N3" s="28"/>
      <c r="Q3" s="25" t="str">
        <f>"ADD CONSTRAINT "&amp;D$8&amp;"_pkey"</f>
        <v>ADD CONSTRAINT himoduke_result_summary_pkey</v>
      </c>
    </row>
    <row r="4" spans="1:31">
      <c r="B4" s="626" t="s">
        <v>142</v>
      </c>
      <c r="C4" s="627"/>
      <c r="D4" s="628" t="str">
        <f>VLOOKUP(D7,エンティティ一覧!A1:'エンティティ一覧'!AQ10131,13,FALSE)</f>
        <v>ENT_A5_03</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1729</v>
      </c>
    </row>
    <row r="7" spans="1:31">
      <c r="B7" s="641" t="s">
        <v>145</v>
      </c>
      <c r="C7" s="642"/>
      <c r="D7" s="643" t="s">
        <v>1657</v>
      </c>
      <c r="E7" s="646"/>
      <c r="F7" s="646"/>
      <c r="G7" s="646"/>
      <c r="H7" s="646"/>
      <c r="I7" s="646"/>
      <c r="J7" s="646"/>
      <c r="K7" s="646"/>
      <c r="L7" s="646"/>
      <c r="M7" s="647"/>
      <c r="T7" s="25" t="s">
        <v>1684</v>
      </c>
    </row>
    <row r="8" spans="1:31">
      <c r="B8" s="641" t="s">
        <v>642</v>
      </c>
      <c r="C8" s="642"/>
      <c r="D8" s="643" t="s">
        <v>1760</v>
      </c>
      <c r="E8" s="646"/>
      <c r="F8" s="646"/>
      <c r="G8" s="646"/>
      <c r="H8" s="646"/>
      <c r="I8" s="646"/>
      <c r="J8" s="646"/>
      <c r="K8" s="646"/>
      <c r="L8" s="646"/>
      <c r="M8" s="647"/>
      <c r="S8" s="25" t="s">
        <v>1327</v>
      </c>
    </row>
    <row r="9" spans="1:31" ht="19.5" thickBot="1">
      <c r="B9" s="652" t="s">
        <v>149</v>
      </c>
      <c r="C9" s="653"/>
      <c r="D9" s="654" t="str">
        <f xml:space="preserve"> D7 &amp; "を定義する。"</f>
        <v>紐付け結果集計を定義する。</v>
      </c>
      <c r="E9" s="655"/>
      <c r="F9" s="655"/>
      <c r="G9" s="655"/>
      <c r="H9" s="655"/>
      <c r="I9" s="655"/>
      <c r="J9" s="655"/>
      <c r="K9" s="655"/>
      <c r="L9" s="655"/>
      <c r="M9" s="656"/>
      <c r="P9" s="25" t="str">
        <f>"ALTER TABLE milscm4."&amp;D$8&amp;" OWNER TO pgmisgrp1;"</f>
        <v>ALTER TABLE milscm4.himoduke_result_summary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milscm4.himoduke_result_summary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milscm4.himoduke_result_summary</v>
      </c>
    </row>
    <row r="13" spans="1:31" ht="16.5" customHeight="1">
      <c r="B13" s="670"/>
      <c r="C13" s="672"/>
      <c r="D13" s="672"/>
      <c r="E13" s="666"/>
      <c r="F13" s="243" t="s">
        <v>162</v>
      </c>
      <c r="G13" s="243" t="s">
        <v>163</v>
      </c>
      <c r="H13" s="243" t="s">
        <v>162</v>
      </c>
      <c r="I13" s="243" t="s">
        <v>164</v>
      </c>
      <c r="J13" s="666"/>
      <c r="K13" s="666"/>
      <c r="L13" s="666"/>
      <c r="M13" s="668"/>
      <c r="Q13" s="25" t="s">
        <v>1326</v>
      </c>
    </row>
    <row r="14" spans="1:31" ht="37.5">
      <c r="B14" s="33">
        <f t="shared" ref="B14:B35" si="0">ROW()-13</f>
        <v>1</v>
      </c>
      <c r="C14" s="236" t="s">
        <v>1666</v>
      </c>
      <c r="D14" s="236" t="s">
        <v>196</v>
      </c>
      <c r="E14" s="229" t="s">
        <v>192</v>
      </c>
      <c r="F14" s="229" t="s">
        <v>1665</v>
      </c>
      <c r="G14" s="229">
        <v>9</v>
      </c>
      <c r="H14" s="245" t="str">
        <f t="shared" ref="H14" si="1">IF(F14="フラグ","boolean",IF(F14="文字列","text",IF(F14="整数","integer",IF(F14="実数","numeric",""))))</f>
        <v>text</v>
      </c>
      <c r="I14" s="245">
        <f t="shared" ref="I14" si="2">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35" si="3">IF(L14="○","NOT NULL","")</f>
        <v>NOT NULL</v>
      </c>
      <c r="W14" s="25" t="str">
        <f t="shared" ref="W14:W35" si="4">"--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236" t="s">
        <v>1686</v>
      </c>
      <c r="D15" s="236" t="s">
        <v>1728</v>
      </c>
      <c r="E15" s="229" t="s">
        <v>192</v>
      </c>
      <c r="F15" s="229" t="s">
        <v>1665</v>
      </c>
      <c r="G15" s="229">
        <v>6</v>
      </c>
      <c r="H15" s="245" t="str">
        <f>IF(F15="フラグ","boolean",IF(F15="文字列","text",IF(F15="整数","integer",IF(F15="実数","numeric",""))))</f>
        <v>text</v>
      </c>
      <c r="I15" s="245">
        <f>IF(H15="boolean",1,IF(H15="text",IF(G15&lt;=126,1+(G15*3),4+(G15*3)),IF(H15="integer",4,IF(H15="numeric",3+CEILING(G15/4*2,2),0))))</f>
        <v>19</v>
      </c>
      <c r="J15" s="237"/>
      <c r="K15" s="238"/>
      <c r="L15" s="239" t="s">
        <v>192</v>
      </c>
      <c r="M15" s="240" t="s">
        <v>1730</v>
      </c>
      <c r="S15" s="25" t="str">
        <f t="shared" ref="S15:S35" si="5">IF(B15&lt;&gt;1,","&amp;D15,D15)</f>
        <v>,syori_ym</v>
      </c>
      <c r="T15" s="25" t="str">
        <f t="shared" ref="T15:T35" si="6">UPPER(H15)</f>
        <v>TEXT</v>
      </c>
      <c r="U15" s="25" t="str">
        <f t="shared" ref="U15:U35" si="7">IF(K15&lt;&gt;"","default "&amp;IF(H15="text","'"&amp;K15&amp;"'",K15),"")</f>
        <v/>
      </c>
      <c r="V15" s="25" t="str">
        <f t="shared" si="3"/>
        <v>NOT NULL</v>
      </c>
      <c r="W15" s="25" t="str">
        <f t="shared" si="4"/>
        <v>-- 処理年月</v>
      </c>
      <c r="Y15" s="41"/>
      <c r="Z15" s="41"/>
      <c r="AA15" s="41"/>
      <c r="AB15" s="41"/>
      <c r="AD15" s="25" t="str">
        <f t="shared" ref="AD15:AD35" si="8">IF(H15="text",""""&amp;D15&amp;""": ""object"", ","")</f>
        <v xml:space="preserve">"syori_ym": "object", </v>
      </c>
      <c r="AE15" s="25" t="str">
        <f t="shared" ref="AE15:AE35" si="9">""""&amp;D15&amp;""", "</f>
        <v xml:space="preserve">"syori_ym", </v>
      </c>
    </row>
    <row r="16" spans="1:31" ht="37.5">
      <c r="B16" s="33">
        <f t="shared" si="0"/>
        <v>3</v>
      </c>
      <c r="C16" s="34" t="s">
        <v>1687</v>
      </c>
      <c r="D16" s="34" t="s">
        <v>1688</v>
      </c>
      <c r="E16" s="36"/>
      <c r="F16" s="36" t="s">
        <v>1669</v>
      </c>
      <c r="G16" s="36">
        <v>10</v>
      </c>
      <c r="H16" s="246" t="s">
        <v>31</v>
      </c>
      <c r="I16" s="245">
        <v>4</v>
      </c>
      <c r="J16" s="37"/>
      <c r="K16" s="238">
        <v>0</v>
      </c>
      <c r="L16" s="239" t="s">
        <v>192</v>
      </c>
      <c r="M16" s="39" t="s">
        <v>1731</v>
      </c>
      <c r="S16" s="25" t="str">
        <f t="shared" si="5"/>
        <v>,shikibetsu_no_unique_cnt</v>
      </c>
      <c r="T16" s="25" t="str">
        <f t="shared" si="6"/>
        <v>INTEGER</v>
      </c>
      <c r="U16" s="25" t="str">
        <f t="shared" si="7"/>
        <v>default 0</v>
      </c>
      <c r="V16" s="25" t="str">
        <f t="shared" si="3"/>
        <v>NOT NULL</v>
      </c>
      <c r="W16" s="25" t="str">
        <f t="shared" si="4"/>
        <v>-- データ識別番号ユニーク件数</v>
      </c>
      <c r="Y16" s="41"/>
      <c r="Z16" s="41"/>
      <c r="AA16" s="41"/>
      <c r="AB16" s="41"/>
      <c r="AD16" s="25" t="str">
        <f t="shared" si="8"/>
        <v/>
      </c>
      <c r="AE16" s="25" t="str">
        <f t="shared" si="9"/>
        <v xml:space="preserve">"shikibetsu_no_unique_cnt", </v>
      </c>
    </row>
    <row r="17" spans="2:31" ht="37.5">
      <c r="B17" s="33">
        <f t="shared" si="0"/>
        <v>4</v>
      </c>
      <c r="C17" s="236" t="s">
        <v>1689</v>
      </c>
      <c r="D17" s="236" t="s">
        <v>1690</v>
      </c>
      <c r="E17" s="229"/>
      <c r="F17" s="229" t="s">
        <v>1669</v>
      </c>
      <c r="G17" s="229">
        <v>10</v>
      </c>
      <c r="H17" s="245" t="str">
        <f>IF(F17="フラグ","boolean",IF(F17="文字列","text",IF(F17="整数","integer",IF(F17="実数","numeric",""))))</f>
        <v>integer</v>
      </c>
      <c r="I17" s="245">
        <f>IF(H17="boolean",1,IF(H17="text",IF(G17&lt;=126,1+(G17*3),4+(G17*3)),IF(H17="integer",4,IF(H17="numeric",3+CEILING(G17/4*2,2),0))))</f>
        <v>4</v>
      </c>
      <c r="J17" s="237"/>
      <c r="K17" s="238">
        <v>0</v>
      </c>
      <c r="L17" s="239" t="s">
        <v>192</v>
      </c>
      <c r="M17" s="240" t="s">
        <v>1732</v>
      </c>
      <c r="S17" s="25" t="str">
        <f t="shared" si="5"/>
        <v>,karute_no_unique_cnt</v>
      </c>
      <c r="T17" s="25" t="str">
        <f t="shared" si="6"/>
        <v>INTEGER</v>
      </c>
      <c r="U17" s="25" t="str">
        <f t="shared" si="7"/>
        <v>default 0</v>
      </c>
      <c r="V17" s="25" t="str">
        <f t="shared" si="3"/>
        <v>NOT NULL</v>
      </c>
      <c r="W17" s="25" t="str">
        <f t="shared" si="4"/>
        <v>-- カルテ番号等ユニーク件数</v>
      </c>
      <c r="Y17" s="41"/>
      <c r="Z17" s="41"/>
      <c r="AA17" s="41"/>
      <c r="AB17" s="41"/>
      <c r="AD17" s="25" t="str">
        <f t="shared" si="8"/>
        <v/>
      </c>
      <c r="AE17" s="25" t="str">
        <f t="shared" si="9"/>
        <v xml:space="preserve">"karute_no_unique_cnt", </v>
      </c>
    </row>
    <row r="18" spans="2:31">
      <c r="B18" s="33">
        <f t="shared" si="0"/>
        <v>5</v>
      </c>
      <c r="C18" s="34" t="s">
        <v>1691</v>
      </c>
      <c r="D18" s="34" t="s">
        <v>1692</v>
      </c>
      <c r="E18" s="36"/>
      <c r="F18" s="36" t="s">
        <v>1669</v>
      </c>
      <c r="G18" s="36">
        <v>10</v>
      </c>
      <c r="H18" s="245" t="str">
        <f t="shared" ref="H18" si="10">IF(F18="フラグ","boolean",IF(F18="文字列","text",IF(F18="整数","integer",IF(F18="実数","numeric",""))))</f>
        <v>integer</v>
      </c>
      <c r="I18" s="245">
        <f t="shared" ref="I18" si="11">IF(H18="boolean",1,IF(H18="text",IF(G18&lt;=126,1+(G18*3),4+(G18*3)),IF(H18="integer",4,IF(H18="numeric",3+CEILING(G18/4*2,2),0))))</f>
        <v>4</v>
      </c>
      <c r="J18" s="37"/>
      <c r="K18" s="238">
        <v>0</v>
      </c>
      <c r="L18" s="239" t="s">
        <v>192</v>
      </c>
      <c r="M18" s="39" t="s">
        <v>1733</v>
      </c>
      <c r="S18" s="25" t="str">
        <f t="shared" si="5"/>
        <v>,master_id_unique_cnt</v>
      </c>
      <c r="T18" s="25" t="str">
        <f t="shared" si="6"/>
        <v>INTEGER</v>
      </c>
      <c r="U18" s="25" t="str">
        <f t="shared" si="7"/>
        <v>default 0</v>
      </c>
      <c r="V18" s="25" t="str">
        <f t="shared" si="3"/>
        <v>NOT NULL</v>
      </c>
      <c r="W18" s="25" t="str">
        <f t="shared" si="4"/>
        <v>-- 患者IDユニーク件数</v>
      </c>
      <c r="Y18" s="41"/>
      <c r="Z18" s="41"/>
      <c r="AA18" s="41"/>
      <c r="AB18" s="41"/>
      <c r="AD18" s="25" t="str">
        <f t="shared" si="8"/>
        <v/>
      </c>
      <c r="AE18" s="25" t="str">
        <f t="shared" si="9"/>
        <v xml:space="preserve">"master_id_unique_cnt", </v>
      </c>
    </row>
    <row r="19" spans="2:31" ht="56.25">
      <c r="B19" s="33">
        <f t="shared" si="0"/>
        <v>6</v>
      </c>
      <c r="C19" s="34" t="s">
        <v>1693</v>
      </c>
      <c r="D19" s="34" t="s">
        <v>1694</v>
      </c>
      <c r="E19" s="36"/>
      <c r="F19" s="36" t="s">
        <v>1695</v>
      </c>
      <c r="G19" s="36">
        <v>8</v>
      </c>
      <c r="H19" s="245" t="str">
        <f>IF(F19="フラグ","boolean",IF(F19="文字列","text",IF(F19="整数","integer",IF(F19="実数","numeric",""))))</f>
        <v>numeric</v>
      </c>
      <c r="I19" s="245">
        <f>IF(H19="boolean",1,IF(H19="text",IF(G19&lt;=126,1+(G19*3),4+(G19*3)),IF(H19="integer",4,IF(H19="numeric",3+CEILING(G19/4*2,2),0))))</f>
        <v>7</v>
      </c>
      <c r="J19" s="37"/>
      <c r="K19" s="238">
        <v>0</v>
      </c>
      <c r="L19" s="239" t="s">
        <v>192</v>
      </c>
      <c r="M19" s="39" t="s">
        <v>1734</v>
      </c>
      <c r="S19" s="25" t="str">
        <f t="shared" si="5"/>
        <v>,shikibetsu_no_reg_ratio</v>
      </c>
      <c r="T19" s="25" t="str">
        <f t="shared" si="6"/>
        <v>NUMERIC</v>
      </c>
      <c r="U19" s="25" t="str">
        <f t="shared" si="7"/>
        <v>default 0</v>
      </c>
      <c r="V19" s="25" t="str">
        <f t="shared" si="3"/>
        <v>NOT NULL</v>
      </c>
      <c r="W19" s="25" t="str">
        <f t="shared" si="4"/>
        <v>-- データ識別番号登録率</v>
      </c>
      <c r="Y19" s="41"/>
      <c r="Z19" s="41"/>
      <c r="AA19" s="41"/>
      <c r="AB19" s="41"/>
      <c r="AD19" s="25" t="str">
        <f t="shared" si="8"/>
        <v/>
      </c>
      <c r="AE19" s="25" t="str">
        <f t="shared" si="9"/>
        <v xml:space="preserve">"shikibetsu_no_reg_ratio", </v>
      </c>
    </row>
    <row r="20" spans="2:31" ht="56.25">
      <c r="B20" s="33">
        <f t="shared" si="0"/>
        <v>7</v>
      </c>
      <c r="C20" s="236" t="s">
        <v>1696</v>
      </c>
      <c r="D20" s="236" t="s">
        <v>1697</v>
      </c>
      <c r="E20" s="229"/>
      <c r="F20" s="229" t="s">
        <v>1695</v>
      </c>
      <c r="G20" s="229">
        <v>8</v>
      </c>
      <c r="H20" s="247" t="str">
        <f t="shared" ref="H20:H21" si="12">IF(F20="フラグ","boolean",IF(F20="文字列","text",IF(F20="整数","integer",IF(F20="実数","numeric",""))))</f>
        <v>numeric</v>
      </c>
      <c r="I20" s="245">
        <f>IF(H20="boolean",1,IF(H20="text",IF(G20&lt;=126,1+(G20*3),4+(G20*3)),IF(H20="integer",4,IF(H20="numeric",3+CEILING(G20/4*2,2),0))))</f>
        <v>7</v>
      </c>
      <c r="J20" s="237"/>
      <c r="K20" s="238">
        <v>0</v>
      </c>
      <c r="L20" s="239" t="s">
        <v>192</v>
      </c>
      <c r="M20" s="240" t="s">
        <v>1735</v>
      </c>
      <c r="S20" s="25" t="str">
        <f t="shared" si="5"/>
        <v>,karute_no_reg_ratio</v>
      </c>
      <c r="T20" s="25" t="str">
        <f t="shared" si="6"/>
        <v>NUMERIC</v>
      </c>
      <c r="U20" s="25" t="str">
        <f t="shared" si="7"/>
        <v>default 0</v>
      </c>
      <c r="V20" s="25" t="str">
        <f t="shared" si="3"/>
        <v>NOT NULL</v>
      </c>
      <c r="W20" s="25" t="str">
        <f t="shared" si="4"/>
        <v>-- カルテ番号等登録率</v>
      </c>
      <c r="Y20" s="41"/>
      <c r="Z20" s="41"/>
      <c r="AA20" s="41"/>
      <c r="AB20" s="41"/>
      <c r="AD20" s="25" t="str">
        <f t="shared" si="8"/>
        <v/>
      </c>
      <c r="AE20" s="25" t="str">
        <f t="shared" si="9"/>
        <v xml:space="preserve">"karute_no_reg_ratio", </v>
      </c>
    </row>
    <row r="21" spans="2:31" ht="56.25">
      <c r="B21" s="33">
        <f t="shared" si="0"/>
        <v>8</v>
      </c>
      <c r="C21" s="34" t="s">
        <v>1698</v>
      </c>
      <c r="D21" s="34" t="s">
        <v>1699</v>
      </c>
      <c r="E21" s="36"/>
      <c r="F21" s="36" t="s">
        <v>1695</v>
      </c>
      <c r="G21" s="36">
        <v>8</v>
      </c>
      <c r="H21" s="247" t="str">
        <f t="shared" si="12"/>
        <v>numeric</v>
      </c>
      <c r="I21" s="245">
        <f t="shared" ref="I21:I35" si="13">IF(H21="boolean",1,IF(H21="text",IF(G21&lt;=126,1+(G21*3),4+(G21*3)),IF(H21="integer",4,IF(H21="numeric",3+CEILING(G21/4*2,2),0))))</f>
        <v>7</v>
      </c>
      <c r="J21" s="37"/>
      <c r="K21" s="238">
        <v>0</v>
      </c>
      <c r="L21" s="239" t="s">
        <v>192</v>
      </c>
      <c r="M21" s="39" t="s">
        <v>1736</v>
      </c>
      <c r="S21" s="25" t="str">
        <f t="shared" si="5"/>
        <v>,master_id_reg_ratio</v>
      </c>
      <c r="T21" s="25" t="str">
        <f t="shared" si="6"/>
        <v>NUMERIC</v>
      </c>
      <c r="U21" s="25" t="str">
        <f t="shared" si="7"/>
        <v>default 0</v>
      </c>
      <c r="V21" s="25" t="str">
        <f t="shared" si="3"/>
        <v>NOT NULL</v>
      </c>
      <c r="W21" s="25" t="str">
        <f t="shared" si="4"/>
        <v>-- 患者ID登録率</v>
      </c>
      <c r="Y21" s="41"/>
      <c r="Z21" s="41"/>
      <c r="AA21" s="41"/>
      <c r="AB21" s="41"/>
      <c r="AD21" s="25" t="str">
        <f t="shared" si="8"/>
        <v/>
      </c>
      <c r="AE21" s="25" t="str">
        <f t="shared" si="9"/>
        <v xml:space="preserve">"master_id_reg_ratio", </v>
      </c>
    </row>
    <row r="22" spans="2:31" ht="37.5">
      <c r="B22" s="33">
        <f t="shared" si="0"/>
        <v>9</v>
      </c>
      <c r="C22" s="236" t="s">
        <v>1700</v>
      </c>
      <c r="D22" s="236" t="s">
        <v>1701</v>
      </c>
      <c r="E22" s="229"/>
      <c r="F22" s="229" t="s">
        <v>1669</v>
      </c>
      <c r="G22" s="229">
        <v>10</v>
      </c>
      <c r="H22" s="245" t="str">
        <f>IF(F22="フラグ","boolean",IF(F22="文字列","text",IF(F22="整数","integer",IF(F22="実数","numeric",""))))</f>
        <v>integer</v>
      </c>
      <c r="I22" s="245">
        <f>IF(H22="boolean",1,IF(H22="text",IF(G22&lt;=126,1+(G22*3),4+(G22*3)),IF(H22="integer",4,IF(H22="numeric",3+CEILING(G22/4*2,2),0))))</f>
        <v>4</v>
      </c>
      <c r="J22" s="237"/>
      <c r="K22" s="238">
        <v>0</v>
      </c>
      <c r="L22" s="239" t="s">
        <v>192</v>
      </c>
      <c r="M22" s="240" t="s">
        <v>1737</v>
      </c>
      <c r="S22" s="25" t="str">
        <f t="shared" ref="S22:S28" si="14">IF(B22&lt;&gt;1,","&amp;D22,D22)</f>
        <v>,shikibetsu_no_duplication_cnt</v>
      </c>
      <c r="T22" s="25" t="str">
        <f t="shared" ref="T22:T28" si="15">UPPER(H22)</f>
        <v>INTEGER</v>
      </c>
      <c r="U22" s="25" t="str">
        <f t="shared" ref="U22:U28" si="16">IF(K22&lt;&gt;"","default "&amp;IF(H22="text","'"&amp;K22&amp;"'",K22),"")</f>
        <v>default 0</v>
      </c>
      <c r="V22" s="25" t="str">
        <f t="shared" si="3"/>
        <v>NOT NULL</v>
      </c>
      <c r="W22" s="25" t="str">
        <f t="shared" ref="W22:W28" si="17">"-- "&amp;C22</f>
        <v>-- データ識別番号重複あり件数</v>
      </c>
      <c r="Y22" s="41"/>
      <c r="Z22" s="41"/>
      <c r="AA22" s="41"/>
      <c r="AB22" s="41"/>
      <c r="AD22" s="25" t="str">
        <f t="shared" si="8"/>
        <v/>
      </c>
      <c r="AE22" s="25" t="str">
        <f t="shared" si="9"/>
        <v xml:space="preserve">"shikibetsu_no_duplication_cnt", </v>
      </c>
    </row>
    <row r="23" spans="2:31" ht="37.5">
      <c r="B23" s="33">
        <f t="shared" si="0"/>
        <v>10</v>
      </c>
      <c r="C23" s="34" t="s">
        <v>1702</v>
      </c>
      <c r="D23" s="34" t="s">
        <v>1703</v>
      </c>
      <c r="E23" s="36"/>
      <c r="F23" s="36" t="s">
        <v>1669</v>
      </c>
      <c r="G23" s="36">
        <v>10</v>
      </c>
      <c r="H23" s="246" t="s">
        <v>31</v>
      </c>
      <c r="I23" s="245">
        <v>4</v>
      </c>
      <c r="J23" s="37"/>
      <c r="K23" s="238">
        <v>0</v>
      </c>
      <c r="L23" s="239" t="s">
        <v>192</v>
      </c>
      <c r="M23" s="39" t="s">
        <v>1738</v>
      </c>
      <c r="S23" s="25" t="str">
        <f t="shared" si="14"/>
        <v>,karute_no_duplication_cnt</v>
      </c>
      <c r="T23" s="25" t="str">
        <f t="shared" si="15"/>
        <v>INTEGER</v>
      </c>
      <c r="U23" s="25" t="str">
        <f t="shared" si="16"/>
        <v>default 0</v>
      </c>
      <c r="V23" s="25" t="str">
        <f t="shared" si="3"/>
        <v>NOT NULL</v>
      </c>
      <c r="W23" s="25" t="str">
        <f t="shared" si="17"/>
        <v>-- カルテ番号等重複あり件数</v>
      </c>
      <c r="Y23" s="41"/>
      <c r="Z23" s="41"/>
      <c r="AA23" s="41"/>
      <c r="AB23" s="41"/>
      <c r="AD23" s="25" t="str">
        <f t="shared" si="8"/>
        <v/>
      </c>
      <c r="AE23" s="25" t="str">
        <f t="shared" si="9"/>
        <v xml:space="preserve">"karute_no_duplication_cnt", </v>
      </c>
    </row>
    <row r="24" spans="2:31" ht="37.5">
      <c r="B24" s="33">
        <f t="shared" si="0"/>
        <v>11</v>
      </c>
      <c r="C24" s="236" t="s">
        <v>1704</v>
      </c>
      <c r="D24" s="236" t="s">
        <v>1705</v>
      </c>
      <c r="E24" s="229"/>
      <c r="F24" s="229" t="s">
        <v>1669</v>
      </c>
      <c r="G24" s="229">
        <v>10</v>
      </c>
      <c r="H24" s="245" t="str">
        <f>IF(F24="フラグ","boolean",IF(F24="文字列","text",IF(F24="整数","integer",IF(F24="実数","numeric",""))))</f>
        <v>integer</v>
      </c>
      <c r="I24" s="245">
        <f>IF(H24="boolean",1,IF(H24="text",IF(G24&lt;=126,1+(G24*3),4+(G24*3)),IF(H24="integer",4,IF(H24="numeric",3+CEILING(G24/4*2,2),0))))</f>
        <v>4</v>
      </c>
      <c r="J24" s="237"/>
      <c r="K24" s="238">
        <v>0</v>
      </c>
      <c r="L24" s="239" t="s">
        <v>192</v>
      </c>
      <c r="M24" s="240" t="s">
        <v>1739</v>
      </c>
      <c r="S24" s="25" t="str">
        <f t="shared" si="14"/>
        <v>,master_id_duplication_cnt</v>
      </c>
      <c r="T24" s="25" t="str">
        <f t="shared" si="15"/>
        <v>INTEGER</v>
      </c>
      <c r="U24" s="25" t="str">
        <f t="shared" si="16"/>
        <v>default 0</v>
      </c>
      <c r="V24" s="25" t="str">
        <f t="shared" si="3"/>
        <v>NOT NULL</v>
      </c>
      <c r="W24" s="25" t="str">
        <f t="shared" si="17"/>
        <v>-- 患者ID重複あり件数</v>
      </c>
      <c r="Y24" s="41"/>
      <c r="Z24" s="41"/>
      <c r="AA24" s="41"/>
      <c r="AB24" s="41"/>
      <c r="AD24" s="25" t="str">
        <f t="shared" si="8"/>
        <v/>
      </c>
      <c r="AE24" s="25" t="str">
        <f t="shared" si="9"/>
        <v xml:space="preserve">"master_id_duplication_cnt", </v>
      </c>
    </row>
    <row r="25" spans="2:31" ht="93.75">
      <c r="B25" s="33">
        <f t="shared" si="0"/>
        <v>12</v>
      </c>
      <c r="C25" s="34" t="s">
        <v>1706</v>
      </c>
      <c r="D25" s="34" t="s">
        <v>1707</v>
      </c>
      <c r="E25" s="36"/>
      <c r="F25" s="36" t="s">
        <v>1695</v>
      </c>
      <c r="G25" s="36">
        <v>8</v>
      </c>
      <c r="H25" s="245" t="str">
        <f t="shared" ref="H25" si="18">IF(F25="フラグ","boolean",IF(F25="文字列","text",IF(F25="整数","integer",IF(F25="実数","numeric",""))))</f>
        <v>numeric</v>
      </c>
      <c r="I25" s="245">
        <f t="shared" ref="I25" si="19">IF(H25="boolean",1,IF(H25="text",IF(G25&lt;=126,1+(G25*3),4+(G25*3)),IF(H25="integer",4,IF(H25="numeric",3+CEILING(G25/4*2,2),0))))</f>
        <v>7</v>
      </c>
      <c r="J25" s="37"/>
      <c r="K25" s="238">
        <v>0</v>
      </c>
      <c r="L25" s="239" t="s">
        <v>192</v>
      </c>
      <c r="M25" s="39" t="s">
        <v>1745</v>
      </c>
      <c r="S25" s="25" t="str">
        <f t="shared" si="14"/>
        <v>,shikibetsu_no_duplication_error_ratio</v>
      </c>
      <c r="T25" s="25" t="str">
        <f t="shared" si="15"/>
        <v>NUMERIC</v>
      </c>
      <c r="U25" s="25" t="str">
        <f t="shared" si="16"/>
        <v>default 0</v>
      </c>
      <c r="V25" s="25" t="str">
        <f t="shared" si="3"/>
        <v>NOT NULL</v>
      </c>
      <c r="W25" s="25" t="str">
        <f t="shared" si="17"/>
        <v>-- データ識別番号重複患者紐付け不備率</v>
      </c>
      <c r="Y25" s="41"/>
      <c r="Z25" s="41"/>
      <c r="AA25" s="41"/>
      <c r="AB25" s="41"/>
      <c r="AD25" s="25" t="str">
        <f t="shared" si="8"/>
        <v/>
      </c>
      <c r="AE25" s="25" t="str">
        <f t="shared" si="9"/>
        <v xml:space="preserve">"shikibetsu_no_duplication_error_ratio", </v>
      </c>
    </row>
    <row r="26" spans="2:31" ht="93.75">
      <c r="B26" s="33">
        <f t="shared" si="0"/>
        <v>13</v>
      </c>
      <c r="C26" s="34" t="s">
        <v>1708</v>
      </c>
      <c r="D26" s="34" t="s">
        <v>1709</v>
      </c>
      <c r="E26" s="36"/>
      <c r="F26" s="36" t="s">
        <v>1695</v>
      </c>
      <c r="G26" s="36">
        <v>8</v>
      </c>
      <c r="H26" s="245" t="str">
        <f>IF(F26="フラグ","boolean",IF(F26="文字列","text",IF(F26="整数","integer",IF(F26="実数","numeric",""))))</f>
        <v>numeric</v>
      </c>
      <c r="I26" s="245">
        <f>IF(H26="boolean",1,IF(H26="text",IF(G26&lt;=126,1+(G26*3),4+(G26*3)),IF(H26="integer",4,IF(H26="numeric",3+CEILING(G26/4*2,2),0))))</f>
        <v>7</v>
      </c>
      <c r="J26" s="37"/>
      <c r="K26" s="238">
        <v>0</v>
      </c>
      <c r="L26" s="239" t="s">
        <v>192</v>
      </c>
      <c r="M26" s="39" t="s">
        <v>1746</v>
      </c>
      <c r="S26" s="25" t="str">
        <f t="shared" si="14"/>
        <v>,karute_no_duplication_error_ratio</v>
      </c>
      <c r="T26" s="25" t="str">
        <f t="shared" si="15"/>
        <v>NUMERIC</v>
      </c>
      <c r="U26" s="25" t="str">
        <f t="shared" si="16"/>
        <v>default 0</v>
      </c>
      <c r="V26" s="25" t="str">
        <f t="shared" si="3"/>
        <v>NOT NULL</v>
      </c>
      <c r="W26" s="25" t="str">
        <f t="shared" si="17"/>
        <v>-- カルテ番号等重複患者紐付け不備率</v>
      </c>
      <c r="Y26" s="41"/>
      <c r="Z26" s="41"/>
      <c r="AA26" s="41"/>
      <c r="AB26" s="41"/>
      <c r="AD26" s="25" t="str">
        <f t="shared" si="8"/>
        <v/>
      </c>
      <c r="AE26" s="25" t="str">
        <f t="shared" si="9"/>
        <v xml:space="preserve">"karute_no_duplication_error_ratio", </v>
      </c>
    </row>
    <row r="27" spans="2:31" ht="75">
      <c r="B27" s="33">
        <f t="shared" si="0"/>
        <v>14</v>
      </c>
      <c r="C27" s="236" t="s">
        <v>1710</v>
      </c>
      <c r="D27" s="236" t="s">
        <v>1711</v>
      </c>
      <c r="E27" s="229"/>
      <c r="F27" s="229" t="s">
        <v>1695</v>
      </c>
      <c r="G27" s="229">
        <v>8</v>
      </c>
      <c r="H27" s="247" t="str">
        <f t="shared" ref="H27" si="20">IF(F27="フラグ","boolean",IF(F27="文字列","text",IF(F27="整数","integer",IF(F27="実数","numeric",""))))</f>
        <v>numeric</v>
      </c>
      <c r="I27" s="245">
        <f>IF(H27="boolean",1,IF(H27="text",IF(G27&lt;=126,1+(G27*3),4+(G27*3)),IF(H27="integer",4,IF(H27="numeric",3+CEILING(G27/4*2,2),0))))</f>
        <v>7</v>
      </c>
      <c r="J27" s="237"/>
      <c r="K27" s="238">
        <v>0</v>
      </c>
      <c r="L27" s="239" t="s">
        <v>192</v>
      </c>
      <c r="M27" s="240" t="s">
        <v>1747</v>
      </c>
      <c r="S27" s="25" t="str">
        <f t="shared" si="14"/>
        <v>,master_id_duplication_error_ratio</v>
      </c>
      <c r="T27" s="25" t="str">
        <f t="shared" si="15"/>
        <v>NUMERIC</v>
      </c>
      <c r="U27" s="25" t="str">
        <f t="shared" si="16"/>
        <v>default 0</v>
      </c>
      <c r="V27" s="25" t="str">
        <f t="shared" si="3"/>
        <v>NOT NULL</v>
      </c>
      <c r="W27" s="25" t="str">
        <f t="shared" si="17"/>
        <v>-- 患者ID重複患者紐付け不備率</v>
      </c>
      <c r="Y27" s="41"/>
      <c r="Z27" s="41"/>
      <c r="AA27" s="41"/>
      <c r="AB27" s="41"/>
      <c r="AD27" s="25" t="str">
        <f t="shared" si="8"/>
        <v/>
      </c>
      <c r="AE27" s="25" t="str">
        <f t="shared" si="9"/>
        <v xml:space="preserve">"master_id_duplication_error_ratio", </v>
      </c>
    </row>
    <row r="28" spans="2:31" ht="75">
      <c r="B28" s="33">
        <f t="shared" si="0"/>
        <v>15</v>
      </c>
      <c r="C28" s="34" t="s">
        <v>1712</v>
      </c>
      <c r="D28" s="34" t="s">
        <v>1713</v>
      </c>
      <c r="E28" s="36"/>
      <c r="F28" s="36" t="s">
        <v>1669</v>
      </c>
      <c r="G28" s="36">
        <v>10</v>
      </c>
      <c r="H28" s="245" t="str">
        <f>IF(F28="フラグ","boolean",IF(F28="文字列","text",IF(F28="整数","integer",IF(F28="実数","numeric",""))))</f>
        <v>integer</v>
      </c>
      <c r="I28" s="245">
        <f t="shared" ref="I28" si="21">IF(H28="boolean",1,IF(H28="text",IF(G28&lt;=126,1+(G28*3),4+(G28*3)),IF(H28="integer",4,IF(H28="numeric",3+CEILING(G28/4*2,2),0))))</f>
        <v>4</v>
      </c>
      <c r="J28" s="37"/>
      <c r="K28" s="238">
        <v>0</v>
      </c>
      <c r="L28" s="239" t="s">
        <v>192</v>
      </c>
      <c r="M28" s="39" t="s">
        <v>1748</v>
      </c>
      <c r="S28" s="25" t="str">
        <f t="shared" si="14"/>
        <v>,all_matching_cnt</v>
      </c>
      <c r="T28" s="25" t="str">
        <f t="shared" si="15"/>
        <v>INTEGER</v>
      </c>
      <c r="U28" s="25" t="str">
        <f t="shared" si="16"/>
        <v>default 0</v>
      </c>
      <c r="V28" s="25" t="str">
        <f t="shared" si="3"/>
        <v>NOT NULL</v>
      </c>
      <c r="W28" s="25" t="str">
        <f t="shared" si="17"/>
        <v>-- 全ID突合件数</v>
      </c>
      <c r="Y28" s="41"/>
      <c r="Z28" s="41"/>
      <c r="AA28" s="41"/>
      <c r="AB28" s="41"/>
      <c r="AD28" s="25" t="str">
        <f t="shared" si="8"/>
        <v/>
      </c>
      <c r="AE28" s="25" t="str">
        <f t="shared" si="9"/>
        <v xml:space="preserve">"all_matching_cnt", </v>
      </c>
    </row>
    <row r="29" spans="2:31" ht="75">
      <c r="B29" s="33">
        <f t="shared" si="0"/>
        <v>16</v>
      </c>
      <c r="C29" s="236" t="s">
        <v>1714</v>
      </c>
      <c r="D29" s="236" t="s">
        <v>1715</v>
      </c>
      <c r="E29" s="229"/>
      <c r="F29" s="229" t="s">
        <v>1669</v>
      </c>
      <c r="G29" s="229">
        <v>10</v>
      </c>
      <c r="H29" s="245" t="str">
        <f>IF(F29="フラグ","boolean",IF(F29="文字列","text",IF(F29="整数","integer",IF(F29="実数","numeric",""))))</f>
        <v>integer</v>
      </c>
      <c r="I29" s="245">
        <f>IF(H29="boolean",1,IF(H29="text",IF(G29&lt;=126,1+(G29*3),4+(G29*3)),IF(H29="integer",4,IF(H29="numeric",3+CEILING(G29/4*2,2),0))))</f>
        <v>4</v>
      </c>
      <c r="J29" s="237"/>
      <c r="K29" s="238">
        <v>0</v>
      </c>
      <c r="L29" s="239" t="s">
        <v>192</v>
      </c>
      <c r="M29" s="240" t="s">
        <v>1749</v>
      </c>
      <c r="S29" s="25" t="str">
        <f t="shared" ref="S29:S34" si="22">IF(B29&lt;&gt;1,","&amp;D29,D29)</f>
        <v>,dpc_mml_matching_cnt</v>
      </c>
      <c r="T29" s="25" t="str">
        <f t="shared" ref="T29:T34" si="23">UPPER(H29)</f>
        <v>INTEGER</v>
      </c>
      <c r="U29" s="25" t="str">
        <f t="shared" ref="U29:U34" si="24">IF(K29&lt;&gt;"","default "&amp;IF(H29="text","'"&amp;K29&amp;"'",K29),"")</f>
        <v>default 0</v>
      </c>
      <c r="V29" s="25" t="str">
        <f t="shared" si="3"/>
        <v>NOT NULL</v>
      </c>
      <c r="W29" s="25" t="str">
        <f t="shared" ref="W29:W34" si="25">"-- "&amp;C29</f>
        <v>-- DPC・MML突合件数</v>
      </c>
      <c r="Y29" s="41"/>
      <c r="Z29" s="41"/>
      <c r="AA29" s="41"/>
      <c r="AB29" s="41"/>
      <c r="AD29" s="25" t="str">
        <f t="shared" si="8"/>
        <v/>
      </c>
      <c r="AE29" s="25" t="str">
        <f t="shared" si="9"/>
        <v xml:space="preserve">"dpc_mml_matching_cnt", </v>
      </c>
    </row>
    <row r="30" spans="2:31" ht="75">
      <c r="B30" s="33">
        <f t="shared" si="0"/>
        <v>17</v>
      </c>
      <c r="C30" s="34" t="s">
        <v>1716</v>
      </c>
      <c r="D30" s="34" t="s">
        <v>1717</v>
      </c>
      <c r="E30" s="36"/>
      <c r="F30" s="36" t="s">
        <v>1669</v>
      </c>
      <c r="G30" s="36">
        <v>10</v>
      </c>
      <c r="H30" s="246" t="s">
        <v>31</v>
      </c>
      <c r="I30" s="245">
        <v>4</v>
      </c>
      <c r="J30" s="37"/>
      <c r="K30" s="238">
        <v>0</v>
      </c>
      <c r="L30" s="239" t="s">
        <v>192</v>
      </c>
      <c r="M30" s="39" t="s">
        <v>1750</v>
      </c>
      <c r="S30" s="25" t="str">
        <f t="shared" si="22"/>
        <v>,dpc_rcp_matching_cnt</v>
      </c>
      <c r="T30" s="25" t="str">
        <f t="shared" si="23"/>
        <v>INTEGER</v>
      </c>
      <c r="U30" s="25" t="str">
        <f t="shared" si="24"/>
        <v>default 0</v>
      </c>
      <c r="V30" s="25" t="str">
        <f t="shared" si="3"/>
        <v>NOT NULL</v>
      </c>
      <c r="W30" s="25" t="str">
        <f t="shared" si="25"/>
        <v>-- DPC・レセプト突合件数</v>
      </c>
      <c r="Y30" s="41"/>
      <c r="Z30" s="41"/>
      <c r="AA30" s="41"/>
      <c r="AB30" s="41"/>
      <c r="AD30" s="25" t="str">
        <f t="shared" si="8"/>
        <v/>
      </c>
      <c r="AE30" s="25" t="str">
        <f t="shared" si="9"/>
        <v xml:space="preserve">"dpc_rcp_matching_cnt", </v>
      </c>
    </row>
    <row r="31" spans="2:31" ht="75">
      <c r="B31" s="33">
        <f t="shared" si="0"/>
        <v>18</v>
      </c>
      <c r="C31" s="236" t="s">
        <v>1718</v>
      </c>
      <c r="D31" s="236" t="s">
        <v>1719</v>
      </c>
      <c r="E31" s="229"/>
      <c r="F31" s="229" t="s">
        <v>1669</v>
      </c>
      <c r="G31" s="229">
        <v>10</v>
      </c>
      <c r="H31" s="245" t="str">
        <f>IF(F31="フラグ","boolean",IF(F31="文字列","text",IF(F31="整数","integer",IF(F31="実数","numeric",""))))</f>
        <v>integer</v>
      </c>
      <c r="I31" s="245">
        <f>IF(H31="boolean",1,IF(H31="text",IF(G31&lt;=126,1+(G31*3),4+(G31*3)),IF(H31="integer",4,IF(H31="numeric",3+CEILING(G31/4*2,2),0))))</f>
        <v>4</v>
      </c>
      <c r="J31" s="237"/>
      <c r="K31" s="238">
        <v>0</v>
      </c>
      <c r="L31" s="239" t="s">
        <v>192</v>
      </c>
      <c r="M31" s="240" t="s">
        <v>1752</v>
      </c>
      <c r="S31" s="25" t="str">
        <f t="shared" si="22"/>
        <v>,rcp_mml_matching_cnt</v>
      </c>
      <c r="T31" s="25" t="str">
        <f t="shared" si="23"/>
        <v>INTEGER</v>
      </c>
      <c r="U31" s="25" t="str">
        <f t="shared" si="24"/>
        <v>default 0</v>
      </c>
      <c r="V31" s="25" t="str">
        <f t="shared" si="3"/>
        <v>NOT NULL</v>
      </c>
      <c r="W31" s="25" t="str">
        <f t="shared" si="25"/>
        <v>-- レセプト・MML突合件数</v>
      </c>
      <c r="Y31" s="41"/>
      <c r="Z31" s="41"/>
      <c r="AA31" s="41"/>
      <c r="AB31" s="41"/>
      <c r="AD31" s="25" t="str">
        <f t="shared" si="8"/>
        <v/>
      </c>
      <c r="AE31" s="25" t="str">
        <f t="shared" si="9"/>
        <v xml:space="preserve">"rcp_mml_matching_cnt", </v>
      </c>
    </row>
    <row r="32" spans="2:31" ht="75">
      <c r="B32" s="33">
        <f t="shared" si="0"/>
        <v>19</v>
      </c>
      <c r="C32" s="34" t="s">
        <v>1720</v>
      </c>
      <c r="D32" s="34" t="s">
        <v>1721</v>
      </c>
      <c r="E32" s="36"/>
      <c r="F32" s="36" t="s">
        <v>1695</v>
      </c>
      <c r="G32" s="36">
        <v>8</v>
      </c>
      <c r="H32" s="245" t="str">
        <f t="shared" ref="H32" si="26">IF(F32="フラグ","boolean",IF(F32="文字列","text",IF(F32="整数","integer",IF(F32="実数","numeric",""))))</f>
        <v>numeric</v>
      </c>
      <c r="I32" s="245">
        <f t="shared" ref="I32" si="27">IF(H32="boolean",1,IF(H32="text",IF(G32&lt;=126,1+(G32*3),4+(G32*3)),IF(H32="integer",4,IF(H32="numeric",3+CEILING(G32/4*2,2),0))))</f>
        <v>7</v>
      </c>
      <c r="J32" s="37"/>
      <c r="K32" s="238">
        <v>0</v>
      </c>
      <c r="L32" s="239" t="s">
        <v>192</v>
      </c>
      <c r="M32" s="39" t="s">
        <v>1751</v>
      </c>
      <c r="S32" s="25" t="str">
        <f t="shared" si="22"/>
        <v>,all_matching_error_ratio</v>
      </c>
      <c r="T32" s="25" t="str">
        <f t="shared" si="23"/>
        <v>NUMERIC</v>
      </c>
      <c r="U32" s="25" t="str">
        <f t="shared" si="24"/>
        <v>default 0</v>
      </c>
      <c r="V32" s="25" t="str">
        <f t="shared" si="3"/>
        <v>NOT NULL</v>
      </c>
      <c r="W32" s="25" t="str">
        <f t="shared" si="25"/>
        <v>-- 全ID突合不備率</v>
      </c>
      <c r="Y32" s="41"/>
      <c r="Z32" s="41"/>
      <c r="AA32" s="41"/>
      <c r="AB32" s="41"/>
      <c r="AD32" s="25" t="str">
        <f t="shared" si="8"/>
        <v/>
      </c>
      <c r="AE32" s="25" t="str">
        <f t="shared" si="9"/>
        <v xml:space="preserve">"all_matching_error_ratio", </v>
      </c>
    </row>
    <row r="33" spans="1:31" ht="93.75">
      <c r="B33" s="33">
        <f t="shared" si="0"/>
        <v>20</v>
      </c>
      <c r="C33" s="34" t="s">
        <v>1722</v>
      </c>
      <c r="D33" s="34" t="s">
        <v>1723</v>
      </c>
      <c r="E33" s="36"/>
      <c r="F33" s="36" t="s">
        <v>1695</v>
      </c>
      <c r="G33" s="36">
        <v>8</v>
      </c>
      <c r="H33" s="245" t="str">
        <f>IF(F33="フラグ","boolean",IF(F33="文字列","text",IF(F33="整数","integer",IF(F33="実数","numeric",""))))</f>
        <v>numeric</v>
      </c>
      <c r="I33" s="245">
        <f>IF(H33="boolean",1,IF(H33="text",IF(G33&lt;=126,1+(G33*3),4+(G33*3)),IF(H33="integer",4,IF(H33="numeric",3+CEILING(G33/4*2,2),0))))</f>
        <v>7</v>
      </c>
      <c r="J33" s="37"/>
      <c r="K33" s="238">
        <v>0</v>
      </c>
      <c r="L33" s="239" t="s">
        <v>192</v>
      </c>
      <c r="M33" s="39" t="s">
        <v>1754</v>
      </c>
      <c r="S33" s="25" t="str">
        <f t="shared" si="22"/>
        <v>,dpc_mml_matching_error_ratio</v>
      </c>
      <c r="T33" s="25" t="str">
        <f t="shared" si="23"/>
        <v>NUMERIC</v>
      </c>
      <c r="U33" s="25" t="str">
        <f t="shared" si="24"/>
        <v>default 0</v>
      </c>
      <c r="V33" s="25" t="str">
        <f t="shared" si="3"/>
        <v>NOT NULL</v>
      </c>
      <c r="W33" s="25" t="str">
        <f t="shared" si="25"/>
        <v>-- DPC・MML突合不備率</v>
      </c>
      <c r="Y33" s="41"/>
      <c r="Z33" s="41"/>
      <c r="AA33" s="41"/>
      <c r="AB33" s="41"/>
      <c r="AD33" s="25" t="str">
        <f t="shared" si="8"/>
        <v/>
      </c>
      <c r="AE33" s="25" t="str">
        <f t="shared" si="9"/>
        <v xml:space="preserve">"dpc_mml_matching_error_ratio", </v>
      </c>
    </row>
    <row r="34" spans="1:31" ht="93.75">
      <c r="B34" s="33">
        <f t="shared" si="0"/>
        <v>21</v>
      </c>
      <c r="C34" s="34" t="s">
        <v>1724</v>
      </c>
      <c r="D34" s="34" t="s">
        <v>1725</v>
      </c>
      <c r="E34" s="36"/>
      <c r="F34" s="36" t="s">
        <v>1695</v>
      </c>
      <c r="G34" s="36">
        <v>8</v>
      </c>
      <c r="H34" s="245" t="str">
        <f>IF(F34="フラグ","boolean",IF(F34="文字列","text",IF(F34="整数","integer",IF(F34="実数","numeric",""))))</f>
        <v>numeric</v>
      </c>
      <c r="I34" s="245">
        <f t="shared" ref="I34" si="28">IF(H34="boolean",1,IF(H34="text",IF(G34&lt;=126,1+(G34*3),4+(G34*3)),IF(H34="integer",4,IF(H34="numeric",3+CEILING(G34/4*2,2),0))))</f>
        <v>7</v>
      </c>
      <c r="J34" s="37"/>
      <c r="K34" s="238">
        <v>0</v>
      </c>
      <c r="L34" s="239" t="s">
        <v>192</v>
      </c>
      <c r="M34" s="39" t="s">
        <v>1753</v>
      </c>
      <c r="S34" s="25" t="str">
        <f t="shared" si="22"/>
        <v>,dpc_rcp_matching_error_ratio</v>
      </c>
      <c r="T34" s="25" t="str">
        <f t="shared" si="23"/>
        <v>NUMERIC</v>
      </c>
      <c r="U34" s="25" t="str">
        <f t="shared" si="24"/>
        <v>default 0</v>
      </c>
      <c r="V34" s="25" t="str">
        <f t="shared" si="3"/>
        <v>NOT NULL</v>
      </c>
      <c r="W34" s="25" t="str">
        <f t="shared" si="25"/>
        <v>-- DPC・レセプト突合不備率</v>
      </c>
      <c r="Y34" s="41"/>
      <c r="Z34" s="41"/>
      <c r="AA34" s="41"/>
      <c r="AB34" s="41"/>
      <c r="AD34" s="25" t="str">
        <f t="shared" si="8"/>
        <v/>
      </c>
      <c r="AE34" s="25" t="str">
        <f t="shared" si="9"/>
        <v xml:space="preserve">"dpc_rcp_matching_error_ratio", </v>
      </c>
    </row>
    <row r="35" spans="1:31" ht="94.5" thickBot="1">
      <c r="A35" s="41"/>
      <c r="B35" s="42">
        <f t="shared" si="0"/>
        <v>22</v>
      </c>
      <c r="C35" s="43" t="s">
        <v>1726</v>
      </c>
      <c r="D35" s="43" t="s">
        <v>1727</v>
      </c>
      <c r="E35" s="44"/>
      <c r="F35" s="44" t="s">
        <v>1695</v>
      </c>
      <c r="G35" s="44">
        <v>8</v>
      </c>
      <c r="H35" s="248" t="str">
        <f>IF(F35="フラグ","boolean",IF(F35="文字列","text",IF(F35="整数","integer",IF(F35="実数","numeric",""))))</f>
        <v>numeric</v>
      </c>
      <c r="I35" s="248">
        <f t="shared" si="13"/>
        <v>7</v>
      </c>
      <c r="J35" s="46"/>
      <c r="K35" s="250">
        <v>0</v>
      </c>
      <c r="L35" s="44" t="s">
        <v>192</v>
      </c>
      <c r="M35" s="49" t="s">
        <v>1755</v>
      </c>
      <c r="S35" s="25" t="str">
        <f t="shared" si="5"/>
        <v>,rcp_mml_matching_error_ratio</v>
      </c>
      <c r="T35" s="25" t="str">
        <f t="shared" si="6"/>
        <v>NUMERIC</v>
      </c>
      <c r="U35" s="25" t="str">
        <f t="shared" si="7"/>
        <v>default 0</v>
      </c>
      <c r="V35" s="25" t="str">
        <f t="shared" si="3"/>
        <v>NOT NULL</v>
      </c>
      <c r="W35" s="25" t="str">
        <f t="shared" si="4"/>
        <v>-- レセプト・MML突合不備率</v>
      </c>
      <c r="Y35" s="41"/>
      <c r="Z35" s="41"/>
      <c r="AA35" s="41"/>
      <c r="AB35" s="41"/>
      <c r="AD35" s="25" t="str">
        <f t="shared" si="8"/>
        <v/>
      </c>
      <c r="AE35" s="25" t="str">
        <f t="shared" si="9"/>
        <v xml:space="preserve">"rcp_mml_matching_error_ratio", </v>
      </c>
    </row>
    <row r="36" spans="1:31">
      <c r="P36" s="41"/>
      <c r="R36" s="25" t="s">
        <v>1327</v>
      </c>
      <c r="Y36" s="41"/>
      <c r="Z36" s="41"/>
      <c r="AA36" s="41"/>
      <c r="AB36" s="41"/>
    </row>
    <row r="37" spans="1:31">
      <c r="P37" s="41"/>
      <c r="Y37" s="41"/>
      <c r="Z37" s="41"/>
      <c r="AA37" s="41"/>
      <c r="AB37" s="41"/>
    </row>
    <row r="38" spans="1:31">
      <c r="P38" s="41"/>
      <c r="Y38" s="41"/>
      <c r="Z38" s="41"/>
      <c r="AA38" s="41"/>
      <c r="AB38" s="41"/>
    </row>
    <row r="39" spans="1:31">
      <c r="P39" s="41"/>
      <c r="Y39" s="41"/>
      <c r="Z39" s="41"/>
      <c r="AA39" s="41"/>
    </row>
    <row r="40" spans="1:31">
      <c r="P40" s="41"/>
      <c r="Y40" s="41"/>
      <c r="Z40" s="41"/>
      <c r="AA40" s="41"/>
    </row>
    <row r="41" spans="1:31">
      <c r="P41" s="41"/>
      <c r="Y41" s="41"/>
      <c r="Z41" s="41"/>
      <c r="AA41" s="41"/>
    </row>
    <row r="42" spans="1:31">
      <c r="P42" s="41"/>
      <c r="Y42" s="41"/>
      <c r="Z42" s="41"/>
      <c r="AA42" s="41"/>
    </row>
    <row r="43" spans="1:31">
      <c r="P43" s="41"/>
      <c r="Y43" s="41"/>
      <c r="Z43" s="41"/>
      <c r="AA43"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56" priority="22"/>
  </conditionalFormatting>
  <conditionalFormatting sqref="D16">
    <cfRule type="duplicateValues" dxfId="855" priority="21"/>
  </conditionalFormatting>
  <conditionalFormatting sqref="D15">
    <cfRule type="duplicateValues" dxfId="854" priority="20"/>
  </conditionalFormatting>
  <conditionalFormatting sqref="D18">
    <cfRule type="duplicateValues" dxfId="853" priority="19"/>
  </conditionalFormatting>
  <conditionalFormatting sqref="D17">
    <cfRule type="duplicateValues" dxfId="852" priority="18"/>
  </conditionalFormatting>
  <conditionalFormatting sqref="D19">
    <cfRule type="duplicateValues" dxfId="851" priority="17"/>
  </conditionalFormatting>
  <conditionalFormatting sqref="D21">
    <cfRule type="duplicateValues" dxfId="850" priority="16"/>
  </conditionalFormatting>
  <conditionalFormatting sqref="D20">
    <cfRule type="duplicateValues" dxfId="849" priority="15"/>
  </conditionalFormatting>
  <conditionalFormatting sqref="D23">
    <cfRule type="duplicateValues" dxfId="848" priority="14"/>
  </conditionalFormatting>
  <conditionalFormatting sqref="D22">
    <cfRule type="duplicateValues" dxfId="847" priority="13"/>
  </conditionalFormatting>
  <conditionalFormatting sqref="D25">
    <cfRule type="duplicateValues" dxfId="846" priority="12"/>
  </conditionalFormatting>
  <conditionalFormatting sqref="D24">
    <cfRule type="duplicateValues" dxfId="845" priority="11"/>
  </conditionalFormatting>
  <conditionalFormatting sqref="D26">
    <cfRule type="duplicateValues" dxfId="844" priority="10"/>
  </conditionalFormatting>
  <conditionalFormatting sqref="D28">
    <cfRule type="duplicateValues" dxfId="843" priority="9"/>
  </conditionalFormatting>
  <conditionalFormatting sqref="D27">
    <cfRule type="duplicateValues" dxfId="842" priority="8"/>
  </conditionalFormatting>
  <conditionalFormatting sqref="D30">
    <cfRule type="duplicateValues" dxfId="841" priority="7"/>
  </conditionalFormatting>
  <conditionalFormatting sqref="D29">
    <cfRule type="duplicateValues" dxfId="840" priority="6"/>
  </conditionalFormatting>
  <conditionalFormatting sqref="D32">
    <cfRule type="duplicateValues" dxfId="839" priority="5"/>
  </conditionalFormatting>
  <conditionalFormatting sqref="D31">
    <cfRule type="duplicateValues" dxfId="838" priority="4"/>
  </conditionalFormatting>
  <conditionalFormatting sqref="D33">
    <cfRule type="duplicateValues" dxfId="837" priority="3"/>
  </conditionalFormatting>
  <conditionalFormatting sqref="D34">
    <cfRule type="duplicateValues" dxfId="836"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milscm4.valid_file_dpc</v>
      </c>
    </row>
    <row r="3" spans="1:31" ht="19.5" thickBot="1">
      <c r="B3" s="28"/>
      <c r="C3" s="28"/>
      <c r="D3" s="28"/>
      <c r="E3" s="28"/>
      <c r="F3" s="28"/>
      <c r="G3" s="28"/>
      <c r="H3" s="28"/>
      <c r="I3" s="28"/>
      <c r="J3" s="28"/>
      <c r="K3" s="28"/>
      <c r="L3" s="28"/>
      <c r="M3" s="29"/>
      <c r="N3" s="28"/>
      <c r="Q3" s="25" t="str">
        <f>"ADD CONSTRAINT "&amp;D$8&amp;"_pkey"</f>
        <v>ADD CONSTRAINT valid_file_dpc_pkey</v>
      </c>
    </row>
    <row r="4" spans="1:31">
      <c r="B4" s="626" t="s">
        <v>142</v>
      </c>
      <c r="C4" s="627"/>
      <c r="D4" s="628" t="str">
        <f>VLOOKUP(D7,エンティティ一覧!A1:'エンティティ一覧'!AQ10131,13,FALSE)</f>
        <v>ENT_A5_04</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1786</v>
      </c>
      <c r="E7" s="646"/>
      <c r="F7" s="646"/>
      <c r="G7" s="646"/>
      <c r="H7" s="646"/>
      <c r="I7" s="646"/>
      <c r="J7" s="646"/>
      <c r="K7" s="646"/>
      <c r="L7" s="646"/>
      <c r="M7" s="647"/>
      <c r="T7" s="25" t="s">
        <v>1823</v>
      </c>
    </row>
    <row r="8" spans="1:31">
      <c r="B8" s="641" t="s">
        <v>642</v>
      </c>
      <c r="C8" s="642"/>
      <c r="D8" s="643" t="s">
        <v>1787</v>
      </c>
      <c r="E8" s="646"/>
      <c r="F8" s="646"/>
      <c r="G8" s="646"/>
      <c r="H8" s="646"/>
      <c r="I8" s="646"/>
      <c r="J8" s="646"/>
      <c r="K8" s="646"/>
      <c r="L8" s="646"/>
      <c r="M8" s="647"/>
      <c r="S8" s="25" t="s">
        <v>1327</v>
      </c>
    </row>
    <row r="9" spans="1:31" ht="19.5" thickBot="1">
      <c r="B9" s="652" t="s">
        <v>149</v>
      </c>
      <c r="C9" s="653"/>
      <c r="D9" s="654" t="str">
        <f xml:space="preserve"> D7 &amp; "を定義する。"</f>
        <v>DPC調査データファイル読込結果を定義する。</v>
      </c>
      <c r="E9" s="655"/>
      <c r="F9" s="655"/>
      <c r="G9" s="655"/>
      <c r="H9" s="655"/>
      <c r="I9" s="655"/>
      <c r="J9" s="655"/>
      <c r="K9" s="655"/>
      <c r="L9" s="655"/>
      <c r="M9" s="656"/>
      <c r="P9" s="25" t="str">
        <f>"ALTER TABLE milscm4."&amp;D$8&amp;" OWNER TO pgmisgrp1;"</f>
        <v>ALTER TABLE milscm4.valid_file_dpc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milscm4.valid_file_dpc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milscm4.valid_file_dpc</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c r="B16" s="33">
        <f t="shared" si="0"/>
        <v>3</v>
      </c>
      <c r="C16" s="236" t="s">
        <v>1792</v>
      </c>
      <c r="D16" s="236" t="s">
        <v>1671</v>
      </c>
      <c r="E16" s="229" t="s">
        <v>192</v>
      </c>
      <c r="F16" s="229" t="s">
        <v>1620</v>
      </c>
      <c r="G16" s="229">
        <v>10</v>
      </c>
      <c r="H16" s="229" t="str">
        <f>IF(F16="フラグ","boolean",IF(F16="文字列","text",IF(F16="整数","integer",IF(F16="実数","numeric",""))))</f>
        <v>text</v>
      </c>
      <c r="I16" s="229">
        <f t="shared" si="1"/>
        <v>31</v>
      </c>
      <c r="J16" s="237"/>
      <c r="K16" s="238"/>
      <c r="L16" s="239" t="s">
        <v>192</v>
      </c>
      <c r="M16" s="240"/>
      <c r="S16" s="25" t="str">
        <f t="shared" si="4"/>
        <v>,shikibetsu_no</v>
      </c>
      <c r="T16" s="25" t="str">
        <f t="shared" si="5"/>
        <v>TEXT</v>
      </c>
      <c r="U16" s="25" t="str">
        <f t="shared" si="6"/>
        <v/>
      </c>
      <c r="V16" s="25" t="str">
        <f t="shared" si="2"/>
        <v>NOT NULL</v>
      </c>
      <c r="W16" s="25" t="str">
        <f t="shared" si="3"/>
        <v>-- データ識別番号</v>
      </c>
      <c r="Y16" s="41"/>
      <c r="Z16" s="41"/>
      <c r="AA16" s="41"/>
      <c r="AB16" s="41"/>
      <c r="AD16" s="25" t="str">
        <f t="shared" si="7"/>
        <v xml:space="preserve">"shikibetsu_no": "object", </v>
      </c>
      <c r="AE16" s="25" t="str">
        <f t="shared" si="8"/>
        <v xml:space="preserve">"shikibetsu_no",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35" priority="4"/>
  </conditionalFormatting>
  <conditionalFormatting sqref="D16">
    <cfRule type="duplicateValues" dxfId="834" priority="2"/>
  </conditionalFormatting>
  <conditionalFormatting sqref="D15">
    <cfRule type="duplicateValues" dxfId="83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milscm4.valid_file_receiptc</v>
      </c>
    </row>
    <row r="3" spans="1:31" ht="19.5" thickBot="1">
      <c r="B3" s="28"/>
      <c r="C3" s="28"/>
      <c r="D3" s="28"/>
      <c r="E3" s="28"/>
      <c r="F3" s="28"/>
      <c r="G3" s="28"/>
      <c r="H3" s="28"/>
      <c r="I3" s="28"/>
      <c r="J3" s="28"/>
      <c r="K3" s="28"/>
      <c r="L3" s="28"/>
      <c r="M3" s="29"/>
      <c r="N3" s="28"/>
      <c r="Q3" s="25" t="str">
        <f>"ADD CONSTRAINT "&amp;D$8&amp;"_pkey"</f>
        <v>ADD CONSTRAINT valid_file_receiptc_pkey</v>
      </c>
    </row>
    <row r="4" spans="1:31">
      <c r="B4" s="626" t="s">
        <v>142</v>
      </c>
      <c r="C4" s="627"/>
      <c r="D4" s="628" t="str">
        <f>VLOOKUP(D7,エンティティ一覧!A1:'エンティティ一覧'!AQ10131,13,FALSE)</f>
        <v>ENT_A5_05</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1811</v>
      </c>
      <c r="E7" s="646"/>
      <c r="F7" s="646"/>
      <c r="G7" s="646"/>
      <c r="H7" s="646"/>
      <c r="I7" s="646"/>
      <c r="J7" s="646"/>
      <c r="K7" s="646"/>
      <c r="L7" s="646"/>
      <c r="M7" s="647"/>
      <c r="T7" s="25" t="s">
        <v>1821</v>
      </c>
    </row>
    <row r="8" spans="1:31">
      <c r="B8" s="641" t="s">
        <v>642</v>
      </c>
      <c r="C8" s="642"/>
      <c r="D8" s="643" t="s">
        <v>1796</v>
      </c>
      <c r="E8" s="646"/>
      <c r="F8" s="646"/>
      <c r="G8" s="646"/>
      <c r="H8" s="646"/>
      <c r="I8" s="646"/>
      <c r="J8" s="646"/>
      <c r="K8" s="646"/>
      <c r="L8" s="646"/>
      <c r="M8" s="647"/>
      <c r="S8" s="25" t="s">
        <v>1327</v>
      </c>
    </row>
    <row r="9" spans="1:31" ht="19.5" thickBot="1">
      <c r="B9" s="652" t="s">
        <v>149</v>
      </c>
      <c r="C9" s="653"/>
      <c r="D9" s="654" t="str">
        <f xml:space="preserve"> D7 &amp; "を定義する。"</f>
        <v>医科レセプトデータファイル読込結果を定義する。</v>
      </c>
      <c r="E9" s="655"/>
      <c r="F9" s="655"/>
      <c r="G9" s="655"/>
      <c r="H9" s="655"/>
      <c r="I9" s="655"/>
      <c r="J9" s="655"/>
      <c r="K9" s="655"/>
      <c r="L9" s="655"/>
      <c r="M9" s="656"/>
      <c r="P9" s="25" t="str">
        <f>"ALTER TABLE milscm4."&amp;D$8&amp;" OWNER TO pgmisgrp1;"</f>
        <v>ALTER TABLE milscm4.valid_file_receiptc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milscm4.valid_file_receiptc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milscm4.valid_file_receiptc</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ht="37.5">
      <c r="B16" s="33">
        <f t="shared" si="0"/>
        <v>3</v>
      </c>
      <c r="C16" s="236" t="s">
        <v>1794</v>
      </c>
      <c r="D16" s="236" t="s">
        <v>1842</v>
      </c>
      <c r="E16" s="229" t="s">
        <v>192</v>
      </c>
      <c r="F16" s="229" t="s">
        <v>1620</v>
      </c>
      <c r="G16" s="229">
        <v>20</v>
      </c>
      <c r="H16" s="229" t="str">
        <f>IF(F16="フラグ","boolean",IF(F16="文字列","text",IF(F16="整数","integer",IF(F16="実数","numeric",""))))</f>
        <v>text</v>
      </c>
      <c r="I16" s="229">
        <f t="shared" si="1"/>
        <v>61</v>
      </c>
      <c r="J16" s="237"/>
      <c r="K16" s="238"/>
      <c r="L16" s="239" t="s">
        <v>192</v>
      </c>
      <c r="M16" s="240" t="s">
        <v>1795</v>
      </c>
      <c r="S16" s="25" t="str">
        <f t="shared" si="4"/>
        <v>,karute_no</v>
      </c>
      <c r="T16" s="25" t="str">
        <f t="shared" si="5"/>
        <v>TEXT</v>
      </c>
      <c r="U16" s="25" t="str">
        <f t="shared" si="6"/>
        <v/>
      </c>
      <c r="V16" s="25" t="str">
        <f t="shared" si="2"/>
        <v>NOT NULL</v>
      </c>
      <c r="W16" s="25" t="str">
        <f t="shared" si="3"/>
        <v>-- カルテ番号等</v>
      </c>
      <c r="Y16" s="41"/>
      <c r="Z16" s="41"/>
      <c r="AA16" s="41"/>
      <c r="AB16" s="41"/>
      <c r="AD16" s="25" t="str">
        <f t="shared" si="7"/>
        <v xml:space="preserve">"karute_no": "object", </v>
      </c>
      <c r="AE16" s="25" t="str">
        <f t="shared" si="8"/>
        <v xml:space="preserve">"karute_no",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32" priority="3"/>
  </conditionalFormatting>
  <conditionalFormatting sqref="D16">
    <cfRule type="duplicateValues" dxfId="831" priority="2"/>
  </conditionalFormatting>
  <conditionalFormatting sqref="D15">
    <cfRule type="duplicateValues" dxfId="83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milscm4.valid_file_receiptd</v>
      </c>
    </row>
    <row r="3" spans="1:31" ht="19.5" thickBot="1">
      <c r="B3" s="28"/>
      <c r="C3" s="28"/>
      <c r="D3" s="28"/>
      <c r="E3" s="28"/>
      <c r="F3" s="28"/>
      <c r="G3" s="28"/>
      <c r="H3" s="28"/>
      <c r="I3" s="28"/>
      <c r="J3" s="28"/>
      <c r="K3" s="28"/>
      <c r="L3" s="28"/>
      <c r="M3" s="29"/>
      <c r="N3" s="28"/>
      <c r="Q3" s="25" t="str">
        <f>"ADD CONSTRAINT "&amp;D$8&amp;"_pkey"</f>
        <v>ADD CONSTRAINT valid_file_receiptd_pkey</v>
      </c>
    </row>
    <row r="4" spans="1:31">
      <c r="B4" s="626" t="s">
        <v>142</v>
      </c>
      <c r="C4" s="627"/>
      <c r="D4" s="628" t="str">
        <f>VLOOKUP(D7,エンティティ一覧!A1:'エンティティ一覧'!AQ10131,13,FALSE)</f>
        <v>ENT_A5_06</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1812</v>
      </c>
      <c r="E7" s="646"/>
      <c r="F7" s="646"/>
      <c r="G7" s="646"/>
      <c r="H7" s="646"/>
      <c r="I7" s="646"/>
      <c r="J7" s="646"/>
      <c r="K7" s="646"/>
      <c r="L7" s="646"/>
      <c r="M7" s="647"/>
      <c r="T7" s="25" t="s">
        <v>1821</v>
      </c>
    </row>
    <row r="8" spans="1:31">
      <c r="B8" s="641" t="s">
        <v>642</v>
      </c>
      <c r="C8" s="642"/>
      <c r="D8" s="643" t="s">
        <v>1797</v>
      </c>
      <c r="E8" s="646"/>
      <c r="F8" s="646"/>
      <c r="G8" s="646"/>
      <c r="H8" s="646"/>
      <c r="I8" s="646"/>
      <c r="J8" s="646"/>
      <c r="K8" s="646"/>
      <c r="L8" s="646"/>
      <c r="M8" s="647"/>
      <c r="S8" s="25" t="s">
        <v>1327</v>
      </c>
    </row>
    <row r="9" spans="1:31" ht="19.5" thickBot="1">
      <c r="B9" s="652" t="s">
        <v>149</v>
      </c>
      <c r="C9" s="653"/>
      <c r="D9" s="654" t="str">
        <f xml:space="preserve"> D7 &amp; "を定義する。"</f>
        <v>DPCレセプトデータファイル読込結果を定義する。</v>
      </c>
      <c r="E9" s="655"/>
      <c r="F9" s="655"/>
      <c r="G9" s="655"/>
      <c r="H9" s="655"/>
      <c r="I9" s="655"/>
      <c r="J9" s="655"/>
      <c r="K9" s="655"/>
      <c r="L9" s="655"/>
      <c r="M9" s="656"/>
      <c r="P9" s="25" t="str">
        <f>"ALTER TABLE milscm4."&amp;D$8&amp;" OWNER TO pgmisgrp1;"</f>
        <v>ALTER TABLE milscm4.valid_file_receiptd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milscm4.valid_file_receiptd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milscm4.valid_file_receiptd</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ht="37.5">
      <c r="B16" s="33">
        <f t="shared" si="0"/>
        <v>3</v>
      </c>
      <c r="C16" s="236" t="s">
        <v>1794</v>
      </c>
      <c r="D16" s="236" t="s">
        <v>299</v>
      </c>
      <c r="E16" s="229" t="s">
        <v>192</v>
      </c>
      <c r="F16" s="229" t="s">
        <v>1620</v>
      </c>
      <c r="G16" s="229">
        <v>20</v>
      </c>
      <c r="H16" s="229" t="str">
        <f>IF(F16="フラグ","boolean",IF(F16="文字列","text",IF(F16="整数","integer",IF(F16="実数","numeric",""))))</f>
        <v>text</v>
      </c>
      <c r="I16" s="229">
        <f t="shared" si="1"/>
        <v>61</v>
      </c>
      <c r="J16" s="237"/>
      <c r="K16" s="238"/>
      <c r="L16" s="239" t="s">
        <v>192</v>
      </c>
      <c r="M16" s="240" t="s">
        <v>1795</v>
      </c>
      <c r="S16" s="25" t="str">
        <f t="shared" si="4"/>
        <v>,karute_no</v>
      </c>
      <c r="T16" s="25" t="str">
        <f t="shared" si="5"/>
        <v>TEXT</v>
      </c>
      <c r="U16" s="25" t="str">
        <f t="shared" si="6"/>
        <v/>
      </c>
      <c r="V16" s="25" t="str">
        <f t="shared" si="2"/>
        <v>NOT NULL</v>
      </c>
      <c r="W16" s="25" t="str">
        <f t="shared" si="3"/>
        <v>-- カルテ番号等</v>
      </c>
      <c r="Y16" s="41"/>
      <c r="Z16" s="41"/>
      <c r="AA16" s="41"/>
      <c r="AB16" s="41"/>
      <c r="AD16" s="25" t="str">
        <f t="shared" si="7"/>
        <v xml:space="preserve">"karute_no": "object", </v>
      </c>
      <c r="AE16" s="25" t="str">
        <f t="shared" si="8"/>
        <v xml:space="preserve">"karute_no",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29" priority="3"/>
  </conditionalFormatting>
  <conditionalFormatting sqref="D16">
    <cfRule type="duplicateValues" dxfId="828" priority="2"/>
  </conditionalFormatting>
  <conditionalFormatting sqref="D15">
    <cfRule type="duplicateValues" dxfId="82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milscm4.valid_file_mml</v>
      </c>
    </row>
    <row r="3" spans="1:31" ht="19.5" thickBot="1">
      <c r="B3" s="28"/>
      <c r="C3" s="28"/>
      <c r="D3" s="28"/>
      <c r="E3" s="28"/>
      <c r="F3" s="28"/>
      <c r="G3" s="28"/>
      <c r="H3" s="28"/>
      <c r="I3" s="28"/>
      <c r="J3" s="28"/>
      <c r="K3" s="28"/>
      <c r="L3" s="28"/>
      <c r="M3" s="29"/>
      <c r="N3" s="28"/>
      <c r="Q3" s="25" t="str">
        <f>"ADD CONSTRAINT "&amp;D$8&amp;"_pkey"</f>
        <v>ADD CONSTRAINT valid_file_mml_pkey</v>
      </c>
    </row>
    <row r="4" spans="1:31">
      <c r="B4" s="626" t="s">
        <v>142</v>
      </c>
      <c r="C4" s="627"/>
      <c r="D4" s="628" t="str">
        <f>VLOOKUP(D7,エンティティ一覧!A1:'エンティティ一覧'!AQ10131,13,FALSE)</f>
        <v>ENT_A5_07</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1798</v>
      </c>
      <c r="E7" s="646"/>
      <c r="F7" s="646"/>
      <c r="G7" s="646"/>
      <c r="H7" s="646"/>
      <c r="I7" s="646"/>
      <c r="J7" s="646"/>
      <c r="K7" s="646"/>
      <c r="L7" s="646"/>
      <c r="M7" s="647"/>
      <c r="T7" s="25" t="s">
        <v>1824</v>
      </c>
    </row>
    <row r="8" spans="1:31">
      <c r="B8" s="641" t="s">
        <v>642</v>
      </c>
      <c r="C8" s="642"/>
      <c r="D8" s="643" t="s">
        <v>1799</v>
      </c>
      <c r="E8" s="646"/>
      <c r="F8" s="646"/>
      <c r="G8" s="646"/>
      <c r="H8" s="646"/>
      <c r="I8" s="646"/>
      <c r="J8" s="646"/>
      <c r="K8" s="646"/>
      <c r="L8" s="646"/>
      <c r="M8" s="647"/>
      <c r="S8" s="25" t="s">
        <v>1327</v>
      </c>
    </row>
    <row r="9" spans="1:31" ht="19.5" thickBot="1">
      <c r="B9" s="652" t="s">
        <v>149</v>
      </c>
      <c r="C9" s="653"/>
      <c r="D9" s="654" t="str">
        <f xml:space="preserve"> D7 &amp; "を定義する。"</f>
        <v>MMLデータファイル読込結果を定義する。</v>
      </c>
      <c r="E9" s="655"/>
      <c r="F9" s="655"/>
      <c r="G9" s="655"/>
      <c r="H9" s="655"/>
      <c r="I9" s="655"/>
      <c r="J9" s="655"/>
      <c r="K9" s="655"/>
      <c r="L9" s="655"/>
      <c r="M9" s="656"/>
      <c r="P9" s="25" t="str">
        <f>"ALTER TABLE milscm4."&amp;D$8&amp;" OWNER TO pgmisgrp1;"</f>
        <v>ALTER TABLE milscm4.valid_file_mml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milscm4.valid_file_mml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milscm4.valid_file_mml</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c r="B16" s="33">
        <f t="shared" si="0"/>
        <v>3</v>
      </c>
      <c r="C16" s="236" t="s">
        <v>1800</v>
      </c>
      <c r="D16" s="236" t="s">
        <v>1674</v>
      </c>
      <c r="E16" s="229" t="s">
        <v>192</v>
      </c>
      <c r="F16" s="229" t="s">
        <v>1620</v>
      </c>
      <c r="G16" s="229">
        <v>20</v>
      </c>
      <c r="H16" s="229" t="str">
        <f>IF(F16="フラグ","boolean",IF(F16="文字列","text",IF(F16="整数","integer",IF(F16="実数","numeric",""))))</f>
        <v>text</v>
      </c>
      <c r="I16" s="229">
        <f t="shared" si="1"/>
        <v>61</v>
      </c>
      <c r="J16" s="237"/>
      <c r="K16" s="238"/>
      <c r="L16" s="239" t="s">
        <v>192</v>
      </c>
      <c r="M16" s="240"/>
      <c r="S16" s="25" t="str">
        <f t="shared" si="4"/>
        <v>,master_id</v>
      </c>
      <c r="T16" s="25" t="str">
        <f t="shared" si="5"/>
        <v>TEXT</v>
      </c>
      <c r="U16" s="25" t="str">
        <f t="shared" si="6"/>
        <v/>
      </c>
      <c r="V16" s="25" t="str">
        <f t="shared" si="2"/>
        <v>NOT NULL</v>
      </c>
      <c r="W16" s="25" t="str">
        <f t="shared" si="3"/>
        <v>-- 患者ID</v>
      </c>
      <c r="Y16" s="41"/>
      <c r="Z16" s="41"/>
      <c r="AA16" s="41"/>
      <c r="AB16" s="41"/>
      <c r="AD16" s="25" t="str">
        <f t="shared" si="7"/>
        <v xml:space="preserve">"master_id": "object", </v>
      </c>
      <c r="AE16" s="25" t="str">
        <f t="shared" si="8"/>
        <v xml:space="preserve">"master_id",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26" priority="3"/>
  </conditionalFormatting>
  <conditionalFormatting sqref="D16">
    <cfRule type="duplicateValues" dxfId="825" priority="2"/>
  </conditionalFormatting>
  <conditionalFormatting sqref="D15">
    <cfRule type="duplicateValues" dxfId="82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milscm4.valid_db_dpc</v>
      </c>
    </row>
    <row r="3" spans="1:31" ht="19.5" thickBot="1">
      <c r="B3" s="28"/>
      <c r="C3" s="28"/>
      <c r="D3" s="28"/>
      <c r="E3" s="28"/>
      <c r="F3" s="28"/>
      <c r="G3" s="28"/>
      <c r="H3" s="28"/>
      <c r="I3" s="28"/>
      <c r="J3" s="28"/>
      <c r="K3" s="28"/>
      <c r="L3" s="28"/>
      <c r="M3" s="29"/>
      <c r="N3" s="28"/>
      <c r="Q3" s="25" t="str">
        <f>"ADD CONSTRAINT "&amp;D$8&amp;"_pkey"</f>
        <v>ADD CONSTRAINT valid_db_dpc_pkey</v>
      </c>
    </row>
    <row r="4" spans="1:31">
      <c r="B4" s="626" t="s">
        <v>142</v>
      </c>
      <c r="C4" s="627"/>
      <c r="D4" s="628" t="str">
        <f>VLOOKUP(D7,エンティティ一覧!A1:'エンティティ一覧'!AQ10131,13,FALSE)</f>
        <v>ENT_A5_08</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1801</v>
      </c>
      <c r="E7" s="646"/>
      <c r="F7" s="646"/>
      <c r="G7" s="646"/>
      <c r="H7" s="646"/>
      <c r="I7" s="646"/>
      <c r="J7" s="646"/>
      <c r="K7" s="646"/>
      <c r="L7" s="646"/>
      <c r="M7" s="647"/>
      <c r="T7" s="25" t="s">
        <v>1819</v>
      </c>
    </row>
    <row r="8" spans="1:31">
      <c r="B8" s="641" t="s">
        <v>642</v>
      </c>
      <c r="C8" s="642"/>
      <c r="D8" s="643" t="s">
        <v>1802</v>
      </c>
      <c r="E8" s="646"/>
      <c r="F8" s="646"/>
      <c r="G8" s="646"/>
      <c r="H8" s="646"/>
      <c r="I8" s="646"/>
      <c r="J8" s="646"/>
      <c r="K8" s="646"/>
      <c r="L8" s="646"/>
      <c r="M8" s="647"/>
      <c r="S8" s="25" t="s">
        <v>1327</v>
      </c>
    </row>
    <row r="9" spans="1:31" ht="19.5" thickBot="1">
      <c r="B9" s="652" t="s">
        <v>149</v>
      </c>
      <c r="C9" s="653"/>
      <c r="D9" s="654" t="str">
        <f xml:space="preserve"> D7 &amp; "を定義する。"</f>
        <v>DPC調査データDB読込結果を定義する。</v>
      </c>
      <c r="E9" s="655"/>
      <c r="F9" s="655"/>
      <c r="G9" s="655"/>
      <c r="H9" s="655"/>
      <c r="I9" s="655"/>
      <c r="J9" s="655"/>
      <c r="K9" s="655"/>
      <c r="L9" s="655"/>
      <c r="M9" s="656"/>
      <c r="P9" s="25" t="str">
        <f>"ALTER TABLE milscm4."&amp;D$8&amp;" OWNER TO pgmisgrp1;"</f>
        <v>ALTER TABLE milscm4.valid_db_dpc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milscm4.valid_db_dpc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milscm4.valid_db_dpc</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c r="B16" s="33">
        <f t="shared" si="0"/>
        <v>3</v>
      </c>
      <c r="C16" s="236" t="s">
        <v>1792</v>
      </c>
      <c r="D16" s="236" t="s">
        <v>1825</v>
      </c>
      <c r="E16" s="229" t="s">
        <v>192</v>
      </c>
      <c r="F16" s="229" t="s">
        <v>1620</v>
      </c>
      <c r="G16" s="229">
        <v>10</v>
      </c>
      <c r="H16" s="229" t="str">
        <f>IF(F16="フラグ","boolean",IF(F16="文字列","text",IF(F16="整数","integer",IF(F16="実数","numeric",""))))</f>
        <v>text</v>
      </c>
      <c r="I16" s="229">
        <f t="shared" si="1"/>
        <v>31</v>
      </c>
      <c r="J16" s="237"/>
      <c r="K16" s="238"/>
      <c r="L16" s="239" t="s">
        <v>192</v>
      </c>
      <c r="M16" s="240"/>
      <c r="S16" s="25" t="str">
        <f t="shared" si="4"/>
        <v>,shikibetsu_no</v>
      </c>
      <c r="T16" s="25" t="str">
        <f t="shared" si="5"/>
        <v>TEXT</v>
      </c>
      <c r="U16" s="25" t="str">
        <f t="shared" si="6"/>
        <v/>
      </c>
      <c r="V16" s="25" t="str">
        <f t="shared" si="2"/>
        <v>NOT NULL</v>
      </c>
      <c r="W16" s="25" t="str">
        <f t="shared" si="3"/>
        <v>-- データ識別番号</v>
      </c>
      <c r="Y16" s="41"/>
      <c r="Z16" s="41"/>
      <c r="AA16" s="41"/>
      <c r="AB16" s="41"/>
      <c r="AD16" s="25" t="str">
        <f t="shared" si="7"/>
        <v xml:space="preserve">"shikibetsu_no": "object", </v>
      </c>
      <c r="AE16" s="25" t="str">
        <f t="shared" si="8"/>
        <v xml:space="preserve">"shikibetsu_no",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23" priority="3"/>
  </conditionalFormatting>
  <conditionalFormatting sqref="D16">
    <cfRule type="duplicateValues" dxfId="822" priority="2"/>
  </conditionalFormatting>
  <conditionalFormatting sqref="D15">
    <cfRule type="duplicateValues" dxfId="82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milscm4.valid_db_receiptc</v>
      </c>
    </row>
    <row r="3" spans="1:31" ht="19.5" thickBot="1">
      <c r="B3" s="28"/>
      <c r="C3" s="28"/>
      <c r="D3" s="28"/>
      <c r="E3" s="28"/>
      <c r="F3" s="28"/>
      <c r="G3" s="28"/>
      <c r="H3" s="28"/>
      <c r="I3" s="28"/>
      <c r="J3" s="28"/>
      <c r="K3" s="28"/>
      <c r="L3" s="28"/>
      <c r="M3" s="29"/>
      <c r="N3" s="28"/>
      <c r="Q3" s="25" t="str">
        <f>"ADD CONSTRAINT "&amp;D$8&amp;"_pkey"</f>
        <v>ADD CONSTRAINT valid_db_receiptc_pkey</v>
      </c>
    </row>
    <row r="4" spans="1:31">
      <c r="B4" s="626" t="s">
        <v>142</v>
      </c>
      <c r="C4" s="627"/>
      <c r="D4" s="628" t="str">
        <f>VLOOKUP(D7,エンティティ一覧!A1:'エンティティ一覧'!AQ10131,13,FALSE)</f>
        <v>ENT_A5_09</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1813</v>
      </c>
      <c r="E7" s="646"/>
      <c r="F7" s="646"/>
      <c r="G7" s="646"/>
      <c r="H7" s="646"/>
      <c r="I7" s="646"/>
      <c r="J7" s="646"/>
      <c r="K7" s="646"/>
      <c r="L7" s="646"/>
      <c r="M7" s="647"/>
      <c r="T7" s="25" t="s">
        <v>1820</v>
      </c>
    </row>
    <row r="8" spans="1:31">
      <c r="B8" s="641" t="s">
        <v>642</v>
      </c>
      <c r="C8" s="642"/>
      <c r="D8" s="643" t="s">
        <v>1803</v>
      </c>
      <c r="E8" s="646"/>
      <c r="F8" s="646"/>
      <c r="G8" s="646"/>
      <c r="H8" s="646"/>
      <c r="I8" s="646"/>
      <c r="J8" s="646"/>
      <c r="K8" s="646"/>
      <c r="L8" s="646"/>
      <c r="M8" s="647"/>
      <c r="S8" s="25" t="s">
        <v>1327</v>
      </c>
    </row>
    <row r="9" spans="1:31" ht="19.5" thickBot="1">
      <c r="B9" s="652" t="s">
        <v>149</v>
      </c>
      <c r="C9" s="653"/>
      <c r="D9" s="654" t="str">
        <f xml:space="preserve"> D7 &amp; "を定義する。"</f>
        <v>医科レセプトデータDB読込結果を定義する。</v>
      </c>
      <c r="E9" s="655"/>
      <c r="F9" s="655"/>
      <c r="G9" s="655"/>
      <c r="H9" s="655"/>
      <c r="I9" s="655"/>
      <c r="J9" s="655"/>
      <c r="K9" s="655"/>
      <c r="L9" s="655"/>
      <c r="M9" s="656"/>
      <c r="P9" s="25" t="str">
        <f>"ALTER TABLE milscm4."&amp;D$8&amp;" OWNER TO pgmisgrp1;"</f>
        <v>ALTER TABLE milscm4.valid_db_receiptc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milscm4.valid_db_receiptc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milscm4.valid_db_receiptc</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ht="37.5">
      <c r="B16" s="33">
        <f t="shared" si="0"/>
        <v>3</v>
      </c>
      <c r="C16" s="236" t="s">
        <v>1794</v>
      </c>
      <c r="D16" s="236" t="s">
        <v>299</v>
      </c>
      <c r="E16" s="229" t="s">
        <v>192</v>
      </c>
      <c r="F16" s="229" t="s">
        <v>1620</v>
      </c>
      <c r="G16" s="229">
        <v>20</v>
      </c>
      <c r="H16" s="229" t="str">
        <f>IF(F16="フラグ","boolean",IF(F16="文字列","text",IF(F16="整数","integer",IF(F16="実数","numeric",""))))</f>
        <v>text</v>
      </c>
      <c r="I16" s="229">
        <f t="shared" si="1"/>
        <v>61</v>
      </c>
      <c r="J16" s="237"/>
      <c r="K16" s="238"/>
      <c r="L16" s="239" t="s">
        <v>192</v>
      </c>
      <c r="M16" s="240" t="s">
        <v>1795</v>
      </c>
      <c r="S16" s="25" t="str">
        <f t="shared" si="4"/>
        <v>,karute_no</v>
      </c>
      <c r="T16" s="25" t="str">
        <f t="shared" si="5"/>
        <v>TEXT</v>
      </c>
      <c r="U16" s="25" t="str">
        <f t="shared" si="6"/>
        <v/>
      </c>
      <c r="V16" s="25" t="str">
        <f t="shared" si="2"/>
        <v>NOT NULL</v>
      </c>
      <c r="W16" s="25" t="str">
        <f t="shared" si="3"/>
        <v>-- カルテ番号等</v>
      </c>
      <c r="Y16" s="41"/>
      <c r="Z16" s="41"/>
      <c r="AA16" s="41"/>
      <c r="AB16" s="41"/>
      <c r="AD16" s="25" t="str">
        <f t="shared" si="7"/>
        <v xml:space="preserve">"karute_no": "object", </v>
      </c>
      <c r="AE16" s="25" t="str">
        <f t="shared" si="8"/>
        <v xml:space="preserve">"karute_no",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20" priority="3"/>
  </conditionalFormatting>
  <conditionalFormatting sqref="D16">
    <cfRule type="duplicateValues" dxfId="819" priority="2"/>
  </conditionalFormatting>
  <conditionalFormatting sqref="D15">
    <cfRule type="duplicateValues" dxfId="81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milscm4.valid_db_receiptd</v>
      </c>
    </row>
    <row r="3" spans="1:31" ht="19.5" thickBot="1">
      <c r="B3" s="28"/>
      <c r="C3" s="28"/>
      <c r="D3" s="28"/>
      <c r="E3" s="28"/>
      <c r="F3" s="28"/>
      <c r="G3" s="28"/>
      <c r="H3" s="28"/>
      <c r="I3" s="28"/>
      <c r="J3" s="28"/>
      <c r="K3" s="28"/>
      <c r="L3" s="28"/>
      <c r="M3" s="29"/>
      <c r="N3" s="28"/>
      <c r="Q3" s="25" t="str">
        <f>"ADD CONSTRAINT "&amp;D$8&amp;"_pkey"</f>
        <v>ADD CONSTRAINT valid_db_receiptd_pkey</v>
      </c>
    </row>
    <row r="4" spans="1:31">
      <c r="B4" s="626" t="s">
        <v>142</v>
      </c>
      <c r="C4" s="627"/>
      <c r="D4" s="628" t="str">
        <f>VLOOKUP(D7,エンティティ一覧!A1:'エンティティ一覧'!AQ10131,13,FALSE)</f>
        <v>ENT_A5_10</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1814</v>
      </c>
      <c r="E7" s="646"/>
      <c r="F7" s="646"/>
      <c r="G7" s="646"/>
      <c r="H7" s="646"/>
      <c r="I7" s="646"/>
      <c r="J7" s="646"/>
      <c r="K7" s="646"/>
      <c r="L7" s="646"/>
      <c r="M7" s="647"/>
      <c r="T7" s="25" t="s">
        <v>1820</v>
      </c>
    </row>
    <row r="8" spans="1:31">
      <c r="B8" s="641" t="s">
        <v>642</v>
      </c>
      <c r="C8" s="642"/>
      <c r="D8" s="643" t="s">
        <v>1804</v>
      </c>
      <c r="E8" s="646"/>
      <c r="F8" s="646"/>
      <c r="G8" s="646"/>
      <c r="H8" s="646"/>
      <c r="I8" s="646"/>
      <c r="J8" s="646"/>
      <c r="K8" s="646"/>
      <c r="L8" s="646"/>
      <c r="M8" s="647"/>
      <c r="S8" s="25" t="s">
        <v>1327</v>
      </c>
    </row>
    <row r="9" spans="1:31" ht="19.5" thickBot="1">
      <c r="B9" s="652" t="s">
        <v>149</v>
      </c>
      <c r="C9" s="653"/>
      <c r="D9" s="654" t="str">
        <f xml:space="preserve"> D7 &amp; "を定義する。"</f>
        <v>DPCレセプトデータDB読込結果を定義する。</v>
      </c>
      <c r="E9" s="655"/>
      <c r="F9" s="655"/>
      <c r="G9" s="655"/>
      <c r="H9" s="655"/>
      <c r="I9" s="655"/>
      <c r="J9" s="655"/>
      <c r="K9" s="655"/>
      <c r="L9" s="655"/>
      <c r="M9" s="656"/>
      <c r="P9" s="25" t="str">
        <f>"ALTER TABLE milscm4."&amp;D$8&amp;" OWNER TO pgmisgrp1;"</f>
        <v>ALTER TABLE milscm4.valid_db_receiptd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milscm4.valid_db_receiptd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milscm4.valid_db_receiptd</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ht="37.5">
      <c r="B16" s="33">
        <f t="shared" si="0"/>
        <v>3</v>
      </c>
      <c r="C16" s="236" t="s">
        <v>1794</v>
      </c>
      <c r="D16" s="236" t="s">
        <v>299</v>
      </c>
      <c r="E16" s="229" t="s">
        <v>192</v>
      </c>
      <c r="F16" s="229" t="s">
        <v>1620</v>
      </c>
      <c r="G16" s="229">
        <v>20</v>
      </c>
      <c r="H16" s="229" t="str">
        <f>IF(F16="フラグ","boolean",IF(F16="文字列","text",IF(F16="整数","integer",IF(F16="実数","numeric",""))))</f>
        <v>text</v>
      </c>
      <c r="I16" s="229">
        <f t="shared" si="1"/>
        <v>61</v>
      </c>
      <c r="J16" s="237"/>
      <c r="K16" s="238"/>
      <c r="L16" s="239" t="s">
        <v>192</v>
      </c>
      <c r="M16" s="240" t="s">
        <v>1795</v>
      </c>
      <c r="S16" s="25" t="str">
        <f t="shared" si="4"/>
        <v>,karute_no</v>
      </c>
      <c r="T16" s="25" t="str">
        <f t="shared" si="5"/>
        <v>TEXT</v>
      </c>
      <c r="U16" s="25" t="str">
        <f t="shared" si="6"/>
        <v/>
      </c>
      <c r="V16" s="25" t="str">
        <f t="shared" si="2"/>
        <v>NOT NULL</v>
      </c>
      <c r="W16" s="25" t="str">
        <f t="shared" si="3"/>
        <v>-- カルテ番号等</v>
      </c>
      <c r="Y16" s="41"/>
      <c r="Z16" s="41"/>
      <c r="AA16" s="41"/>
      <c r="AB16" s="41"/>
      <c r="AD16" s="25" t="str">
        <f t="shared" si="7"/>
        <v xml:space="preserve">"karute_no": "object", </v>
      </c>
      <c r="AE16" s="25" t="str">
        <f t="shared" si="8"/>
        <v xml:space="preserve">"karute_no",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17" priority="3"/>
  </conditionalFormatting>
  <conditionalFormatting sqref="D16">
    <cfRule type="duplicateValues" dxfId="816" priority="2"/>
  </conditionalFormatting>
  <conditionalFormatting sqref="D15">
    <cfRule type="duplicateValues" dxfId="81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milscm4.valid_db_mml</v>
      </c>
    </row>
    <row r="3" spans="1:31" ht="19.5" thickBot="1">
      <c r="B3" s="28"/>
      <c r="C3" s="28"/>
      <c r="D3" s="28"/>
      <c r="E3" s="28"/>
      <c r="F3" s="28"/>
      <c r="G3" s="28"/>
      <c r="H3" s="28"/>
      <c r="I3" s="28"/>
      <c r="J3" s="28"/>
      <c r="K3" s="28"/>
      <c r="L3" s="28"/>
      <c r="M3" s="29"/>
      <c r="N3" s="28"/>
      <c r="Q3" s="25" t="str">
        <f>"ADD CONSTRAINT "&amp;D$8&amp;"_pkey"</f>
        <v>ADD CONSTRAINT valid_db_mml_pkey</v>
      </c>
    </row>
    <row r="4" spans="1:31">
      <c r="B4" s="626" t="s">
        <v>142</v>
      </c>
      <c r="C4" s="627"/>
      <c r="D4" s="628" t="str">
        <f>VLOOKUP(D7,エンティティ一覧!A1:'エンティティ一覧'!AQ10131,13,FALSE)</f>
        <v>ENT_A5_11</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1805</v>
      </c>
      <c r="E7" s="646"/>
      <c r="F7" s="646"/>
      <c r="G7" s="646"/>
      <c r="H7" s="646"/>
      <c r="I7" s="646"/>
      <c r="J7" s="646"/>
      <c r="K7" s="646"/>
      <c r="L7" s="646"/>
      <c r="M7" s="647"/>
      <c r="T7" s="25" t="s">
        <v>1824</v>
      </c>
    </row>
    <row r="8" spans="1:31">
      <c r="B8" s="641" t="s">
        <v>642</v>
      </c>
      <c r="C8" s="642"/>
      <c r="D8" s="643" t="s">
        <v>1806</v>
      </c>
      <c r="E8" s="646"/>
      <c r="F8" s="646"/>
      <c r="G8" s="646"/>
      <c r="H8" s="646"/>
      <c r="I8" s="646"/>
      <c r="J8" s="646"/>
      <c r="K8" s="646"/>
      <c r="L8" s="646"/>
      <c r="M8" s="647"/>
      <c r="S8" s="25" t="s">
        <v>1327</v>
      </c>
    </row>
    <row r="9" spans="1:31" ht="19.5" thickBot="1">
      <c r="B9" s="652" t="s">
        <v>149</v>
      </c>
      <c r="C9" s="653"/>
      <c r="D9" s="654" t="str">
        <f xml:space="preserve"> D7 &amp; "を定義する。"</f>
        <v>MMLデータDB読込結果を定義する。</v>
      </c>
      <c r="E9" s="655"/>
      <c r="F9" s="655"/>
      <c r="G9" s="655"/>
      <c r="H9" s="655"/>
      <c r="I9" s="655"/>
      <c r="J9" s="655"/>
      <c r="K9" s="655"/>
      <c r="L9" s="655"/>
      <c r="M9" s="656"/>
      <c r="P9" s="25" t="str">
        <f>"ALTER TABLE milscm4."&amp;D$8&amp;" OWNER TO pgmisgrp1;"</f>
        <v>ALTER TABLE milscm4.valid_db_mml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milscm4.valid_db_mml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milscm4.valid_db_mml</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7" si="0">ROW()-13</f>
        <v>1</v>
      </c>
      <c r="C14" s="236" t="s">
        <v>1788</v>
      </c>
      <c r="D14" s="236" t="s">
        <v>1452</v>
      </c>
      <c r="E14" s="229" t="s">
        <v>192</v>
      </c>
      <c r="F14" s="229" t="s">
        <v>1620</v>
      </c>
      <c r="G14" s="229">
        <v>9</v>
      </c>
      <c r="H14" s="229" t="str">
        <f>IF(F14="フラグ","boolean",IF(F14="文字列","text",IF(F14="整数","integer",IF(F14="実数","numeric",""))))</f>
        <v>text</v>
      </c>
      <c r="I14" s="229">
        <f t="shared" ref="I14:I17"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7" si="2">IF(L14="○","NOT NULL","")</f>
        <v>NOT NULL</v>
      </c>
      <c r="W14" s="25" t="str">
        <f t="shared" ref="W14:W17"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7" si="4">IF(B15&lt;&gt;1,","&amp;D15,D15)</f>
        <v>,table_name</v>
      </c>
      <c r="T15" s="25" t="str">
        <f t="shared" ref="T15:T17" si="5">UPPER(H15)</f>
        <v>TEXT</v>
      </c>
      <c r="U15" s="25" t="str">
        <f t="shared" ref="U15:U17" si="6">IF(K15&lt;&gt;"","default "&amp;IF(H15="text","'"&amp;K15&amp;"'",K15),"")</f>
        <v/>
      </c>
      <c r="V15" s="25" t="str">
        <f t="shared" si="2"/>
        <v>NOT NULL</v>
      </c>
      <c r="W15" s="25" t="str">
        <f t="shared" si="3"/>
        <v>-- テーブル名</v>
      </c>
      <c r="Y15" s="41"/>
      <c r="Z15" s="41"/>
      <c r="AA15" s="41"/>
      <c r="AB15" s="41"/>
      <c r="AD15" s="25" t="str">
        <f t="shared" ref="AD15:AD17" si="7">IF(H15="text",""""&amp;D15&amp;""": ""object"", ","")</f>
        <v xml:space="preserve">"table_name": "object", </v>
      </c>
      <c r="AE15" s="25" t="str">
        <f t="shared" ref="AE15:AE17" si="8">""""&amp;D15&amp;""", "</f>
        <v xml:space="preserve">"table_name", </v>
      </c>
    </row>
    <row r="16" spans="1:31">
      <c r="B16" s="33">
        <f t="shared" si="0"/>
        <v>3</v>
      </c>
      <c r="C16" s="236" t="s">
        <v>1800</v>
      </c>
      <c r="D16" s="236" t="s">
        <v>1674</v>
      </c>
      <c r="E16" s="229" t="s">
        <v>192</v>
      </c>
      <c r="F16" s="229" t="s">
        <v>1620</v>
      </c>
      <c r="G16" s="229">
        <v>20</v>
      </c>
      <c r="H16" s="229" t="str">
        <f>IF(F16="フラグ","boolean",IF(F16="文字列","text",IF(F16="整数","integer",IF(F16="実数","numeric",""))))</f>
        <v>text</v>
      </c>
      <c r="I16" s="229">
        <f t="shared" si="1"/>
        <v>61</v>
      </c>
      <c r="J16" s="237"/>
      <c r="K16" s="238"/>
      <c r="L16" s="239" t="s">
        <v>192</v>
      </c>
      <c r="M16" s="240"/>
      <c r="S16" s="25" t="str">
        <f t="shared" si="4"/>
        <v>,master_id</v>
      </c>
      <c r="T16" s="25" t="str">
        <f t="shared" si="5"/>
        <v>TEXT</v>
      </c>
      <c r="U16" s="25" t="str">
        <f t="shared" si="6"/>
        <v/>
      </c>
      <c r="V16" s="25" t="str">
        <f t="shared" si="2"/>
        <v>NOT NULL</v>
      </c>
      <c r="W16" s="25" t="str">
        <f t="shared" si="3"/>
        <v>-- 患者ID</v>
      </c>
      <c r="Y16" s="41"/>
      <c r="Z16" s="41"/>
      <c r="AA16" s="41"/>
      <c r="AB16" s="41"/>
      <c r="AD16" s="25" t="str">
        <f t="shared" si="7"/>
        <v xml:space="preserve">"master_id": "object", </v>
      </c>
      <c r="AE16" s="25" t="str">
        <f t="shared" si="8"/>
        <v xml:space="preserve">"master_id", </v>
      </c>
    </row>
    <row r="17" spans="1:31" ht="19.5" thickBot="1">
      <c r="A17" s="41"/>
      <c r="B17" s="42">
        <f t="shared" si="0"/>
        <v>4</v>
      </c>
      <c r="C17" s="43" t="s">
        <v>1789</v>
      </c>
      <c r="D17" s="43" t="s">
        <v>1790</v>
      </c>
      <c r="E17" s="44"/>
      <c r="F17" s="44" t="s">
        <v>1669</v>
      </c>
      <c r="G17" s="44">
        <v>10</v>
      </c>
      <c r="H17" s="248" t="str">
        <f>IF(F17="フラグ","boolean",IF(F17="文字列","text",IF(F17="整数","integer",IF(F17="実数","numeric",""))))</f>
        <v>integer</v>
      </c>
      <c r="I17" s="248">
        <f t="shared" si="1"/>
        <v>4</v>
      </c>
      <c r="J17" s="46"/>
      <c r="K17" s="250">
        <v>0</v>
      </c>
      <c r="L17" s="44" t="s">
        <v>192</v>
      </c>
      <c r="M17" s="49"/>
      <c r="S17" s="25" t="str">
        <f t="shared" si="4"/>
        <v>,count</v>
      </c>
      <c r="T17" s="25" t="str">
        <f t="shared" si="5"/>
        <v>INTEGER</v>
      </c>
      <c r="U17" s="25" t="str">
        <f t="shared" si="6"/>
        <v>default 0</v>
      </c>
      <c r="V17" s="25" t="str">
        <f t="shared" si="2"/>
        <v>NOT NULL</v>
      </c>
      <c r="W17" s="25" t="str">
        <f t="shared" si="3"/>
        <v>-- 件数</v>
      </c>
      <c r="Y17" s="41"/>
      <c r="Z17" s="41"/>
      <c r="AA17" s="41"/>
      <c r="AB17" s="41"/>
      <c r="AD17" s="25" t="str">
        <f t="shared" si="7"/>
        <v/>
      </c>
      <c r="AE17" s="25" t="str">
        <f t="shared" si="8"/>
        <v xml:space="preserve">"count", </v>
      </c>
    </row>
    <row r="18" spans="1:31">
      <c r="P18" s="41"/>
      <c r="R18" s="25" t="s">
        <v>1327</v>
      </c>
      <c r="Y18" s="41"/>
      <c r="Z18" s="41"/>
      <c r="AA18" s="41"/>
      <c r="AB18" s="41"/>
    </row>
    <row r="19" spans="1:31">
      <c r="P19" s="41"/>
      <c r="Y19" s="41"/>
      <c r="Z19" s="41"/>
      <c r="AA19" s="41"/>
      <c r="AB19" s="41"/>
    </row>
    <row r="20" spans="1:31">
      <c r="P20" s="41"/>
      <c r="Y20" s="41"/>
      <c r="Z20" s="41"/>
      <c r="AA20" s="41"/>
      <c r="AB20" s="41"/>
    </row>
    <row r="21" spans="1:31">
      <c r="P21" s="41"/>
      <c r="Y21" s="41"/>
      <c r="Z21" s="41"/>
      <c r="AA21" s="41"/>
    </row>
    <row r="22" spans="1:31">
      <c r="P22" s="41"/>
      <c r="Y22" s="41"/>
      <c r="Z22" s="41"/>
      <c r="AA22" s="41"/>
    </row>
    <row r="23" spans="1:31">
      <c r="P23" s="41"/>
      <c r="Y23" s="41"/>
      <c r="Z23" s="41"/>
      <c r="AA23" s="41"/>
    </row>
    <row r="24" spans="1:31">
      <c r="P24" s="41"/>
      <c r="Y24" s="41"/>
      <c r="Z24" s="41"/>
      <c r="AA24" s="41"/>
    </row>
    <row r="25" spans="1: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14" priority="3"/>
  </conditionalFormatting>
  <conditionalFormatting sqref="D16">
    <cfRule type="duplicateValues" dxfId="813" priority="2"/>
  </conditionalFormatting>
  <conditionalFormatting sqref="D15">
    <cfRule type="duplicateValues" dxfId="81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pageSetUpPr fitToPage="1"/>
  </sheetPr>
  <dimension ref="A1:AE2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milscm4.valid_not_exists_record</v>
      </c>
    </row>
    <row r="3" spans="1:31" ht="19.5" thickBot="1">
      <c r="B3" s="28"/>
      <c r="C3" s="28"/>
      <c r="D3" s="28"/>
      <c r="E3" s="28"/>
      <c r="F3" s="28"/>
      <c r="G3" s="28"/>
      <c r="H3" s="28"/>
      <c r="I3" s="28"/>
      <c r="J3" s="28"/>
      <c r="K3" s="28"/>
      <c r="L3" s="28"/>
      <c r="M3" s="29"/>
      <c r="N3" s="28"/>
      <c r="Q3" s="25" t="str">
        <f>"ADD CONSTRAINT "&amp;D$8&amp;"_pkey"</f>
        <v>ADD CONSTRAINT valid_not_exists_record_pkey</v>
      </c>
    </row>
    <row r="4" spans="1:31">
      <c r="B4" s="626" t="s">
        <v>142</v>
      </c>
      <c r="C4" s="627"/>
      <c r="D4" s="628" t="str">
        <f>VLOOKUP(D7,エンティティ一覧!A1:'エンティティ一覧'!AQ10131,13,FALSE)</f>
        <v>ENT_A5_12</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1827</v>
      </c>
      <c r="E7" s="646"/>
      <c r="F7" s="646"/>
      <c r="G7" s="646"/>
      <c r="H7" s="646"/>
      <c r="I7" s="646"/>
      <c r="J7" s="646"/>
      <c r="K7" s="646"/>
      <c r="L7" s="646"/>
      <c r="M7" s="647"/>
      <c r="T7" s="25" t="s">
        <v>1783</v>
      </c>
    </row>
    <row r="8" spans="1:31">
      <c r="B8" s="641" t="s">
        <v>642</v>
      </c>
      <c r="C8" s="642"/>
      <c r="D8" s="643" t="s">
        <v>1828</v>
      </c>
      <c r="E8" s="646"/>
      <c r="F8" s="646"/>
      <c r="G8" s="646"/>
      <c r="H8" s="646"/>
      <c r="I8" s="646"/>
      <c r="J8" s="646"/>
      <c r="K8" s="646"/>
      <c r="L8" s="646"/>
      <c r="M8" s="647"/>
      <c r="S8" s="25" t="s">
        <v>1327</v>
      </c>
    </row>
    <row r="9" spans="1:31" ht="19.5" thickBot="1">
      <c r="B9" s="652" t="s">
        <v>149</v>
      </c>
      <c r="C9" s="653"/>
      <c r="D9" s="654" t="str">
        <f xml:space="preserve"> D7 &amp; "を定義する。"</f>
        <v>バリデーション結果_未存在レコードを定義する。</v>
      </c>
      <c r="E9" s="655"/>
      <c r="F9" s="655"/>
      <c r="G9" s="655"/>
      <c r="H9" s="655"/>
      <c r="I9" s="655"/>
      <c r="J9" s="655"/>
      <c r="K9" s="655"/>
      <c r="L9" s="655"/>
      <c r="M9" s="656"/>
      <c r="P9" s="25" t="str">
        <f>"ALTER TABLE milscm4."&amp;D$8&amp;" OWNER TO pgmisgrp1;"</f>
        <v>ALTER TABLE milscm4.valid_not_exists_record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milscm4.valid_not_exists_record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milscm4.valid_not_exists_record</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8" si="0">ROW()-13</f>
        <v>1</v>
      </c>
      <c r="C14" s="236" t="s">
        <v>1788</v>
      </c>
      <c r="D14" s="236" t="s">
        <v>1452</v>
      </c>
      <c r="E14" s="229" t="s">
        <v>192</v>
      </c>
      <c r="F14" s="229" t="s">
        <v>1620</v>
      </c>
      <c r="G14" s="229">
        <v>9</v>
      </c>
      <c r="H14" s="229" t="str">
        <f>IF(F14="フラグ","boolean",IF(F14="文字列","text",IF(F14="整数","integer",IF(F14="実数","numeric",""))))</f>
        <v>text</v>
      </c>
      <c r="I14" s="229">
        <f t="shared" ref="I14:I18"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8" si="2">IF(L14="○","NOT NULL","")</f>
        <v>NOT NULL</v>
      </c>
      <c r="W14" s="25" t="str">
        <f t="shared" ref="W14:W18"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8" si="4">IF(B15&lt;&gt;1,","&amp;D15,D15)</f>
        <v>,table_name</v>
      </c>
      <c r="T15" s="25" t="str">
        <f t="shared" ref="T15:T18" si="5">UPPER(H15)</f>
        <v>TEXT</v>
      </c>
      <c r="U15" s="25" t="str">
        <f t="shared" ref="U15:U18" si="6">IF(K15&lt;&gt;"","default "&amp;IF(H15="text","'"&amp;K15&amp;"'",K15),"")</f>
        <v/>
      </c>
      <c r="V15" s="25" t="str">
        <f t="shared" si="2"/>
        <v>NOT NULL</v>
      </c>
      <c r="W15" s="25" t="str">
        <f t="shared" si="3"/>
        <v>-- テーブル名</v>
      </c>
      <c r="Y15" s="41"/>
      <c r="Z15" s="41"/>
      <c r="AA15" s="41"/>
      <c r="AB15" s="41"/>
      <c r="AD15" s="25" t="str">
        <f t="shared" ref="AD15:AD18" si="7">IF(H15="text",""""&amp;D15&amp;""": ""object"", ","")</f>
        <v xml:space="preserve">"table_name": "object", </v>
      </c>
      <c r="AE15" s="25" t="str">
        <f t="shared" ref="AE15:AE18" si="8">""""&amp;D15&amp;""", "</f>
        <v xml:space="preserve">"table_name", </v>
      </c>
    </row>
    <row r="16" spans="1:31" ht="56.25">
      <c r="B16" s="33">
        <f t="shared" si="0"/>
        <v>3</v>
      </c>
      <c r="C16" s="236" t="s">
        <v>1800</v>
      </c>
      <c r="D16" s="236" t="s">
        <v>1840</v>
      </c>
      <c r="E16" s="229" t="s">
        <v>192</v>
      </c>
      <c r="F16" s="229" t="s">
        <v>1620</v>
      </c>
      <c r="G16" s="229">
        <v>20</v>
      </c>
      <c r="H16" s="229" t="str">
        <f>IF(F16="フラグ","boolean",IF(F16="文字列","text",IF(F16="整数","integer",IF(F16="実数","numeric",""))))</f>
        <v>text</v>
      </c>
      <c r="I16" s="229">
        <f t="shared" si="1"/>
        <v>61</v>
      </c>
      <c r="J16" s="237"/>
      <c r="K16" s="238"/>
      <c r="L16" s="239" t="s">
        <v>192</v>
      </c>
      <c r="M16" s="240" t="s">
        <v>1829</v>
      </c>
      <c r="S16" s="25" t="str">
        <f t="shared" si="4"/>
        <v>,patient_id</v>
      </c>
      <c r="T16" s="25" t="str">
        <f t="shared" si="5"/>
        <v>TEXT</v>
      </c>
      <c r="U16" s="25" t="str">
        <f t="shared" si="6"/>
        <v/>
      </c>
      <c r="V16" s="25" t="str">
        <f t="shared" si="2"/>
        <v>NOT NULL</v>
      </c>
      <c r="W16" s="25" t="str">
        <f t="shared" si="3"/>
        <v>-- 患者ID</v>
      </c>
      <c r="Y16" s="41"/>
      <c r="Z16" s="41"/>
      <c r="AA16" s="41"/>
      <c r="AB16" s="41"/>
      <c r="AD16" s="25" t="str">
        <f t="shared" si="7"/>
        <v xml:space="preserve">"patient_id": "object", </v>
      </c>
      <c r="AE16" s="25" t="str">
        <f t="shared" si="8"/>
        <v xml:space="preserve">"patient_id", </v>
      </c>
    </row>
    <row r="17" spans="1:31" ht="56.25">
      <c r="B17" s="33">
        <f t="shared" si="0"/>
        <v>4</v>
      </c>
      <c r="C17" s="236" t="s">
        <v>1831</v>
      </c>
      <c r="D17" s="236" t="s">
        <v>1839</v>
      </c>
      <c r="E17" s="229"/>
      <c r="F17" s="229" t="s">
        <v>1620</v>
      </c>
      <c r="G17" s="229">
        <v>4</v>
      </c>
      <c r="H17" s="229" t="str">
        <f>IF(F17="フラグ","boolean",IF(F17="文字列","text",IF(F17="整数","integer",IF(F17="実数","numeric",""))))</f>
        <v>text</v>
      </c>
      <c r="I17" s="229">
        <f t="shared" ref="I17" si="9">IF(H17="boolean",1,IF(H17="text",IF(G17&lt;=126,1+(G17*3),4+(G17*3)),IF(H17="integer",4,IF(H17="numeric",3+CEILING(G17/4*2,2),0))))</f>
        <v>13</v>
      </c>
      <c r="J17" s="237"/>
      <c r="K17" s="238"/>
      <c r="L17" s="239" t="s">
        <v>192</v>
      </c>
      <c r="M17" s="240" t="s">
        <v>1830</v>
      </c>
      <c r="S17" s="25" t="str">
        <f t="shared" ref="S17" si="10">IF(B17&lt;&gt;1,","&amp;D17,D17)</f>
        <v>,exists_record</v>
      </c>
      <c r="T17" s="25" t="str">
        <f t="shared" ref="T17" si="11">UPPER(H17)</f>
        <v>TEXT</v>
      </c>
      <c r="U17" s="25" t="str">
        <f t="shared" ref="U17" si="12">IF(K17&lt;&gt;"","default "&amp;IF(H17="text","'"&amp;K17&amp;"'",K17),"")</f>
        <v/>
      </c>
      <c r="V17" s="25" t="str">
        <f t="shared" ref="V17" si="13">IF(L17="○","NOT NULL","")</f>
        <v>NOT NULL</v>
      </c>
      <c r="W17" s="25" t="str">
        <f t="shared" ref="W17" si="14">"-- "&amp;C17</f>
        <v>-- 読込結果存在レコード</v>
      </c>
      <c r="Y17" s="41"/>
      <c r="Z17" s="41"/>
      <c r="AA17" s="41"/>
      <c r="AB17" s="41"/>
      <c r="AD17" s="25" t="str">
        <f t="shared" ref="AD17" si="15">IF(H17="text",""""&amp;D17&amp;""": ""object"", ","")</f>
        <v xml:space="preserve">"exists_record": "object", </v>
      </c>
      <c r="AE17" s="25" t="str">
        <f t="shared" ref="AE17" si="16">""""&amp;D17&amp;""", "</f>
        <v xml:space="preserve">"exists_record", </v>
      </c>
    </row>
    <row r="18" spans="1:31" ht="19.5" thickBot="1">
      <c r="A18" s="41"/>
      <c r="B18" s="42">
        <f t="shared" si="0"/>
        <v>5</v>
      </c>
      <c r="C18" s="43" t="s">
        <v>1789</v>
      </c>
      <c r="D18" s="43" t="s">
        <v>1790</v>
      </c>
      <c r="E18" s="44"/>
      <c r="F18" s="44" t="s">
        <v>1669</v>
      </c>
      <c r="G18" s="44">
        <v>10</v>
      </c>
      <c r="H18" s="248" t="str">
        <f>IF(F18="フラグ","boolean",IF(F18="文字列","text",IF(F18="整数","integer",IF(F18="実数","numeric",""))))</f>
        <v>integer</v>
      </c>
      <c r="I18" s="248">
        <f t="shared" si="1"/>
        <v>4</v>
      </c>
      <c r="J18" s="46"/>
      <c r="K18" s="250">
        <v>0</v>
      </c>
      <c r="L18" s="44" t="s">
        <v>192</v>
      </c>
      <c r="M18" s="49"/>
      <c r="S18" s="25" t="str">
        <f t="shared" si="4"/>
        <v>,count</v>
      </c>
      <c r="T18" s="25" t="str">
        <f t="shared" si="5"/>
        <v>INTEGER</v>
      </c>
      <c r="U18" s="25" t="str">
        <f t="shared" si="6"/>
        <v>default 0</v>
      </c>
      <c r="V18" s="25" t="str">
        <f t="shared" si="2"/>
        <v>NOT NULL</v>
      </c>
      <c r="W18" s="25" t="str">
        <f t="shared" si="3"/>
        <v>-- 件数</v>
      </c>
      <c r="Y18" s="41"/>
      <c r="Z18" s="41"/>
      <c r="AA18" s="41"/>
      <c r="AB18" s="41"/>
      <c r="AD18" s="25" t="str">
        <f t="shared" si="7"/>
        <v/>
      </c>
      <c r="AE18" s="25" t="str">
        <f t="shared" si="8"/>
        <v xml:space="preserve">"count", </v>
      </c>
    </row>
    <row r="19" spans="1:31">
      <c r="P19" s="41"/>
      <c r="R19" s="25" t="s">
        <v>1327</v>
      </c>
      <c r="Y19" s="41"/>
      <c r="Z19" s="41"/>
      <c r="AA19" s="41"/>
      <c r="AB19" s="41"/>
    </row>
    <row r="20" spans="1:31">
      <c r="P20" s="41"/>
      <c r="Y20" s="41"/>
      <c r="Z20" s="41"/>
      <c r="AA20" s="41"/>
      <c r="AB20" s="41"/>
    </row>
    <row r="21" spans="1:31">
      <c r="P21" s="41"/>
      <c r="Y21" s="41"/>
      <c r="Z21" s="41"/>
      <c r="AA21" s="41"/>
      <c r="AB21" s="41"/>
    </row>
    <row r="22" spans="1:31">
      <c r="P22" s="41"/>
      <c r="Y22" s="41"/>
      <c r="Z22" s="41"/>
      <c r="AA22" s="41"/>
    </row>
    <row r="23" spans="1:31">
      <c r="P23" s="41"/>
      <c r="Y23" s="41"/>
      <c r="Z23" s="41"/>
      <c r="AA23" s="41"/>
    </row>
    <row r="24" spans="1:31">
      <c r="P24" s="41"/>
      <c r="Y24" s="41"/>
      <c r="Z24" s="41"/>
      <c r="AA24" s="41"/>
    </row>
    <row r="25" spans="1:31">
      <c r="P25" s="41"/>
      <c r="Y25" s="41"/>
      <c r="Z25" s="41"/>
      <c r="AA25" s="41"/>
    </row>
    <row r="26" spans="1:31">
      <c r="P26" s="41"/>
      <c r="Y26" s="41"/>
      <c r="Z26" s="41"/>
      <c r="AA26"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11" priority="4"/>
  </conditionalFormatting>
  <conditionalFormatting sqref="D16">
    <cfRule type="duplicateValues" dxfId="810" priority="3"/>
  </conditionalFormatting>
  <conditionalFormatting sqref="D15">
    <cfRule type="duplicateValues" dxfId="809" priority="2"/>
  </conditionalFormatting>
  <conditionalFormatting sqref="D17">
    <cfRule type="duplicateValues" dxfId="80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pageSetUpPr fitToPage="1"/>
  </sheetPr>
  <dimension ref="A1:AE2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59" t="s">
        <v>140</v>
      </c>
    </row>
    <row r="2" spans="1:31" ht="19.5" thickBot="1">
      <c r="B2" s="633"/>
      <c r="C2" s="634"/>
      <c r="D2" s="26" t="s">
        <v>141</v>
      </c>
      <c r="E2" s="637"/>
      <c r="F2" s="637"/>
      <c r="G2" s="637"/>
      <c r="H2" s="637"/>
      <c r="I2" s="637"/>
      <c r="J2" s="638"/>
      <c r="K2" s="639"/>
      <c r="L2" s="640"/>
      <c r="M2" s="27"/>
      <c r="P2" s="25" t="str">
        <f>"ALTER TABLE ONLY milscm4."&amp;D$8</f>
        <v>ALTER TABLE ONLY milscm4.valid_count_mismatch_record</v>
      </c>
    </row>
    <row r="3" spans="1:31" ht="19.5" thickBot="1">
      <c r="B3" s="28"/>
      <c r="C3" s="28"/>
      <c r="D3" s="28"/>
      <c r="E3" s="28"/>
      <c r="F3" s="28"/>
      <c r="G3" s="28"/>
      <c r="H3" s="28"/>
      <c r="I3" s="28"/>
      <c r="J3" s="28"/>
      <c r="K3" s="28"/>
      <c r="L3" s="28"/>
      <c r="M3" s="29"/>
      <c r="N3" s="28"/>
      <c r="Q3" s="25" t="str">
        <f>"ADD CONSTRAINT "&amp;D$8&amp;"_pkey"</f>
        <v>ADD CONSTRAINT valid_count_mismatch_record_pkey</v>
      </c>
    </row>
    <row r="4" spans="1:31">
      <c r="B4" s="626" t="s">
        <v>142</v>
      </c>
      <c r="C4" s="627"/>
      <c r="D4" s="628" t="str">
        <f>VLOOKUP(D7,エンティティ一覧!A1:'エンティティ一覧'!AQ10131,13,FALSE)</f>
        <v>ENT_A5_13</v>
      </c>
      <c r="E4" s="673"/>
      <c r="F4" s="673"/>
      <c r="G4" s="673"/>
      <c r="H4" s="673"/>
      <c r="I4" s="673"/>
      <c r="J4" s="673"/>
      <c r="K4" s="673"/>
      <c r="L4" s="673"/>
      <c r="M4" s="674"/>
      <c r="R4" s="25" t="s">
        <v>1328</v>
      </c>
    </row>
    <row r="5" spans="1:31">
      <c r="B5" s="641" t="s">
        <v>275</v>
      </c>
      <c r="C5" s="642"/>
      <c r="D5" s="643" t="str">
        <f>VLOOKUP(D7,エンティティ一覧!A1:'エンティティ一覧'!AQ10131,2,FALSE)</f>
        <v>SA_A5</v>
      </c>
      <c r="E5" s="646"/>
      <c r="F5" s="646"/>
      <c r="G5" s="646"/>
      <c r="H5" s="646"/>
      <c r="I5" s="646"/>
      <c r="J5" s="646"/>
      <c r="K5" s="646"/>
      <c r="L5" s="646"/>
      <c r="M5" s="647"/>
      <c r="S5" s="25" t="s">
        <v>1326</v>
      </c>
    </row>
    <row r="6" spans="1:31">
      <c r="B6" s="641" t="s">
        <v>144</v>
      </c>
      <c r="C6" s="642"/>
      <c r="D6" s="643" t="str">
        <f>VLOOKUP(D7,エンティティ一覧!A1:'エンティティ一覧'!AQ10131,6,FALSE)</f>
        <v>バリデーション・名寄せ</v>
      </c>
      <c r="E6" s="646"/>
      <c r="F6" s="646"/>
      <c r="G6" s="646"/>
      <c r="H6" s="646"/>
      <c r="I6" s="646"/>
      <c r="J6" s="646"/>
      <c r="K6" s="646"/>
      <c r="L6" s="646"/>
      <c r="M6" s="647"/>
      <c r="T6" s="41" t="s">
        <v>1822</v>
      </c>
    </row>
    <row r="7" spans="1:31">
      <c r="B7" s="641" t="s">
        <v>145</v>
      </c>
      <c r="C7" s="642"/>
      <c r="D7" s="643" t="s">
        <v>1832</v>
      </c>
      <c r="E7" s="646"/>
      <c r="F7" s="646"/>
      <c r="G7" s="646"/>
      <c r="H7" s="646"/>
      <c r="I7" s="646"/>
      <c r="J7" s="646"/>
      <c r="K7" s="646"/>
      <c r="L7" s="646"/>
      <c r="M7" s="647"/>
      <c r="T7" s="25" t="s">
        <v>1783</v>
      </c>
    </row>
    <row r="8" spans="1:31">
      <c r="B8" s="641" t="s">
        <v>642</v>
      </c>
      <c r="C8" s="642"/>
      <c r="D8" s="643" t="s">
        <v>1833</v>
      </c>
      <c r="E8" s="646"/>
      <c r="F8" s="646"/>
      <c r="G8" s="646"/>
      <c r="H8" s="646"/>
      <c r="I8" s="646"/>
      <c r="J8" s="646"/>
      <c r="K8" s="646"/>
      <c r="L8" s="646"/>
      <c r="M8" s="647"/>
      <c r="S8" s="25" t="s">
        <v>1327</v>
      </c>
    </row>
    <row r="9" spans="1:31" ht="19.5" thickBot="1">
      <c r="B9" s="652" t="s">
        <v>149</v>
      </c>
      <c r="C9" s="653"/>
      <c r="D9" s="654" t="str">
        <f xml:space="preserve"> D7 &amp; "を定義する。"</f>
        <v>バリデーション結果_件数不一致レコードを定義する。</v>
      </c>
      <c r="E9" s="655"/>
      <c r="F9" s="655"/>
      <c r="G9" s="655"/>
      <c r="H9" s="655"/>
      <c r="I9" s="655"/>
      <c r="J9" s="655"/>
      <c r="K9" s="655"/>
      <c r="L9" s="655"/>
      <c r="M9" s="656"/>
      <c r="P9" s="25" t="str">
        <f>"ALTER TABLE milscm4."&amp;D$8&amp;" OWNER TO pgmisgrp1;"</f>
        <v>ALTER TABLE milscm4.valid_count_mismatch_record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milscm4.valid_count_mismatch_record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milscm4.valid_count_mismatch_record</v>
      </c>
    </row>
    <row r="13" spans="1:31" ht="16.5" customHeight="1">
      <c r="B13" s="670"/>
      <c r="C13" s="672"/>
      <c r="D13" s="672"/>
      <c r="E13" s="666"/>
      <c r="F13" s="258" t="s">
        <v>162</v>
      </c>
      <c r="G13" s="258" t="s">
        <v>163</v>
      </c>
      <c r="H13" s="258" t="s">
        <v>162</v>
      </c>
      <c r="I13" s="258" t="s">
        <v>164</v>
      </c>
      <c r="J13" s="666"/>
      <c r="K13" s="666"/>
      <c r="L13" s="666"/>
      <c r="M13" s="668"/>
      <c r="Q13" s="25" t="s">
        <v>1326</v>
      </c>
    </row>
    <row r="14" spans="1:31" ht="37.5">
      <c r="B14" s="33">
        <f t="shared" ref="B14:B18" si="0">ROW()-13</f>
        <v>1</v>
      </c>
      <c r="C14" s="236" t="s">
        <v>1788</v>
      </c>
      <c r="D14" s="236" t="s">
        <v>1452</v>
      </c>
      <c r="E14" s="229" t="s">
        <v>192</v>
      </c>
      <c r="F14" s="229" t="s">
        <v>1620</v>
      </c>
      <c r="G14" s="229">
        <v>9</v>
      </c>
      <c r="H14" s="229" t="str">
        <f>IF(F14="フラグ","boolean",IF(F14="文字列","text",IF(F14="整数","integer",IF(F14="実数","numeric",""))))</f>
        <v>text</v>
      </c>
      <c r="I14" s="229">
        <f t="shared" ref="I14:I18" si="1">IF(H14="boolean",1,IF(H14="text",IF(G14&lt;=126,1+(G14*3),4+(G14*3)),IF(H14="integer",4,IF(H14="numeric",3+CEILING(G14/4*2,2),0))))</f>
        <v>28</v>
      </c>
      <c r="J14" s="237"/>
      <c r="K14" s="238"/>
      <c r="L14" s="239" t="s">
        <v>192</v>
      </c>
      <c r="M14" s="240" t="s">
        <v>1621</v>
      </c>
      <c r="S14" s="25" t="str">
        <f>IF(B14&lt;&gt;1,","&amp;D14,D14)</f>
        <v>facility_id</v>
      </c>
      <c r="T14" s="25" t="str">
        <f>UPPER(H14)</f>
        <v>TEXT</v>
      </c>
      <c r="U14" s="25" t="str">
        <f>IF(K14&lt;&gt;"","default "&amp;IF(H14="text","'"&amp;K14&amp;"'",K14),"")</f>
        <v/>
      </c>
      <c r="V14" s="25" t="str">
        <f t="shared" ref="V14:V18" si="2">IF(L14="○","NOT NULL","")</f>
        <v>NOT NULL</v>
      </c>
      <c r="W14" s="25" t="str">
        <f t="shared" ref="W14:W18" si="3">"-- "&amp;C14</f>
        <v>-- 施設ID</v>
      </c>
      <c r="Y14" s="41"/>
      <c r="Z14" s="41"/>
      <c r="AA14" s="41"/>
      <c r="AB14" s="41"/>
      <c r="AD14" s="25" t="str">
        <f>IF(H14="text",""""&amp;D14&amp;""": ""object"", ","")</f>
        <v xml:space="preserve">"facility_id": "object", </v>
      </c>
      <c r="AE14" s="25" t="str">
        <f>""""&amp;D14&amp;""", "</f>
        <v xml:space="preserve">"facility_id", </v>
      </c>
    </row>
    <row r="15" spans="1:31">
      <c r="B15" s="33">
        <f t="shared" si="0"/>
        <v>2</v>
      </c>
      <c r="C15" s="34" t="s">
        <v>1793</v>
      </c>
      <c r="D15" s="236" t="s">
        <v>1791</v>
      </c>
      <c r="E15" s="36" t="s">
        <v>192</v>
      </c>
      <c r="F15" s="36" t="s">
        <v>1620</v>
      </c>
      <c r="G15" s="36">
        <v>20</v>
      </c>
      <c r="H15" s="229" t="str">
        <f>IF(F15="フラグ","boolean",IF(F15="文字列","text",IF(F15="整数","integer",IF(F15="実数","numeric",""))))</f>
        <v>text</v>
      </c>
      <c r="I15" s="229">
        <f>IF(H15="boolean",1,IF(H15="text",IF(G15&lt;=126,1+(G15*3),4+(G15*3)),IF(H15="integer",4,IF(H15="numeric",3+CEILING(G15/4*2,2),0))))</f>
        <v>61</v>
      </c>
      <c r="J15" s="37"/>
      <c r="K15" s="204"/>
      <c r="L15" s="239" t="s">
        <v>192</v>
      </c>
      <c r="M15" s="39"/>
      <c r="S15" s="25" t="str">
        <f t="shared" ref="S15:S18" si="4">IF(B15&lt;&gt;1,","&amp;D15,D15)</f>
        <v>,table_name</v>
      </c>
      <c r="T15" s="25" t="str">
        <f t="shared" ref="T15:T18" si="5">UPPER(H15)</f>
        <v>TEXT</v>
      </c>
      <c r="U15" s="25" t="str">
        <f t="shared" ref="U15:U18" si="6">IF(K15&lt;&gt;"","default "&amp;IF(H15="text","'"&amp;K15&amp;"'",K15),"")</f>
        <v/>
      </c>
      <c r="V15" s="25" t="str">
        <f t="shared" si="2"/>
        <v>NOT NULL</v>
      </c>
      <c r="W15" s="25" t="str">
        <f t="shared" si="3"/>
        <v>-- テーブル名</v>
      </c>
      <c r="Y15" s="41"/>
      <c r="Z15" s="41"/>
      <c r="AA15" s="41"/>
      <c r="AB15" s="41"/>
      <c r="AD15" s="25" t="str">
        <f t="shared" ref="AD15:AD18" si="7">IF(H15="text",""""&amp;D15&amp;""": ""object"", ","")</f>
        <v xml:space="preserve">"table_name": "object", </v>
      </c>
      <c r="AE15" s="25" t="str">
        <f t="shared" ref="AE15:AE18" si="8">""""&amp;D15&amp;""", "</f>
        <v xml:space="preserve">"table_name", </v>
      </c>
    </row>
    <row r="16" spans="1:31" ht="56.25">
      <c r="B16" s="33">
        <f t="shared" si="0"/>
        <v>3</v>
      </c>
      <c r="C16" s="236" t="s">
        <v>1800</v>
      </c>
      <c r="D16" s="236" t="s">
        <v>1826</v>
      </c>
      <c r="E16" s="229" t="s">
        <v>192</v>
      </c>
      <c r="F16" s="229" t="s">
        <v>1620</v>
      </c>
      <c r="G16" s="229">
        <v>20</v>
      </c>
      <c r="H16" s="229" t="str">
        <f>IF(F16="フラグ","boolean",IF(F16="文字列","text",IF(F16="整数","integer",IF(F16="実数","numeric",""))))</f>
        <v>text</v>
      </c>
      <c r="I16" s="229">
        <f t="shared" si="1"/>
        <v>61</v>
      </c>
      <c r="J16" s="237"/>
      <c r="K16" s="238"/>
      <c r="L16" s="239" t="s">
        <v>192</v>
      </c>
      <c r="M16" s="240" t="s">
        <v>1829</v>
      </c>
      <c r="S16" s="25" t="str">
        <f t="shared" si="4"/>
        <v>,patient_id</v>
      </c>
      <c r="T16" s="25" t="str">
        <f t="shared" si="5"/>
        <v>TEXT</v>
      </c>
      <c r="U16" s="25" t="str">
        <f t="shared" si="6"/>
        <v/>
      </c>
      <c r="V16" s="25" t="str">
        <f t="shared" si="2"/>
        <v>NOT NULL</v>
      </c>
      <c r="W16" s="25" t="str">
        <f t="shared" si="3"/>
        <v>-- 患者ID</v>
      </c>
      <c r="Y16" s="41"/>
      <c r="Z16" s="41"/>
      <c r="AA16" s="41"/>
      <c r="AB16" s="41"/>
      <c r="AD16" s="25" t="str">
        <f t="shared" si="7"/>
        <v xml:space="preserve">"patient_id": "object", </v>
      </c>
      <c r="AE16" s="25" t="str">
        <f t="shared" si="8"/>
        <v xml:space="preserve">"patient_id", </v>
      </c>
    </row>
    <row r="17" spans="1:31">
      <c r="B17" s="33">
        <f t="shared" si="0"/>
        <v>4</v>
      </c>
      <c r="C17" s="236" t="s">
        <v>1834</v>
      </c>
      <c r="D17" s="236" t="s">
        <v>1835</v>
      </c>
      <c r="E17" s="229"/>
      <c r="F17" s="229" t="s">
        <v>1669</v>
      </c>
      <c r="G17" s="229">
        <v>10</v>
      </c>
      <c r="H17" s="229" t="str">
        <f>IF(F17="フラグ","boolean",IF(F17="文字列","text",IF(F17="整数","integer",IF(F17="実数","numeric",""))))</f>
        <v>integer</v>
      </c>
      <c r="I17" s="229">
        <f t="shared" si="1"/>
        <v>4</v>
      </c>
      <c r="J17" s="237"/>
      <c r="K17" s="238">
        <v>0</v>
      </c>
      <c r="L17" s="239" t="s">
        <v>192</v>
      </c>
      <c r="M17" s="240"/>
      <c r="S17" s="25" t="str">
        <f t="shared" si="4"/>
        <v>,file_count</v>
      </c>
      <c r="T17" s="25" t="str">
        <f t="shared" si="5"/>
        <v>INTEGER</v>
      </c>
      <c r="U17" s="25" t="str">
        <f t="shared" si="6"/>
        <v>default 0</v>
      </c>
      <c r="V17" s="25" t="str">
        <f t="shared" si="2"/>
        <v>NOT NULL</v>
      </c>
      <c r="W17" s="25" t="str">
        <f t="shared" si="3"/>
        <v>-- ファイル読込結果件数</v>
      </c>
      <c r="Y17" s="41"/>
      <c r="Z17" s="41"/>
      <c r="AA17" s="41"/>
      <c r="AB17" s="41"/>
      <c r="AD17" s="25" t="str">
        <f t="shared" si="7"/>
        <v/>
      </c>
      <c r="AE17" s="25" t="str">
        <f t="shared" si="8"/>
        <v xml:space="preserve">"file_count", </v>
      </c>
    </row>
    <row r="18" spans="1:31" ht="19.5" thickBot="1">
      <c r="A18" s="41"/>
      <c r="B18" s="42">
        <f t="shared" si="0"/>
        <v>5</v>
      </c>
      <c r="C18" s="43" t="s">
        <v>1836</v>
      </c>
      <c r="D18" s="43" t="s">
        <v>1837</v>
      </c>
      <c r="E18" s="44"/>
      <c r="F18" s="44" t="s">
        <v>1669</v>
      </c>
      <c r="G18" s="44">
        <v>10</v>
      </c>
      <c r="H18" s="248" t="str">
        <f>IF(F18="フラグ","boolean",IF(F18="文字列","text",IF(F18="整数","integer",IF(F18="実数","numeric",""))))</f>
        <v>integer</v>
      </c>
      <c r="I18" s="248">
        <f t="shared" si="1"/>
        <v>4</v>
      </c>
      <c r="J18" s="46"/>
      <c r="K18" s="250">
        <v>0</v>
      </c>
      <c r="L18" s="44" t="s">
        <v>192</v>
      </c>
      <c r="M18" s="49"/>
      <c r="S18" s="25" t="str">
        <f t="shared" si="4"/>
        <v>,db_count</v>
      </c>
      <c r="T18" s="25" t="str">
        <f t="shared" si="5"/>
        <v>INTEGER</v>
      </c>
      <c r="U18" s="25" t="str">
        <f t="shared" si="6"/>
        <v>default 0</v>
      </c>
      <c r="V18" s="25" t="str">
        <f t="shared" si="2"/>
        <v>NOT NULL</v>
      </c>
      <c r="W18" s="25" t="str">
        <f t="shared" si="3"/>
        <v>-- DB読込結果件数</v>
      </c>
      <c r="Y18" s="41"/>
      <c r="Z18" s="41"/>
      <c r="AA18" s="41"/>
      <c r="AB18" s="41"/>
      <c r="AD18" s="25" t="str">
        <f t="shared" si="7"/>
        <v/>
      </c>
      <c r="AE18" s="25" t="str">
        <f t="shared" si="8"/>
        <v xml:space="preserve">"db_count", </v>
      </c>
    </row>
    <row r="19" spans="1:31">
      <c r="P19" s="41"/>
      <c r="R19" s="25" t="s">
        <v>1327</v>
      </c>
      <c r="Y19" s="41"/>
      <c r="Z19" s="41"/>
      <c r="AA19" s="41"/>
      <c r="AB19" s="41"/>
    </row>
    <row r="20" spans="1:31">
      <c r="P20" s="41"/>
      <c r="Y20" s="41"/>
      <c r="Z20" s="41"/>
      <c r="AA20" s="41"/>
      <c r="AB20" s="41"/>
    </row>
    <row r="21" spans="1:31">
      <c r="P21" s="41"/>
      <c r="Y21" s="41"/>
      <c r="Z21" s="41"/>
      <c r="AA21" s="41"/>
      <c r="AB21" s="41"/>
    </row>
    <row r="22" spans="1:31">
      <c r="P22" s="41"/>
      <c r="Y22" s="41"/>
      <c r="Z22" s="41"/>
      <c r="AA22" s="41"/>
    </row>
    <row r="23" spans="1:31">
      <c r="P23" s="41"/>
      <c r="Y23" s="41"/>
      <c r="Z23" s="41"/>
      <c r="AA23" s="41"/>
    </row>
    <row r="24" spans="1:31">
      <c r="P24" s="41"/>
      <c r="Y24" s="41"/>
      <c r="Z24" s="41"/>
      <c r="AA24" s="41"/>
    </row>
    <row r="25" spans="1:31">
      <c r="P25" s="41"/>
      <c r="Y25" s="41"/>
      <c r="Z25" s="41"/>
      <c r="AA25" s="41"/>
    </row>
    <row r="26" spans="1:31">
      <c r="P26" s="41"/>
      <c r="Y26" s="41"/>
      <c r="Z26" s="41"/>
      <c r="AA26"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807" priority="4"/>
  </conditionalFormatting>
  <conditionalFormatting sqref="D16">
    <cfRule type="duplicateValues" dxfId="806" priority="3"/>
  </conditionalFormatting>
  <conditionalFormatting sqref="D15">
    <cfRule type="duplicateValues" dxfId="805" priority="2"/>
  </conditionalFormatting>
  <conditionalFormatting sqref="D17">
    <cfRule type="duplicateValues" dxfId="80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2" tint="-9.9978637043366805E-2"/>
    <pageSetUpPr fitToPage="1"/>
  </sheetPr>
  <dimension ref="A1:AE2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77" t="s">
        <v>140</v>
      </c>
    </row>
    <row r="2" spans="1:31" ht="19.5" thickBot="1">
      <c r="B2" s="633"/>
      <c r="C2" s="634"/>
      <c r="D2" s="26" t="s">
        <v>141</v>
      </c>
      <c r="E2" s="637"/>
      <c r="F2" s="637"/>
      <c r="G2" s="637"/>
      <c r="H2" s="637"/>
      <c r="I2" s="637"/>
      <c r="J2" s="638"/>
      <c r="K2" s="639"/>
      <c r="L2" s="640"/>
      <c r="M2" s="27"/>
      <c r="P2" s="25" t="str">
        <f>"ALTER TABLE ONLY milscm4."&amp;D$8</f>
        <v>ALTER TABLE ONLY milscm4.text_zip_list</v>
      </c>
    </row>
    <row r="3" spans="1:31" ht="19.5" thickBot="1">
      <c r="B3" s="28"/>
      <c r="C3" s="28"/>
      <c r="D3" s="28"/>
      <c r="E3" s="28"/>
      <c r="F3" s="28"/>
      <c r="G3" s="28"/>
      <c r="H3" s="28"/>
      <c r="I3" s="28"/>
      <c r="J3" s="28"/>
      <c r="K3" s="28"/>
      <c r="L3" s="28"/>
      <c r="M3" s="29"/>
      <c r="N3" s="28"/>
      <c r="Q3" s="25" t="str">
        <f>"ADD CONSTRAINT "&amp;D$8&amp;"_pkey"</f>
        <v>ADD CONSTRAINT text_zip_list_pkey</v>
      </c>
    </row>
    <row r="4" spans="1:31">
      <c r="B4" s="626" t="s">
        <v>142</v>
      </c>
      <c r="C4" s="627"/>
      <c r="D4" s="628" t="str">
        <f>VLOOKUP(D7,エンティティ一覧!A1:'エンティティ一覧'!AQ10131,13,FALSE)</f>
        <v>ENT_A6_01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1874</v>
      </c>
    </row>
    <row r="7" spans="1:31">
      <c r="B7" s="641" t="s">
        <v>145</v>
      </c>
      <c r="C7" s="642"/>
      <c r="D7" s="643" t="s">
        <v>1872</v>
      </c>
      <c r="E7" s="646"/>
      <c r="F7" s="646"/>
      <c r="G7" s="646"/>
      <c r="H7" s="646"/>
      <c r="I7" s="646"/>
      <c r="J7" s="646"/>
      <c r="K7" s="646"/>
      <c r="L7" s="646"/>
      <c r="M7" s="647"/>
    </row>
    <row r="8" spans="1:31">
      <c r="B8" s="641" t="s">
        <v>642</v>
      </c>
      <c r="C8" s="642"/>
      <c r="D8" s="643" t="s">
        <v>1889</v>
      </c>
      <c r="E8" s="646"/>
      <c r="F8" s="646"/>
      <c r="G8" s="646"/>
      <c r="H8" s="646"/>
      <c r="I8" s="646"/>
      <c r="J8" s="646"/>
      <c r="K8" s="646"/>
      <c r="L8" s="646"/>
      <c r="M8" s="647"/>
      <c r="S8" s="25" t="s">
        <v>1327</v>
      </c>
    </row>
    <row r="9" spans="1:31" ht="19.5" thickBot="1">
      <c r="B9" s="652" t="s">
        <v>149</v>
      </c>
      <c r="C9" s="653"/>
      <c r="D9" s="654" t="str">
        <f xml:space="preserve"> D7 &amp; "を定義する。"</f>
        <v>取込Zipファイル一覧を定義する。</v>
      </c>
      <c r="E9" s="655"/>
      <c r="F9" s="655"/>
      <c r="G9" s="655"/>
      <c r="H9" s="655"/>
      <c r="I9" s="655"/>
      <c r="J9" s="655"/>
      <c r="K9" s="655"/>
      <c r="L9" s="655"/>
      <c r="M9" s="656"/>
      <c r="P9" s="25" t="str">
        <f>"ALTER TABLE milscm4."&amp;D$8&amp;" OWNER TO pgmisgrp1;"</f>
        <v>ALTER TABLE milscm4.text_zip_list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milscm4.text_zip_list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milscm4.text_zip_list</v>
      </c>
    </row>
    <row r="13" spans="1:31" ht="16.5" customHeight="1">
      <c r="B13" s="670"/>
      <c r="C13" s="672"/>
      <c r="D13" s="672"/>
      <c r="E13" s="666"/>
      <c r="F13" s="276" t="s">
        <v>162</v>
      </c>
      <c r="G13" s="276" t="s">
        <v>163</v>
      </c>
      <c r="H13" s="276" t="s">
        <v>162</v>
      </c>
      <c r="I13" s="276" t="s">
        <v>164</v>
      </c>
      <c r="J13" s="666"/>
      <c r="K13" s="666"/>
      <c r="L13" s="666"/>
      <c r="M13" s="668"/>
      <c r="Q13" s="25" t="s">
        <v>1326</v>
      </c>
    </row>
    <row r="14" spans="1:31">
      <c r="B14" s="33">
        <f t="shared" ref="B14:B16" si="0">ROW()-13</f>
        <v>1</v>
      </c>
      <c r="C14" s="34" t="s">
        <v>1888</v>
      </c>
      <c r="D14" s="236" t="s">
        <v>1886</v>
      </c>
      <c r="E14" s="36"/>
      <c r="F14" s="36" t="s">
        <v>55</v>
      </c>
      <c r="G14" s="36"/>
      <c r="H14" s="36" t="s">
        <v>55</v>
      </c>
      <c r="I14" s="229">
        <f t="shared" ref="I14:I16" si="1">IF(H14="boolean",1,IF(H14="text",IF(G14&lt;=126,1+(G14*3),4+(G14*3)),IF(H14="integer",4,IF(H14="numeric",3+CEILING(G14/4*2,2),0))))</f>
        <v>0</v>
      </c>
      <c r="J14" s="237"/>
      <c r="K14" s="238"/>
      <c r="L14" s="239" t="s">
        <v>192</v>
      </c>
      <c r="M14" s="240" t="s">
        <v>1890</v>
      </c>
      <c r="S14" s="25" t="str">
        <f>IF(B14&lt;&gt;1,","&amp;D14,D14)</f>
        <v>zip_no</v>
      </c>
      <c r="T14" s="25" t="str">
        <f>UPPER(H14)</f>
        <v>SERIAL</v>
      </c>
      <c r="U14" s="25" t="str">
        <f>IF(K14&lt;&gt;"","default "&amp;IF(H14="text","'"&amp;K14&amp;"'",K14),"")</f>
        <v/>
      </c>
      <c r="V14" s="25" t="str">
        <f t="shared" ref="V14:V16" si="2">IF(L14="○","NOT NULL","")</f>
        <v>NOT NULL</v>
      </c>
      <c r="W14" s="25" t="str">
        <f t="shared" ref="W14:W16" si="3">"-- "&amp;C14</f>
        <v>-- ZipファイルNo</v>
      </c>
      <c r="Y14" s="41"/>
      <c r="Z14" s="41"/>
      <c r="AA14" s="41"/>
      <c r="AB14" s="41"/>
      <c r="AD14" s="25" t="str">
        <f>IF(H14="text",""""&amp;D14&amp;""": ""object"", ","")</f>
        <v/>
      </c>
      <c r="AE14" s="25" t="str">
        <f>""""&amp;D14&amp;""", "</f>
        <v xml:space="preserve">"zip_no", </v>
      </c>
    </row>
    <row r="15" spans="1:31">
      <c r="B15" s="33">
        <f t="shared" si="0"/>
        <v>2</v>
      </c>
      <c r="C15" s="34" t="s">
        <v>1873</v>
      </c>
      <c r="D15" s="236" t="s">
        <v>1895</v>
      </c>
      <c r="E15" s="36" t="s">
        <v>192</v>
      </c>
      <c r="F15" s="36" t="s">
        <v>1620</v>
      </c>
      <c r="G15" s="36">
        <v>50</v>
      </c>
      <c r="H15" s="229" t="str">
        <f t="shared" ref="H15" si="4">IF(F15="フラグ","boolean",IF(F15="文字列","text",IF(F15="整数","integer",IF(F15="実数","numeric",""))))</f>
        <v>text</v>
      </c>
      <c r="I15" s="229">
        <f t="shared" si="1"/>
        <v>151</v>
      </c>
      <c r="J15" s="237"/>
      <c r="K15" s="238"/>
      <c r="L15" s="239" t="s">
        <v>192</v>
      </c>
      <c r="M15" s="240" t="s">
        <v>1876</v>
      </c>
      <c r="S15" s="25" t="str">
        <f t="shared" ref="S15" si="5">IF(B15&lt;&gt;1,","&amp;D15,D15)</f>
        <v>,file_name</v>
      </c>
      <c r="T15" s="25" t="str">
        <f t="shared" ref="T15" si="6">UPPER(H15)</f>
        <v>TEXT</v>
      </c>
      <c r="U15" s="25" t="str">
        <f t="shared" ref="U15" si="7">IF(K15&lt;&gt;"","default "&amp;IF(H15="text","'"&amp;K15&amp;"'",K15),"")</f>
        <v/>
      </c>
      <c r="V15" s="25" t="str">
        <f t="shared" si="2"/>
        <v>NOT NULL</v>
      </c>
      <c r="W15" s="25" t="str">
        <f t="shared" si="3"/>
        <v>-- ファイル名</v>
      </c>
      <c r="Y15" s="41"/>
      <c r="Z15" s="41"/>
      <c r="AA15" s="41"/>
      <c r="AB15" s="41"/>
      <c r="AD15" s="25" t="str">
        <f t="shared" ref="AD15" si="8">IF(H15="text",""""&amp;D15&amp;""": ""object"", ","")</f>
        <v xml:space="preserve">"file_name": "object", </v>
      </c>
      <c r="AE15" s="25" t="str">
        <f t="shared" ref="AE15" si="9">""""&amp;D15&amp;""", "</f>
        <v xml:space="preserve">"file_name", </v>
      </c>
    </row>
    <row r="16" spans="1:31" ht="19.5" thickBot="1">
      <c r="A16" s="41"/>
      <c r="B16" s="42">
        <f t="shared" si="0"/>
        <v>3</v>
      </c>
      <c r="C16" s="43" t="s">
        <v>1893</v>
      </c>
      <c r="D16" s="43" t="s">
        <v>1894</v>
      </c>
      <c r="E16" s="44"/>
      <c r="F16" s="44" t="s">
        <v>1677</v>
      </c>
      <c r="G16" s="44"/>
      <c r="H16" s="248" t="str">
        <f>IF(F16="フラグ","boolean",IF(F16="文字列","text",IF(F16="整数","integer",IF(F16="実数","numeric",""))))</f>
        <v>boolean</v>
      </c>
      <c r="I16" s="248">
        <f t="shared" si="1"/>
        <v>1</v>
      </c>
      <c r="J16" s="46"/>
      <c r="K16" s="250" t="b">
        <v>0</v>
      </c>
      <c r="L16" s="44" t="s">
        <v>192</v>
      </c>
      <c r="M16" s="49" t="s">
        <v>1892</v>
      </c>
      <c r="S16" s="25" t="str">
        <f t="shared" ref="S16" si="10">IF(B16&lt;&gt;1,","&amp;D16,D16)</f>
        <v>,syori_f</v>
      </c>
      <c r="T16" s="25" t="str">
        <f t="shared" ref="T16" si="11">UPPER(H16)</f>
        <v>BOOLEAN</v>
      </c>
      <c r="U16" s="25" t="str">
        <f t="shared" ref="U16" si="12">IF(K16&lt;&gt;"","default "&amp;IF(H16="text","'"&amp;K16&amp;"'",K16),"")</f>
        <v>default FALSE</v>
      </c>
      <c r="V16" s="25" t="str">
        <f t="shared" si="2"/>
        <v>NOT NULL</v>
      </c>
      <c r="W16" s="25" t="str">
        <f t="shared" si="3"/>
        <v>-- 処理フラグ</v>
      </c>
      <c r="Y16" s="41"/>
      <c r="Z16" s="41"/>
      <c r="AA16" s="41"/>
      <c r="AB16" s="41"/>
      <c r="AD16" s="25" t="str">
        <f t="shared" ref="AD16" si="13">IF(H16="text",""""&amp;D16&amp;""": ""object"", ","")</f>
        <v/>
      </c>
      <c r="AE16" s="25" t="str">
        <f t="shared" ref="AE16" si="14">""""&amp;D16&amp;""", "</f>
        <v xml:space="preserve">"syori_f", </v>
      </c>
    </row>
    <row r="17" spans="16:28">
      <c r="P17" s="41"/>
      <c r="R17" s="25" t="s">
        <v>1327</v>
      </c>
      <c r="Y17" s="41"/>
      <c r="Z17" s="41"/>
      <c r="AA17" s="41"/>
      <c r="AB17" s="41"/>
    </row>
    <row r="18" spans="16:28">
      <c r="P18" s="41"/>
      <c r="Y18" s="41"/>
      <c r="Z18" s="41"/>
      <c r="AA18" s="41"/>
      <c r="AB18" s="41"/>
    </row>
    <row r="19" spans="16:28">
      <c r="P19" s="41"/>
      <c r="Y19" s="41"/>
      <c r="Z19" s="41"/>
      <c r="AA19" s="41"/>
      <c r="AB19" s="41"/>
    </row>
    <row r="20" spans="16:28">
      <c r="P20" s="41"/>
      <c r="Y20" s="41"/>
      <c r="Z20" s="41"/>
      <c r="AA20" s="41"/>
    </row>
    <row r="21" spans="16:28">
      <c r="P21" s="41"/>
      <c r="Y21" s="41"/>
      <c r="Z21" s="41"/>
      <c r="AA21" s="41"/>
    </row>
    <row r="22" spans="16:28">
      <c r="P22" s="41"/>
      <c r="Y22" s="41"/>
      <c r="Z22" s="41"/>
      <c r="AA22" s="41"/>
    </row>
    <row r="23" spans="16:28">
      <c r="P23" s="41"/>
      <c r="Y23" s="41"/>
      <c r="Z23" s="41"/>
      <c r="AA23" s="41"/>
    </row>
    <row r="24" spans="16:28">
      <c r="P24" s="41"/>
      <c r="Y24" s="41"/>
      <c r="Z24" s="41"/>
      <c r="AA24"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803" priority="2"/>
  </conditionalFormatting>
  <conditionalFormatting sqref="D15">
    <cfRule type="duplicateValues" dxfId="80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6" t="s">
        <v>140</v>
      </c>
    </row>
    <row r="2" spans="1:31" ht="19.5" thickBot="1">
      <c r="B2" s="633"/>
      <c r="C2" s="634"/>
      <c r="D2" s="26" t="s">
        <v>141</v>
      </c>
      <c r="E2" s="637"/>
      <c r="F2" s="637"/>
      <c r="G2" s="637"/>
      <c r="H2" s="637"/>
      <c r="I2" s="637"/>
      <c r="J2" s="638"/>
      <c r="K2" s="639"/>
      <c r="L2" s="640"/>
      <c r="M2" s="27"/>
      <c r="P2" s="25" t="str">
        <f>"ALTER TABLE ONLY milscm4."&amp;D$8</f>
        <v>ALTER TABLE ONLY milscm4.text_mml_common</v>
      </c>
    </row>
    <row r="3" spans="1:31" ht="19.5" thickBot="1">
      <c r="B3" s="28"/>
      <c r="C3" s="28"/>
      <c r="D3" s="28"/>
      <c r="E3" s="28"/>
      <c r="F3" s="28"/>
      <c r="G3" s="28"/>
      <c r="H3" s="28"/>
      <c r="I3" s="28"/>
      <c r="J3" s="28"/>
      <c r="K3" s="28"/>
      <c r="L3" s="28"/>
      <c r="M3" s="29"/>
      <c r="N3" s="28"/>
      <c r="Q3" s="25" t="str">
        <f>"ADD CONSTRAINT "&amp;D$8&amp;"_pkey"</f>
        <v>ADD CONSTRAINT text_mml_common_pkey</v>
      </c>
    </row>
    <row r="4" spans="1:31">
      <c r="B4" s="626" t="s">
        <v>142</v>
      </c>
      <c r="C4" s="627"/>
      <c r="D4" s="628" t="str">
        <f>VLOOKUP(D7,エンティティ一覧!A1:'エンティティ一覧'!AQ10131,13,FALSE)</f>
        <v>ENT_A6_02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1886</v>
      </c>
    </row>
    <row r="7" spans="1:31">
      <c r="B7" s="641" t="s">
        <v>145</v>
      </c>
      <c r="C7" s="642"/>
      <c r="D7" s="643" t="s">
        <v>3898</v>
      </c>
      <c r="E7" s="646"/>
      <c r="F7" s="646"/>
      <c r="G7" s="646"/>
      <c r="H7" s="646"/>
      <c r="I7" s="646"/>
      <c r="J7" s="646"/>
      <c r="K7" s="646"/>
      <c r="L7" s="646"/>
      <c r="M7" s="647"/>
      <c r="T7" s="25" t="s">
        <v>1896</v>
      </c>
    </row>
    <row r="8" spans="1:31">
      <c r="B8" s="641" t="s">
        <v>642</v>
      </c>
      <c r="C8" s="642"/>
      <c r="D8" s="643" t="s">
        <v>3899</v>
      </c>
      <c r="E8" s="646"/>
      <c r="F8" s="646"/>
      <c r="G8" s="646"/>
      <c r="H8" s="646"/>
      <c r="I8" s="646"/>
      <c r="J8" s="646"/>
      <c r="K8" s="646"/>
      <c r="L8" s="646"/>
      <c r="M8" s="647"/>
      <c r="S8" s="25" t="s">
        <v>1327</v>
      </c>
    </row>
    <row r="9" spans="1:31" ht="19.5" thickBot="1">
      <c r="B9" s="652" t="s">
        <v>149</v>
      </c>
      <c r="C9" s="653"/>
      <c r="D9" s="654" t="str">
        <f xml:space="preserve"> D7 &amp; "を定義する。"</f>
        <v>MML共通を定義する。</v>
      </c>
      <c r="E9" s="655"/>
      <c r="F9" s="655"/>
      <c r="G9" s="655"/>
      <c r="H9" s="655"/>
      <c r="I9" s="655"/>
      <c r="J9" s="655"/>
      <c r="K9" s="655"/>
      <c r="L9" s="655"/>
      <c r="M9" s="656"/>
      <c r="P9" s="25" t="str">
        <f>"ALTER TABLE milscm4."&amp;D$8&amp;" OWNER TO pgmisgrp1;"</f>
        <v>ALTER TABLE milscm4.text_mml_common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milscm4.text_mml_common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milscm4.text_mml_common</v>
      </c>
    </row>
    <row r="13" spans="1:31" ht="16.5" customHeight="1">
      <c r="B13" s="670"/>
      <c r="C13" s="672"/>
      <c r="D13" s="672"/>
      <c r="E13" s="666"/>
      <c r="F13" s="385" t="s">
        <v>162</v>
      </c>
      <c r="G13" s="385" t="s">
        <v>163</v>
      </c>
      <c r="H13" s="385" t="s">
        <v>162</v>
      </c>
      <c r="I13" s="385" t="s">
        <v>164</v>
      </c>
      <c r="J13" s="666"/>
      <c r="K13" s="666"/>
      <c r="L13" s="666"/>
      <c r="M13" s="668"/>
      <c r="Q13" s="25" t="s">
        <v>1326</v>
      </c>
    </row>
    <row r="14" spans="1:31">
      <c r="B14" s="33">
        <f t="shared" ref="B14:B24" si="0">ROW()-13</f>
        <v>1</v>
      </c>
      <c r="C14" s="34" t="s">
        <v>1887</v>
      </c>
      <c r="D14" s="236" t="s">
        <v>1885</v>
      </c>
      <c r="E14" s="36" t="s">
        <v>192</v>
      </c>
      <c r="F14" s="36" t="s">
        <v>3900</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IF(B14&lt;&gt;1,","&amp;D14,D14)</f>
        <v>zip_no</v>
      </c>
      <c r="T14" s="25" t="str">
        <f>UPPER(H14)</f>
        <v>INTEGER</v>
      </c>
      <c r="U14" s="25" t="str">
        <f>IF(K14&lt;&gt;"","default "&amp;IF(H14="text","'"&amp;K14&amp;"'",K14),"")</f>
        <v/>
      </c>
      <c r="V14" s="25" t="str">
        <f>IF(L14="○","NOT NULL","")</f>
        <v>NOT NULL</v>
      </c>
      <c r="W14" s="25" t="str">
        <f>"-- "&amp;C14</f>
        <v>-- ZipファイルNo</v>
      </c>
      <c r="Y14" s="41"/>
      <c r="Z14" s="41"/>
      <c r="AA14" s="41"/>
      <c r="AB14" s="41"/>
      <c r="AD14" s="25" t="str">
        <f t="shared" ref="AD14:AD24" si="3">IF(H14="text",""""&amp;D14&amp;""": ""object"", ","")</f>
        <v/>
      </c>
      <c r="AE14" s="25" t="str">
        <f t="shared" ref="AE14:AE24" si="4">""""&amp;D14&amp;""", "</f>
        <v xml:space="preserve">"zip_no", </v>
      </c>
    </row>
    <row r="15" spans="1:31">
      <c r="B15" s="33">
        <f t="shared" si="0"/>
        <v>2</v>
      </c>
      <c r="C15" s="34" t="s">
        <v>1877</v>
      </c>
      <c r="D15" s="236" t="s">
        <v>1879</v>
      </c>
      <c r="E15" s="36" t="s">
        <v>192</v>
      </c>
      <c r="F15" s="36" t="s">
        <v>3900</v>
      </c>
      <c r="G15" s="36">
        <v>10</v>
      </c>
      <c r="H15" s="229" t="str">
        <f t="shared" si="1"/>
        <v>integer</v>
      </c>
      <c r="I15" s="229">
        <f t="shared" si="2"/>
        <v>4</v>
      </c>
      <c r="J15" s="237"/>
      <c r="K15" s="238"/>
      <c r="L15" s="239" t="s">
        <v>192</v>
      </c>
      <c r="M15" s="240"/>
      <c r="S15" s="25" t="str">
        <f t="shared" ref="S15:S24" si="5">IF(B15&lt;&gt;1,","&amp;D15,D15)</f>
        <v>,file_no</v>
      </c>
      <c r="T15" s="25" t="str">
        <f t="shared" ref="T15:T24" si="6">UPPER(H15)</f>
        <v>INTEGER</v>
      </c>
      <c r="U15" s="25" t="str">
        <f t="shared" ref="U15:U24" si="7">IF(K15&lt;&gt;"","default "&amp;IF(H15="text","'"&amp;K15&amp;"'",K15),"")</f>
        <v/>
      </c>
      <c r="V15" s="25" t="str">
        <f t="shared" ref="V15:V24" si="8">IF(L15="○","NOT NULL","")</f>
        <v>NOT NULL</v>
      </c>
      <c r="W15" s="25" t="str">
        <f t="shared" ref="W15:W24" si="9">"-- "&amp;C15</f>
        <v>-- ファイルNo</v>
      </c>
      <c r="Y15" s="41"/>
      <c r="Z15" s="41"/>
      <c r="AA15" s="41"/>
      <c r="AB15" s="41"/>
      <c r="AD15" s="25" t="str">
        <f t="shared" si="3"/>
        <v/>
      </c>
      <c r="AE15" s="25" t="str">
        <f t="shared" si="4"/>
        <v xml:space="preserve">"file_no", </v>
      </c>
    </row>
    <row r="16" spans="1:31">
      <c r="B16" s="33">
        <f t="shared" si="0"/>
        <v>3</v>
      </c>
      <c r="C16" s="34" t="s">
        <v>1881</v>
      </c>
      <c r="D16" s="236" t="s">
        <v>1880</v>
      </c>
      <c r="E16" s="36" t="s">
        <v>192</v>
      </c>
      <c r="F16" s="36" t="s">
        <v>3900</v>
      </c>
      <c r="G16" s="36">
        <v>10</v>
      </c>
      <c r="H16" s="229" t="str">
        <f t="shared" si="1"/>
        <v>integer</v>
      </c>
      <c r="I16" s="229">
        <f t="shared" si="2"/>
        <v>4</v>
      </c>
      <c r="J16" s="237"/>
      <c r="K16" s="238"/>
      <c r="L16" s="239" t="s">
        <v>192</v>
      </c>
      <c r="M16" s="240"/>
      <c r="S16" s="25" t="str">
        <f t="shared" si="5"/>
        <v>,body_no</v>
      </c>
      <c r="T16" s="25" t="str">
        <f t="shared" si="6"/>
        <v>INTEGER</v>
      </c>
      <c r="U16" s="25" t="str">
        <f t="shared" si="7"/>
        <v/>
      </c>
      <c r="V16" s="25" t="str">
        <f t="shared" si="8"/>
        <v>NOT NULL</v>
      </c>
      <c r="W16" s="25" t="str">
        <f t="shared" si="9"/>
        <v>-- 本文No</v>
      </c>
      <c r="Y16" s="41"/>
      <c r="Z16" s="41"/>
      <c r="AA16" s="41"/>
      <c r="AB16" s="41"/>
      <c r="AD16" s="25" t="str">
        <f t="shared" si="3"/>
        <v/>
      </c>
      <c r="AE16" s="25" t="str">
        <f t="shared" si="4"/>
        <v xml:space="preserve">"body_no", </v>
      </c>
    </row>
    <row r="17" spans="1:31">
      <c r="B17" s="33">
        <f t="shared" si="0"/>
        <v>4</v>
      </c>
      <c r="C17" s="34" t="s">
        <v>3901</v>
      </c>
      <c r="D17" s="236" t="s">
        <v>1629</v>
      </c>
      <c r="E17" s="36"/>
      <c r="F17" s="36" t="s">
        <v>3902</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8"/>
        <v>NOT NULL</v>
      </c>
      <c r="W17" s="25" t="str">
        <f t="shared" si="9"/>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3902</v>
      </c>
      <c r="G18" s="36">
        <v>20</v>
      </c>
      <c r="H18" s="229" t="str">
        <f t="shared" si="1"/>
        <v>text</v>
      </c>
      <c r="I18" s="229">
        <f t="shared" si="2"/>
        <v>61</v>
      </c>
      <c r="J18" s="237"/>
      <c r="K18" s="238"/>
      <c r="L18" s="239" t="s">
        <v>192</v>
      </c>
      <c r="M18" s="240"/>
      <c r="S18" s="25" t="str">
        <f t="shared" si="5"/>
        <v>,master_id</v>
      </c>
      <c r="T18" s="25" t="str">
        <f t="shared" si="6"/>
        <v>TEXT</v>
      </c>
      <c r="U18" s="25" t="str">
        <f t="shared" si="7"/>
        <v/>
      </c>
      <c r="V18" s="25" t="str">
        <f t="shared" si="8"/>
        <v>NOT NULL</v>
      </c>
      <c r="W18" s="25" t="str">
        <f t="shared" si="9"/>
        <v>-- 患者ID</v>
      </c>
      <c r="Y18" s="41"/>
      <c r="Z18" s="41"/>
      <c r="AA18" s="41"/>
      <c r="AB18" s="41"/>
      <c r="AD18" s="25" t="str">
        <f t="shared" si="3"/>
        <v xml:space="preserve">"master_id": "object", </v>
      </c>
      <c r="AE18" s="25" t="str">
        <f t="shared" si="4"/>
        <v xml:space="preserve">"master_id", </v>
      </c>
    </row>
    <row r="19" spans="1:31">
      <c r="B19" s="33">
        <f t="shared" si="0"/>
        <v>6</v>
      </c>
      <c r="C19" s="34" t="s">
        <v>3903</v>
      </c>
      <c r="D19" s="236" t="s">
        <v>3904</v>
      </c>
      <c r="E19" s="36"/>
      <c r="F19" s="36" t="s">
        <v>3902</v>
      </c>
      <c r="G19" s="36">
        <v>50</v>
      </c>
      <c r="H19" s="229" t="str">
        <f t="shared" si="1"/>
        <v>text</v>
      </c>
      <c r="I19" s="229">
        <f t="shared" si="2"/>
        <v>151</v>
      </c>
      <c r="J19" s="237"/>
      <c r="K19" s="238"/>
      <c r="L19" s="239" t="s">
        <v>192</v>
      </c>
      <c r="M19" s="240"/>
      <c r="S19" s="25" t="str">
        <f t="shared" si="5"/>
        <v>,uid</v>
      </c>
      <c r="T19" s="25" t="str">
        <f t="shared" si="6"/>
        <v>TEXT</v>
      </c>
      <c r="U19" s="25" t="str">
        <f t="shared" si="7"/>
        <v/>
      </c>
      <c r="V19" s="25" t="str">
        <f t="shared" si="8"/>
        <v>NOT NULL</v>
      </c>
      <c r="W19" s="25" t="str">
        <f t="shared" si="9"/>
        <v>-- UID</v>
      </c>
      <c r="Y19" s="41"/>
      <c r="Z19" s="41"/>
      <c r="AA19" s="41"/>
      <c r="AB19" s="41"/>
      <c r="AD19" s="25" t="str">
        <f t="shared" si="3"/>
        <v xml:space="preserve">"uid": "object", </v>
      </c>
      <c r="AE19" s="25" t="str">
        <f t="shared" si="4"/>
        <v xml:space="preserve">"uid", </v>
      </c>
    </row>
    <row r="20" spans="1:31">
      <c r="B20" s="33">
        <f t="shared" si="0"/>
        <v>7</v>
      </c>
      <c r="C20" s="34" t="s">
        <v>3905</v>
      </c>
      <c r="D20" s="236" t="s">
        <v>3906</v>
      </c>
      <c r="E20" s="36"/>
      <c r="F20" s="36" t="s">
        <v>3902</v>
      </c>
      <c r="G20" s="36">
        <v>19</v>
      </c>
      <c r="H20" s="229" t="str">
        <f t="shared" si="1"/>
        <v>text</v>
      </c>
      <c r="I20" s="229">
        <f t="shared" si="2"/>
        <v>58</v>
      </c>
      <c r="J20" s="237"/>
      <c r="K20" s="238"/>
      <c r="L20" s="239" t="s">
        <v>192</v>
      </c>
      <c r="M20" s="240" t="s">
        <v>1884</v>
      </c>
      <c r="S20" s="25" t="str">
        <f t="shared" si="5"/>
        <v>,comfirm_date</v>
      </c>
      <c r="T20" s="25" t="str">
        <f t="shared" si="6"/>
        <v>TEXT</v>
      </c>
      <c r="U20" s="25" t="str">
        <f t="shared" si="7"/>
        <v/>
      </c>
      <c r="V20" s="25" t="str">
        <f t="shared" si="8"/>
        <v>NOT NULL</v>
      </c>
      <c r="W20" s="25" t="str">
        <f t="shared" si="9"/>
        <v>-- 記載確定日</v>
      </c>
      <c r="Y20" s="41"/>
      <c r="Z20" s="41"/>
      <c r="AA20" s="41"/>
      <c r="AB20" s="41"/>
      <c r="AD20" s="25" t="str">
        <f t="shared" si="3"/>
        <v xml:space="preserve">"comfirm_date": "object", </v>
      </c>
      <c r="AE20" s="25" t="str">
        <f t="shared" si="4"/>
        <v xml:space="preserve">"comfirm_date", </v>
      </c>
    </row>
    <row r="21" spans="1:31">
      <c r="B21" s="33">
        <f t="shared" si="0"/>
        <v>8</v>
      </c>
      <c r="C21" s="34" t="s">
        <v>3907</v>
      </c>
      <c r="D21" s="236" t="s">
        <v>3908</v>
      </c>
      <c r="E21" s="36"/>
      <c r="F21" s="36" t="s">
        <v>3902</v>
      </c>
      <c r="G21" s="36">
        <v>5</v>
      </c>
      <c r="H21" s="229" t="str">
        <f>IF(F21="フラグ","boolean",IF(F21="文字列","text",IF(F21="整数","integer",IF(F21="実数","numeric",""))))</f>
        <v>text</v>
      </c>
      <c r="I21" s="229">
        <f t="shared" si="2"/>
        <v>16</v>
      </c>
      <c r="J21" s="237"/>
      <c r="K21" s="238"/>
      <c r="L21" s="239" t="s">
        <v>192</v>
      </c>
      <c r="M21" s="240"/>
      <c r="S21" s="25" t="str">
        <f>IF(B21&lt;&gt;1,","&amp;D21,D21)</f>
        <v>,mml_type</v>
      </c>
      <c r="T21" s="25" t="str">
        <f>UPPER(H21)</f>
        <v>TEXT</v>
      </c>
      <c r="U21" s="25" t="str">
        <f>IF(K21&lt;&gt;"","default "&amp;IF(H21="text","'"&amp;K21&amp;"'",K21),"")</f>
        <v/>
      </c>
      <c r="V21" s="25" t="str">
        <f t="shared" si="8"/>
        <v>NOT NULL</v>
      </c>
      <c r="W21" s="25" t="str">
        <f t="shared" si="9"/>
        <v>-- MMLモジュール種別</v>
      </c>
      <c r="Y21" s="41"/>
      <c r="Z21" s="41"/>
      <c r="AA21" s="41"/>
      <c r="AB21" s="41"/>
      <c r="AD21" s="25" t="str">
        <f>IF(H21="text",""""&amp;D21&amp;""": ""object"", ","")</f>
        <v xml:space="preserve">"mml_type": "object", </v>
      </c>
      <c r="AE21" s="25" t="str">
        <f>""""&amp;D21&amp;""", "</f>
        <v xml:space="preserve">"mml_type", </v>
      </c>
    </row>
    <row r="22" spans="1:31">
      <c r="B22" s="33">
        <f t="shared" si="0"/>
        <v>9</v>
      </c>
      <c r="C22" s="34" t="s">
        <v>3909</v>
      </c>
      <c r="D22" s="236" t="s">
        <v>1895</v>
      </c>
      <c r="E22" s="36"/>
      <c r="F22" s="36" t="s">
        <v>3902</v>
      </c>
      <c r="G22" s="36">
        <v>50</v>
      </c>
      <c r="H22" s="229" t="str">
        <f>IF(F22="フラグ","boolean",IF(F22="文字列","text",IF(F22="整数","integer",IF(F22="実数","numeric",""))))</f>
        <v>text</v>
      </c>
      <c r="I22" s="229">
        <f>IF(H22="boolean",1,IF(H22="text",IF(G22&lt;=126,1+(G22*3),4+(G22*3)),IF(H22="integer",4,IF(H22="numeric",3+CEILING(G22/4*2,2),0))))</f>
        <v>151</v>
      </c>
      <c r="J22" s="237"/>
      <c r="K22" s="238"/>
      <c r="L22" s="239" t="s">
        <v>192</v>
      </c>
      <c r="M22" s="240" t="s">
        <v>3910</v>
      </c>
      <c r="S22" s="25" t="str">
        <f>IF(B22&lt;&gt;1,","&amp;D22,D22)</f>
        <v>,file_name</v>
      </c>
      <c r="T22" s="25" t="str">
        <f>UPPER(H22)</f>
        <v>TEXT</v>
      </c>
      <c r="U22" s="25" t="str">
        <f>IF(K22&lt;&gt;"","default "&amp;IF(H22="text","'"&amp;K22&amp;"'",K22),"")</f>
        <v/>
      </c>
      <c r="V22" s="25" t="str">
        <f>IF(L22="○","NOT NULL","")</f>
        <v>NOT NULL</v>
      </c>
      <c r="W22" s="25" t="str">
        <f>"-- "&amp;C22</f>
        <v>-- ファイル名</v>
      </c>
      <c r="Y22" s="41"/>
      <c r="Z22" s="41"/>
      <c r="AA22" s="41"/>
      <c r="AB22" s="41"/>
      <c r="AD22" s="25" t="str">
        <f>IF(H22="text",""""&amp;D22&amp;""": ""object"", ","")</f>
        <v xml:space="preserve">"file_name": "object", </v>
      </c>
      <c r="AE22" s="25" t="str">
        <f>""""&amp;D22&amp;""", "</f>
        <v xml:space="preserve">"file_name", </v>
      </c>
    </row>
    <row r="23" spans="1:31">
      <c r="B23" s="33">
        <f t="shared" si="0"/>
        <v>10</v>
      </c>
      <c r="C23" s="34" t="s">
        <v>1278</v>
      </c>
      <c r="D23" s="236" t="s">
        <v>1279</v>
      </c>
      <c r="E23" s="36"/>
      <c r="F23" s="36" t="s">
        <v>3911</v>
      </c>
      <c r="G23" s="36"/>
      <c r="H23" s="229" t="str">
        <f t="shared" si="1"/>
        <v>boolean</v>
      </c>
      <c r="I23" s="229">
        <f t="shared" ref="I23" si="10">IF(H23="boolean",1,IF(H23="text",IF(G23&lt;=126,1+(G23*3),4+(G23*3)),IF(H23="integer",4,IF(H23="numeric",3+CEILING(G23/4*2,2),0))))</f>
        <v>1</v>
      </c>
      <c r="J23" s="237"/>
      <c r="K23" s="238" t="b">
        <v>1</v>
      </c>
      <c r="L23" s="239" t="s">
        <v>192</v>
      </c>
      <c r="M23" s="240" t="s">
        <v>3912</v>
      </c>
      <c r="S23" s="25" t="str">
        <f t="shared" si="5"/>
        <v>,new_f</v>
      </c>
      <c r="T23" s="25" t="str">
        <f t="shared" si="6"/>
        <v>BOOLEAN</v>
      </c>
      <c r="U23" s="25" t="str">
        <f t="shared" si="7"/>
        <v>default TRUE</v>
      </c>
      <c r="V23" s="25" t="str">
        <f t="shared" ref="V23" si="11">IF(L23="○","NOT NULL","")</f>
        <v>NOT NULL</v>
      </c>
      <c r="W23" s="25" t="str">
        <f t="shared" ref="W23" si="12">"-- "&amp;C23</f>
        <v>-- 最新フラグ</v>
      </c>
      <c r="Y23" s="41"/>
      <c r="Z23" s="41"/>
      <c r="AA23" s="41"/>
      <c r="AB23" s="41"/>
      <c r="AD23" s="25" t="str">
        <f t="shared" si="3"/>
        <v/>
      </c>
      <c r="AE23" s="25" t="str">
        <f t="shared" si="4"/>
        <v xml:space="preserve">"new_f", </v>
      </c>
    </row>
    <row r="24" spans="1:31" ht="19.5" thickBot="1">
      <c r="A24" s="41"/>
      <c r="B24" s="42">
        <f t="shared" si="0"/>
        <v>11</v>
      </c>
      <c r="C24" s="43" t="s">
        <v>1275</v>
      </c>
      <c r="D24" s="43" t="s">
        <v>1464</v>
      </c>
      <c r="E24" s="44"/>
      <c r="F24" s="44" t="s">
        <v>1677</v>
      </c>
      <c r="G24" s="44"/>
      <c r="H24" s="248" t="str">
        <f t="shared" si="1"/>
        <v>boolean</v>
      </c>
      <c r="I24" s="248">
        <f t="shared" si="2"/>
        <v>1</v>
      </c>
      <c r="J24" s="46"/>
      <c r="K24" s="250" t="b">
        <v>0</v>
      </c>
      <c r="L24" s="44" t="s">
        <v>192</v>
      </c>
      <c r="M24" s="49" t="s">
        <v>3913</v>
      </c>
      <c r="S24" s="25" t="str">
        <f t="shared" si="5"/>
        <v>,del_f</v>
      </c>
      <c r="T24" s="25" t="str">
        <f t="shared" si="6"/>
        <v>BOOLEAN</v>
      </c>
      <c r="U24" s="25" t="str">
        <f t="shared" si="7"/>
        <v>default FALSE</v>
      </c>
      <c r="V24" s="25" t="str">
        <f t="shared" si="8"/>
        <v>NOT NULL</v>
      </c>
      <c r="W24" s="25" t="str">
        <f t="shared" si="9"/>
        <v>-- 削除フラグ</v>
      </c>
      <c r="Y24" s="41"/>
      <c r="Z24" s="41"/>
      <c r="AA24" s="41"/>
      <c r="AB24" s="41"/>
      <c r="AD24" s="25" t="str">
        <f t="shared" si="3"/>
        <v/>
      </c>
      <c r="AE24" s="25" t="str">
        <f t="shared" si="4"/>
        <v xml:space="preserve">"del_f",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801" priority="10"/>
  </conditionalFormatting>
  <conditionalFormatting sqref="D20">
    <cfRule type="duplicateValues" dxfId="800" priority="9"/>
  </conditionalFormatting>
  <conditionalFormatting sqref="D19">
    <cfRule type="duplicateValues" dxfId="799" priority="8"/>
  </conditionalFormatting>
  <conditionalFormatting sqref="D18">
    <cfRule type="duplicateValues" dxfId="798" priority="7"/>
  </conditionalFormatting>
  <conditionalFormatting sqref="D22">
    <cfRule type="duplicateValues" dxfId="797" priority="6"/>
  </conditionalFormatting>
  <conditionalFormatting sqref="D23">
    <cfRule type="duplicateValues" dxfId="796" priority="5"/>
  </conditionalFormatting>
  <conditionalFormatting sqref="D16">
    <cfRule type="duplicateValues" dxfId="795" priority="4"/>
  </conditionalFormatting>
  <conditionalFormatting sqref="D21">
    <cfRule type="duplicateValues" dxfId="794" priority="3"/>
  </conditionalFormatting>
  <conditionalFormatting sqref="D17">
    <cfRule type="duplicateValues" dxfId="793" priority="2"/>
  </conditionalFormatting>
  <conditionalFormatting sqref="D14">
    <cfRule type="duplicateValues" dxfId="79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79" t="s">
        <v>140</v>
      </c>
    </row>
    <row r="2" spans="1:31" ht="19.5" thickBot="1">
      <c r="B2" s="633"/>
      <c r="C2" s="634"/>
      <c r="D2" s="26" t="s">
        <v>141</v>
      </c>
      <c r="E2" s="637"/>
      <c r="F2" s="637"/>
      <c r="G2" s="637"/>
      <c r="H2" s="637"/>
      <c r="I2" s="637"/>
      <c r="J2" s="638"/>
      <c r="K2" s="639"/>
      <c r="L2" s="640"/>
      <c r="M2" s="27"/>
      <c r="P2" s="25" t="str">
        <f>"ALTER TABLE ONLY milscm4."&amp;D$8</f>
        <v>ALTER TABLE ONLY milscm4.text_mml_mmlrd_body</v>
      </c>
    </row>
    <row r="3" spans="1:31" ht="19.5" thickBot="1">
      <c r="B3" s="28"/>
      <c r="C3" s="28"/>
      <c r="D3" s="28"/>
      <c r="E3" s="28"/>
      <c r="F3" s="28"/>
      <c r="G3" s="28"/>
      <c r="H3" s="28"/>
      <c r="I3" s="28"/>
      <c r="J3" s="28"/>
      <c r="K3" s="28"/>
      <c r="L3" s="28"/>
      <c r="M3" s="29"/>
      <c r="N3" s="28"/>
      <c r="Q3" s="25" t="str">
        <f>"ADD CONSTRAINT "&amp;D$8&amp;"_pkey"</f>
        <v>ADD CONSTRAINT text_mml_mmlrd_body_pkey</v>
      </c>
    </row>
    <row r="4" spans="1:31">
      <c r="B4" s="626" t="s">
        <v>142</v>
      </c>
      <c r="C4" s="627"/>
      <c r="D4" s="628" t="str">
        <f>VLOOKUP(D7,エンティティ一覧!A1:'エンティティ一覧'!AQ10131,13,FALSE)</f>
        <v>ENT_A6_03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1902</v>
      </c>
      <c r="E7" s="646"/>
      <c r="F7" s="646"/>
      <c r="G7" s="646"/>
      <c r="H7" s="646"/>
      <c r="I7" s="646"/>
      <c r="J7" s="646"/>
      <c r="K7" s="646"/>
      <c r="L7" s="646"/>
      <c r="M7" s="647"/>
      <c r="T7" s="25" t="s">
        <v>1896</v>
      </c>
    </row>
    <row r="8" spans="1:31">
      <c r="B8" s="641" t="s">
        <v>642</v>
      </c>
      <c r="C8" s="642"/>
      <c r="D8" s="643" t="s">
        <v>1929</v>
      </c>
      <c r="E8" s="646"/>
      <c r="F8" s="646"/>
      <c r="G8" s="646"/>
      <c r="H8" s="646"/>
      <c r="I8" s="646"/>
      <c r="J8" s="646"/>
      <c r="K8" s="646"/>
      <c r="L8" s="646"/>
      <c r="M8" s="647"/>
      <c r="S8" s="25" t="s">
        <v>1327</v>
      </c>
    </row>
    <row r="9" spans="1:31" ht="19.5" thickBot="1">
      <c r="B9" s="652" t="s">
        <v>149</v>
      </c>
      <c r="C9" s="653"/>
      <c r="D9" s="654" t="str">
        <f xml:space="preserve"> D7 &amp; "を定義する。"</f>
        <v>MML_診断履歴情報モジュール_本文を定義する。</v>
      </c>
      <c r="E9" s="655"/>
      <c r="F9" s="655"/>
      <c r="G9" s="655"/>
      <c r="H9" s="655"/>
      <c r="I9" s="655"/>
      <c r="J9" s="655"/>
      <c r="K9" s="655"/>
      <c r="L9" s="655"/>
      <c r="M9" s="656"/>
      <c r="P9" s="25" t="str">
        <f>"ALTER TABLE milscm4."&amp;D$8&amp;" OWNER TO pgmisgrp1;"</f>
        <v>ALTER TABLE milscm4.text_mml_mmlrd_body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milscm4.text_mml_mmlrd_body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milscm4.text_mml_mmlrd_body</v>
      </c>
    </row>
    <row r="13" spans="1:31" ht="16.5" customHeight="1">
      <c r="B13" s="670"/>
      <c r="C13" s="672"/>
      <c r="D13" s="672"/>
      <c r="E13" s="666"/>
      <c r="F13" s="278" t="s">
        <v>162</v>
      </c>
      <c r="G13" s="278" t="s">
        <v>163</v>
      </c>
      <c r="H13" s="278" t="s">
        <v>162</v>
      </c>
      <c r="I13" s="278"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1897</v>
      </c>
      <c r="D19" s="236" t="s">
        <v>1931</v>
      </c>
      <c r="E19" s="36"/>
      <c r="F19" s="36" t="s">
        <v>1620</v>
      </c>
      <c r="G19" s="36">
        <v>19</v>
      </c>
      <c r="H19" s="229" t="str">
        <f t="shared" si="1"/>
        <v>text</v>
      </c>
      <c r="I19" s="229">
        <f t="shared" si="2"/>
        <v>58</v>
      </c>
      <c r="J19" s="237"/>
      <c r="K19" s="238"/>
      <c r="L19" s="239"/>
      <c r="M19" s="240" t="s">
        <v>1884</v>
      </c>
      <c r="S19" s="25" t="str">
        <f t="shared" si="3"/>
        <v>,start_date</v>
      </c>
      <c r="T19" s="25" t="str">
        <f t="shared" si="4"/>
        <v>TEXT</v>
      </c>
      <c r="U19" s="25" t="str">
        <f t="shared" si="5"/>
        <v/>
      </c>
      <c r="V19" s="25" t="str">
        <f t="shared" si="6"/>
        <v/>
      </c>
      <c r="W19" s="25" t="str">
        <f t="shared" si="7"/>
        <v>-- 疾患開始日</v>
      </c>
      <c r="Y19" s="41"/>
      <c r="Z19" s="41"/>
      <c r="AA19" s="41"/>
      <c r="AB19" s="41"/>
      <c r="AD19" s="25" t="str">
        <f t="shared" si="8"/>
        <v xml:space="preserve">"start_date": "object", </v>
      </c>
      <c r="AE19" s="25" t="str">
        <f t="shared" si="9"/>
        <v xml:space="preserve">"start_date", </v>
      </c>
    </row>
    <row r="20" spans="1:31">
      <c r="B20" s="33">
        <f t="shared" si="0"/>
        <v>7</v>
      </c>
      <c r="C20" s="34" t="s">
        <v>1898</v>
      </c>
      <c r="D20" s="236" t="s">
        <v>1932</v>
      </c>
      <c r="E20" s="36"/>
      <c r="F20" s="36" t="s">
        <v>1620</v>
      </c>
      <c r="G20" s="36">
        <v>19</v>
      </c>
      <c r="H20" s="229" t="str">
        <f t="shared" si="1"/>
        <v>text</v>
      </c>
      <c r="I20" s="229">
        <f t="shared" si="2"/>
        <v>58</v>
      </c>
      <c r="J20" s="237"/>
      <c r="K20" s="238"/>
      <c r="L20" s="239"/>
      <c r="M20" s="240" t="s">
        <v>1884</v>
      </c>
      <c r="S20" s="25" t="str">
        <f t="shared" si="3"/>
        <v>,end_date</v>
      </c>
      <c r="T20" s="25" t="str">
        <f t="shared" si="4"/>
        <v>TEXT</v>
      </c>
      <c r="U20" s="25" t="str">
        <f t="shared" si="5"/>
        <v/>
      </c>
      <c r="V20" s="25" t="str">
        <f t="shared" si="6"/>
        <v/>
      </c>
      <c r="W20" s="25" t="str">
        <f t="shared" si="7"/>
        <v>-- 疾患終了日</v>
      </c>
      <c r="Y20" s="41"/>
      <c r="Z20" s="41"/>
      <c r="AA20" s="41"/>
      <c r="AB20" s="41"/>
      <c r="AD20" s="25" t="str">
        <f t="shared" si="8"/>
        <v xml:space="preserve">"end_date": "object", </v>
      </c>
      <c r="AE20" s="25" t="str">
        <f t="shared" si="9"/>
        <v xml:space="preserve">"end_date", </v>
      </c>
    </row>
    <row r="21" spans="1:31">
      <c r="B21" s="33">
        <f t="shared" si="0"/>
        <v>8</v>
      </c>
      <c r="C21" s="34" t="s">
        <v>1899</v>
      </c>
      <c r="D21" s="236" t="s">
        <v>1901</v>
      </c>
      <c r="E21" s="36"/>
      <c r="F21" s="36" t="s">
        <v>1620</v>
      </c>
      <c r="G21" s="36">
        <v>20</v>
      </c>
      <c r="H21" s="229" t="str">
        <f>IF(F21="フラグ","boolean",IF(F21="文字列","text",IF(F21="整数","integer",IF(F21="実数","numeric",""))))</f>
        <v>text</v>
      </c>
      <c r="I21" s="229">
        <f t="shared" si="2"/>
        <v>61</v>
      </c>
      <c r="J21" s="237"/>
      <c r="K21" s="238"/>
      <c r="L21" s="239"/>
      <c r="M21" s="240"/>
      <c r="S21" s="25" t="str">
        <f>IF(B21&lt;&gt;1,","&amp;D21,D21)</f>
        <v>,outcome</v>
      </c>
      <c r="T21" s="25" t="str">
        <f>UPPER(H21)</f>
        <v>TEXT</v>
      </c>
      <c r="U21" s="25" t="str">
        <f>IF(K21&lt;&gt;"","default "&amp;IF(H21="text","'"&amp;K21&amp;"'",K21),"")</f>
        <v/>
      </c>
      <c r="V21" s="25" t="str">
        <f t="shared" si="6"/>
        <v/>
      </c>
      <c r="W21" s="25" t="str">
        <f t="shared" si="7"/>
        <v>-- 転帰</v>
      </c>
      <c r="Y21" s="41"/>
      <c r="Z21" s="41"/>
      <c r="AA21" s="41"/>
      <c r="AB21" s="41"/>
      <c r="AD21" s="25" t="str">
        <f>IF(H21="text",""""&amp;D21&amp;""": ""object"", ","")</f>
        <v xml:space="preserve">"outcome": "object", </v>
      </c>
      <c r="AE21" s="25" t="str">
        <f>""""&amp;D21&amp;""", "</f>
        <v xml:space="preserve">"outcome", </v>
      </c>
    </row>
    <row r="22" spans="1:31" ht="19.5" thickBot="1">
      <c r="A22" s="41"/>
      <c r="B22" s="42">
        <f t="shared" si="0"/>
        <v>9</v>
      </c>
      <c r="C22" s="43" t="s">
        <v>1900</v>
      </c>
      <c r="D22" s="43" t="s">
        <v>2093</v>
      </c>
      <c r="E22" s="44"/>
      <c r="F22" s="44" t="s">
        <v>1620</v>
      </c>
      <c r="G22" s="44">
        <v>19</v>
      </c>
      <c r="H22" s="248" t="str">
        <f t="shared" si="1"/>
        <v>text</v>
      </c>
      <c r="I22" s="248">
        <f t="shared" si="2"/>
        <v>58</v>
      </c>
      <c r="J22" s="46"/>
      <c r="K22" s="250"/>
      <c r="L22" s="44"/>
      <c r="M22" s="49"/>
      <c r="S22" s="25" t="str">
        <f t="shared" si="3"/>
        <v>,first_encounter_date</v>
      </c>
      <c r="T22" s="25" t="str">
        <f t="shared" si="4"/>
        <v>TEXT</v>
      </c>
      <c r="U22" s="25" t="str">
        <f t="shared" si="5"/>
        <v/>
      </c>
      <c r="V22" s="25" t="str">
        <f t="shared" si="6"/>
        <v/>
      </c>
      <c r="W22" s="25" t="str">
        <f t="shared" si="7"/>
        <v>-- 疾患の初診日</v>
      </c>
      <c r="Y22" s="41"/>
      <c r="Z22" s="41"/>
      <c r="AA22" s="41"/>
      <c r="AB22" s="41"/>
      <c r="AD22" s="25" t="str">
        <f t="shared" si="8"/>
        <v xml:space="preserve">"first_encounter_date": "object", </v>
      </c>
      <c r="AE22" s="25" t="str">
        <f t="shared" si="9"/>
        <v xml:space="preserve">"first_encounter_date", </v>
      </c>
    </row>
    <row r="23" spans="1:31">
      <c r="P23" s="41"/>
      <c r="R23" s="25" t="s">
        <v>1327</v>
      </c>
      <c r="Y23" s="41"/>
      <c r="Z23" s="41"/>
      <c r="AA23" s="41"/>
      <c r="AB23" s="41"/>
    </row>
    <row r="24" spans="1:3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791" priority="11"/>
  </conditionalFormatting>
  <conditionalFormatting sqref="D20">
    <cfRule type="duplicateValues" dxfId="790" priority="10"/>
  </conditionalFormatting>
  <conditionalFormatting sqref="D19">
    <cfRule type="duplicateValues" dxfId="789" priority="9"/>
  </conditionalFormatting>
  <conditionalFormatting sqref="D18">
    <cfRule type="duplicateValues" dxfId="788" priority="8"/>
  </conditionalFormatting>
  <conditionalFormatting sqref="D16">
    <cfRule type="duplicateValues" dxfId="787" priority="5"/>
  </conditionalFormatting>
  <conditionalFormatting sqref="D21">
    <cfRule type="duplicateValues" dxfId="786" priority="4"/>
  </conditionalFormatting>
  <conditionalFormatting sqref="D17">
    <cfRule type="duplicateValues" dxfId="785" priority="3"/>
  </conditionalFormatting>
  <conditionalFormatting sqref="D14">
    <cfRule type="duplicateValues" dxfId="784"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79" t="s">
        <v>140</v>
      </c>
    </row>
    <row r="2" spans="1:31" ht="19.5" thickBot="1">
      <c r="B2" s="633"/>
      <c r="C2" s="634"/>
      <c r="D2" s="26" t="s">
        <v>141</v>
      </c>
      <c r="E2" s="637"/>
      <c r="F2" s="637"/>
      <c r="G2" s="637"/>
      <c r="H2" s="637"/>
      <c r="I2" s="637"/>
      <c r="J2" s="638"/>
      <c r="K2" s="639"/>
      <c r="L2" s="640"/>
      <c r="M2" s="27"/>
      <c r="P2" s="25" t="str">
        <f>"ALTER TABLE ONLY milscm4."&amp;D$8</f>
        <v>ALTER TABLE ONLY milscm4.text_mml_mmlrd_byomei</v>
      </c>
    </row>
    <row r="3" spans="1:31" ht="19.5" thickBot="1">
      <c r="B3" s="28"/>
      <c r="C3" s="28"/>
      <c r="D3" s="28"/>
      <c r="E3" s="28"/>
      <c r="F3" s="28"/>
      <c r="G3" s="28"/>
      <c r="H3" s="28"/>
      <c r="I3" s="28"/>
      <c r="J3" s="28"/>
      <c r="K3" s="28"/>
      <c r="L3" s="28"/>
      <c r="M3" s="29"/>
      <c r="N3" s="28"/>
      <c r="Q3" s="25" t="str">
        <f>"ADD CONSTRAINT "&amp;D$8&amp;"_pkey"</f>
        <v>ADD CONSTRAINT text_mml_mmlrd_byomei_pkey</v>
      </c>
    </row>
    <row r="4" spans="1:31">
      <c r="B4" s="626" t="s">
        <v>142</v>
      </c>
      <c r="C4" s="627"/>
      <c r="D4" s="628" t="str">
        <f>VLOOKUP(D7,エンティティ一覧!A1:'エンティティ一覧'!AQ10131,13,FALSE)</f>
        <v>ENT_A6_04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1922</v>
      </c>
      <c r="E7" s="646"/>
      <c r="F7" s="646"/>
      <c r="G7" s="646"/>
      <c r="H7" s="646"/>
      <c r="I7" s="646"/>
      <c r="J7" s="646"/>
      <c r="K7" s="646"/>
      <c r="L7" s="646"/>
      <c r="M7" s="647"/>
      <c r="T7" s="25" t="s">
        <v>1925</v>
      </c>
    </row>
    <row r="8" spans="1:31">
      <c r="B8" s="641" t="s">
        <v>642</v>
      </c>
      <c r="C8" s="642"/>
      <c r="D8" s="643" t="s">
        <v>1903</v>
      </c>
      <c r="E8" s="646"/>
      <c r="F8" s="646"/>
      <c r="G8" s="646"/>
      <c r="H8" s="646"/>
      <c r="I8" s="646"/>
      <c r="J8" s="646"/>
      <c r="K8" s="646"/>
      <c r="L8" s="646"/>
      <c r="M8" s="647"/>
      <c r="S8" s="25" t="s">
        <v>1327</v>
      </c>
    </row>
    <row r="9" spans="1:31" ht="19.5" thickBot="1">
      <c r="B9" s="652" t="s">
        <v>149</v>
      </c>
      <c r="C9" s="653"/>
      <c r="D9" s="654" t="str">
        <f xml:space="preserve"> D7 &amp; "を定義する。"</f>
        <v>MML_診断履歴情報モジュール_病名を定義する。</v>
      </c>
      <c r="E9" s="655"/>
      <c r="F9" s="655"/>
      <c r="G9" s="655"/>
      <c r="H9" s="655"/>
      <c r="I9" s="655"/>
      <c r="J9" s="655"/>
      <c r="K9" s="655"/>
      <c r="L9" s="655"/>
      <c r="M9" s="656"/>
      <c r="P9" s="25" t="str">
        <f>"ALTER TABLE milscm4."&amp;D$8&amp;" OWNER TO pgmisgrp1;"</f>
        <v>ALTER TABLE milscm4.text_mml_mmlrd_byomei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milscm4.text_mml_mmlrd_byomei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milscm4.text_mml_mmlrd_byomei</v>
      </c>
    </row>
    <row r="13" spans="1:31" ht="16.5" customHeight="1">
      <c r="B13" s="670"/>
      <c r="C13" s="672"/>
      <c r="D13" s="672"/>
      <c r="E13" s="666"/>
      <c r="F13" s="278" t="s">
        <v>162</v>
      </c>
      <c r="G13" s="278" t="s">
        <v>163</v>
      </c>
      <c r="H13" s="278" t="s">
        <v>162</v>
      </c>
      <c r="I13" s="278"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1923</v>
      </c>
      <c r="D19" s="236" t="s">
        <v>1924</v>
      </c>
      <c r="E19" s="36" t="s">
        <v>1273</v>
      </c>
      <c r="F19" s="36" t="s">
        <v>1875</v>
      </c>
      <c r="G19" s="36">
        <v>10</v>
      </c>
      <c r="H19" s="229" t="str">
        <f t="shared" ref="H19" si="10">IF(F19="フラグ","boolean",IF(F19="文字列","text",IF(F19="整数","integer",IF(F19="実数","numeric",""))))</f>
        <v>integer</v>
      </c>
      <c r="I19" s="229">
        <f t="shared" ref="I19" si="11">IF(H19="boolean",1,IF(H19="text",IF(G19&lt;=126,1+(G19*3),4+(G19*3)),IF(H19="integer",4,IF(H19="numeric",3+CEILING(G19/4*2,2),0))))</f>
        <v>4</v>
      </c>
      <c r="J19" s="237"/>
      <c r="K19" s="238"/>
      <c r="L19" s="239" t="s">
        <v>192</v>
      </c>
      <c r="M19" s="240"/>
      <c r="S19" s="25" t="str">
        <f t="shared" ref="S19" si="12">IF(B19&lt;&gt;1,","&amp;D19,D19)</f>
        <v>,byomei_no</v>
      </c>
      <c r="T19" s="25" t="str">
        <f t="shared" ref="T19" si="13">UPPER(H19)</f>
        <v>INTEGER</v>
      </c>
      <c r="U19" s="25" t="str">
        <f t="shared" ref="U19" si="14">IF(K19&lt;&gt;"","default "&amp;IF(H19="text","'"&amp;K19&amp;"'",K19),"")</f>
        <v/>
      </c>
      <c r="V19" s="25" t="str">
        <f t="shared" ref="V19" si="15">IF(L19="○","NOT NULL","")</f>
        <v>NOT NULL</v>
      </c>
      <c r="W19" s="25" t="str">
        <f t="shared" ref="W19" si="16">"-- "&amp;C19</f>
        <v>-- 病名No</v>
      </c>
      <c r="Y19" s="41"/>
      <c r="Z19" s="41"/>
      <c r="AA19" s="41"/>
      <c r="AB19" s="41"/>
      <c r="AD19" s="25" t="str">
        <f t="shared" ref="AD19" si="17">IF(H19="text",""""&amp;D19&amp;""": ""object"", ","")</f>
        <v/>
      </c>
      <c r="AE19" s="25" t="str">
        <f t="shared" ref="AE19" si="18">""""&amp;D19&amp;""", "</f>
        <v xml:space="preserve">"byomei_no", </v>
      </c>
    </row>
    <row r="20" spans="1:31">
      <c r="B20" s="33">
        <f t="shared" si="0"/>
        <v>7</v>
      </c>
      <c r="C20" s="34" t="s">
        <v>1904</v>
      </c>
      <c r="D20" s="236" t="s">
        <v>1912</v>
      </c>
      <c r="E20" s="36"/>
      <c r="F20" s="36" t="s">
        <v>1620</v>
      </c>
      <c r="G20" s="36">
        <v>20</v>
      </c>
      <c r="H20" s="229" t="str">
        <f t="shared" si="1"/>
        <v>text</v>
      </c>
      <c r="I20" s="229">
        <f t="shared" si="2"/>
        <v>61</v>
      </c>
      <c r="J20" s="237"/>
      <c r="K20" s="238"/>
      <c r="L20" s="239"/>
      <c r="M20" s="240" t="s">
        <v>1908</v>
      </c>
      <c r="S20" s="25" t="str">
        <f t="shared" si="3"/>
        <v>,tag_name</v>
      </c>
      <c r="T20" s="25" t="str">
        <f t="shared" si="4"/>
        <v>TEXT</v>
      </c>
      <c r="U20" s="25" t="str">
        <f t="shared" si="5"/>
        <v/>
      </c>
      <c r="V20" s="25" t="str">
        <f t="shared" si="6"/>
        <v/>
      </c>
      <c r="W20" s="25" t="str">
        <f t="shared" si="7"/>
        <v>-- タグ名</v>
      </c>
      <c r="Y20" s="41"/>
      <c r="Z20" s="41"/>
      <c r="AA20" s="41"/>
      <c r="AB20" s="41"/>
      <c r="AD20" s="25" t="str">
        <f t="shared" si="8"/>
        <v xml:space="preserve">"tag_name": "object", </v>
      </c>
      <c r="AE20" s="25" t="str">
        <f t="shared" si="9"/>
        <v xml:space="preserve">"tag_name", </v>
      </c>
    </row>
    <row r="21" spans="1:31" ht="37.5">
      <c r="B21" s="33">
        <f t="shared" si="0"/>
        <v>8</v>
      </c>
      <c r="C21" s="34" t="s">
        <v>1905</v>
      </c>
      <c r="D21" s="236" t="s">
        <v>1913</v>
      </c>
      <c r="E21" s="36"/>
      <c r="F21" s="36" t="s">
        <v>1620</v>
      </c>
      <c r="G21" s="36">
        <v>20</v>
      </c>
      <c r="H21" s="229" t="str">
        <f t="shared" si="1"/>
        <v>text</v>
      </c>
      <c r="I21" s="229">
        <f t="shared" si="2"/>
        <v>61</v>
      </c>
      <c r="J21" s="237"/>
      <c r="K21" s="238"/>
      <c r="L21" s="239"/>
      <c r="M21" s="240" t="s">
        <v>1909</v>
      </c>
      <c r="S21" s="25" t="str">
        <f t="shared" si="3"/>
        <v>,diagnosis</v>
      </c>
      <c r="T21" s="25" t="str">
        <f t="shared" si="4"/>
        <v>TEXT</v>
      </c>
      <c r="U21" s="25" t="str">
        <f t="shared" si="5"/>
        <v/>
      </c>
      <c r="V21" s="25" t="str">
        <f t="shared" si="6"/>
        <v/>
      </c>
      <c r="W21" s="25" t="str">
        <f t="shared" si="7"/>
        <v>-- 病名</v>
      </c>
      <c r="Y21" s="41"/>
      <c r="Z21" s="41"/>
      <c r="AA21" s="41"/>
      <c r="AB21" s="41"/>
      <c r="AD21" s="25" t="str">
        <f t="shared" si="8"/>
        <v xml:space="preserve">"diagnosis": "object", </v>
      </c>
      <c r="AE21" s="25" t="str">
        <f t="shared" si="9"/>
        <v xml:space="preserve">"diagnosis", </v>
      </c>
    </row>
    <row r="22" spans="1:31">
      <c r="B22" s="33">
        <f t="shared" si="0"/>
        <v>9</v>
      </c>
      <c r="C22" s="34" t="s">
        <v>1906</v>
      </c>
      <c r="D22" s="236" t="s">
        <v>1910</v>
      </c>
      <c r="E22" s="36"/>
      <c r="F22" s="36" t="s">
        <v>1620</v>
      </c>
      <c r="G22" s="36">
        <v>20</v>
      </c>
      <c r="H22" s="229" t="str">
        <f>IF(F22="フラグ","boolean",IF(F22="文字列","text",IF(F22="整数","integer",IF(F22="実数","numeric",""))))</f>
        <v>text</v>
      </c>
      <c r="I22" s="229">
        <f t="shared" si="2"/>
        <v>61</v>
      </c>
      <c r="J22" s="237"/>
      <c r="K22" s="238"/>
      <c r="L22" s="239"/>
      <c r="M22" s="240"/>
      <c r="S22" s="25" t="str">
        <f>IF(B22&lt;&gt;1,","&amp;D22,D22)</f>
        <v>,code</v>
      </c>
      <c r="T22" s="25" t="str">
        <f>UPPER(H22)</f>
        <v>TEXT</v>
      </c>
      <c r="U22" s="25" t="str">
        <f>IF(K22&lt;&gt;"","default "&amp;IF(H22="text","'"&amp;K22&amp;"'",K22),"")</f>
        <v/>
      </c>
      <c r="V22" s="25" t="str">
        <f t="shared" si="6"/>
        <v/>
      </c>
      <c r="W22" s="25" t="str">
        <f t="shared" si="7"/>
        <v>-- コード値</v>
      </c>
      <c r="Y22" s="41"/>
      <c r="Z22" s="41"/>
      <c r="AA22" s="41"/>
      <c r="AB22" s="41"/>
      <c r="AD22" s="25" t="str">
        <f>IF(H22="text",""""&amp;D22&amp;""": ""object"", ","")</f>
        <v xml:space="preserve">"code": "object", </v>
      </c>
      <c r="AE22" s="25" t="str">
        <f>""""&amp;D22&amp;""", "</f>
        <v xml:space="preserve">"code", </v>
      </c>
    </row>
    <row r="23" spans="1:31" ht="19.5" thickBot="1">
      <c r="A23" s="41"/>
      <c r="B23" s="42">
        <f t="shared" si="0"/>
        <v>10</v>
      </c>
      <c r="C23" s="43" t="s">
        <v>1907</v>
      </c>
      <c r="D23" s="43" t="s">
        <v>1911</v>
      </c>
      <c r="E23" s="44"/>
      <c r="F23" s="44" t="s">
        <v>1620</v>
      </c>
      <c r="G23" s="44">
        <v>20</v>
      </c>
      <c r="H23" s="248" t="str">
        <f t="shared" si="1"/>
        <v>text</v>
      </c>
      <c r="I23" s="248">
        <f t="shared" si="2"/>
        <v>61</v>
      </c>
      <c r="J23" s="46"/>
      <c r="K23" s="250"/>
      <c r="L23" s="44"/>
      <c r="M23" s="49"/>
      <c r="S23" s="25" t="str">
        <f t="shared" si="3"/>
        <v>,system</v>
      </c>
      <c r="T23" s="25" t="str">
        <f t="shared" si="4"/>
        <v>TEXT</v>
      </c>
      <c r="U23" s="25" t="str">
        <f t="shared" si="5"/>
        <v/>
      </c>
      <c r="V23" s="25" t="str">
        <f t="shared" si="6"/>
        <v/>
      </c>
      <c r="W23" s="25" t="str">
        <f t="shared" si="7"/>
        <v>-- コード体系名</v>
      </c>
      <c r="Y23" s="41"/>
      <c r="Z23" s="41"/>
      <c r="AA23" s="41"/>
      <c r="AB23" s="41"/>
      <c r="AD23" s="25" t="str">
        <f t="shared" si="8"/>
        <v xml:space="preserve">"system": "object", </v>
      </c>
      <c r="AE23" s="25" t="str">
        <f t="shared" si="9"/>
        <v xml:space="preserve">"system",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783" priority="10"/>
  </conditionalFormatting>
  <conditionalFormatting sqref="D21">
    <cfRule type="duplicateValues" dxfId="782" priority="9"/>
  </conditionalFormatting>
  <conditionalFormatting sqref="D20">
    <cfRule type="duplicateValues" dxfId="781" priority="8"/>
  </conditionalFormatting>
  <conditionalFormatting sqref="D18">
    <cfRule type="duplicateValues" dxfId="780" priority="7"/>
  </conditionalFormatting>
  <conditionalFormatting sqref="D16">
    <cfRule type="duplicateValues" dxfId="779" priority="6"/>
  </conditionalFormatting>
  <conditionalFormatting sqref="D22">
    <cfRule type="duplicateValues" dxfId="778" priority="5"/>
  </conditionalFormatting>
  <conditionalFormatting sqref="D17">
    <cfRule type="duplicateValues" dxfId="777" priority="4"/>
  </conditionalFormatting>
  <conditionalFormatting sqref="D14">
    <cfRule type="duplicateValues" dxfId="776" priority="3"/>
  </conditionalFormatting>
  <conditionalFormatting sqref="D19">
    <cfRule type="duplicateValues" dxfId="77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79" t="s">
        <v>140</v>
      </c>
    </row>
    <row r="2" spans="1:31" ht="19.5" thickBot="1">
      <c r="B2" s="633"/>
      <c r="C2" s="634"/>
      <c r="D2" s="26" t="s">
        <v>141</v>
      </c>
      <c r="E2" s="637"/>
      <c r="F2" s="637"/>
      <c r="G2" s="637"/>
      <c r="H2" s="637"/>
      <c r="I2" s="637"/>
      <c r="J2" s="638"/>
      <c r="K2" s="639"/>
      <c r="L2" s="640"/>
      <c r="M2" s="27"/>
      <c r="P2" s="25" t="str">
        <f>"ALTER TABLE ONLY milscm4."&amp;D$8</f>
        <v>ALTER TABLE ONLY milscm4.text_mml_mmlrd_category</v>
      </c>
    </row>
    <row r="3" spans="1:31" ht="19.5" thickBot="1">
      <c r="B3" s="28"/>
      <c r="C3" s="28"/>
      <c r="D3" s="28"/>
      <c r="E3" s="28"/>
      <c r="F3" s="28"/>
      <c r="G3" s="28"/>
      <c r="H3" s="28"/>
      <c r="I3" s="28"/>
      <c r="J3" s="28"/>
      <c r="K3" s="28"/>
      <c r="L3" s="28"/>
      <c r="M3" s="29"/>
      <c r="N3" s="28"/>
      <c r="Q3" s="25" t="str">
        <f>"ADD CONSTRAINT "&amp;D$8&amp;"_pkey"</f>
        <v>ADD CONSTRAINT text_mml_mmlrd_category_pkey</v>
      </c>
    </row>
    <row r="4" spans="1:31">
      <c r="B4" s="626" t="s">
        <v>142</v>
      </c>
      <c r="C4" s="627"/>
      <c r="D4" s="628" t="str">
        <f>VLOOKUP(D7,エンティティ一覧!A1:'エンティティ一覧'!AQ10131,13,FALSE)</f>
        <v>ENT_A6_05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1915</v>
      </c>
      <c r="E7" s="646"/>
      <c r="F7" s="646"/>
      <c r="G7" s="646"/>
      <c r="H7" s="646"/>
      <c r="I7" s="646"/>
      <c r="J7" s="646"/>
      <c r="K7" s="646"/>
      <c r="L7" s="646"/>
      <c r="M7" s="647"/>
      <c r="T7" s="25" t="s">
        <v>1928</v>
      </c>
    </row>
    <row r="8" spans="1:31">
      <c r="B8" s="641" t="s">
        <v>642</v>
      </c>
      <c r="C8" s="642"/>
      <c r="D8" s="643" t="s">
        <v>1914</v>
      </c>
      <c r="E8" s="646"/>
      <c r="F8" s="646"/>
      <c r="G8" s="646"/>
      <c r="H8" s="646"/>
      <c r="I8" s="646"/>
      <c r="J8" s="646"/>
      <c r="K8" s="646"/>
      <c r="L8" s="646"/>
      <c r="M8" s="647"/>
      <c r="S8" s="25" t="s">
        <v>1327</v>
      </c>
    </row>
    <row r="9" spans="1:31" ht="19.5" thickBot="1">
      <c r="B9" s="652" t="s">
        <v>149</v>
      </c>
      <c r="C9" s="653"/>
      <c r="D9" s="654" t="str">
        <f xml:space="preserve"> D7 &amp; "を定義する。"</f>
        <v>MML_診断履歴情報モジュール_カテゴリ名を定義する。</v>
      </c>
      <c r="E9" s="655"/>
      <c r="F9" s="655"/>
      <c r="G9" s="655"/>
      <c r="H9" s="655"/>
      <c r="I9" s="655"/>
      <c r="J9" s="655"/>
      <c r="K9" s="655"/>
      <c r="L9" s="655"/>
      <c r="M9" s="656"/>
      <c r="P9" s="25" t="str">
        <f>"ALTER TABLE milscm4."&amp;D$8&amp;" OWNER TO pgmisgrp1;"</f>
        <v>ALTER TABLE milscm4.text_mml_mmlrd_category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milscm4.text_mml_mmlrd_category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milscm4.text_mml_mmlrd_category</v>
      </c>
    </row>
    <row r="13" spans="1:31" ht="16.5" customHeight="1">
      <c r="B13" s="670"/>
      <c r="C13" s="672"/>
      <c r="D13" s="672"/>
      <c r="E13" s="666"/>
      <c r="F13" s="278" t="s">
        <v>162</v>
      </c>
      <c r="G13" s="278" t="s">
        <v>163</v>
      </c>
      <c r="H13" s="278" t="s">
        <v>162</v>
      </c>
      <c r="I13" s="278"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1926</v>
      </c>
      <c r="D19" s="236" t="s">
        <v>1927</v>
      </c>
      <c r="E19" s="36" t="s">
        <v>1273</v>
      </c>
      <c r="F19" s="36" t="s">
        <v>1875</v>
      </c>
      <c r="G19" s="36">
        <v>10</v>
      </c>
      <c r="H19" s="229" t="str">
        <f t="shared" si="1"/>
        <v>integer</v>
      </c>
      <c r="I19" s="229">
        <f t="shared" si="2"/>
        <v>4</v>
      </c>
      <c r="J19" s="237"/>
      <c r="K19" s="238"/>
      <c r="L19" s="239" t="s">
        <v>192</v>
      </c>
      <c r="M19" s="240"/>
      <c r="S19" s="25" t="str">
        <f t="shared" si="3"/>
        <v>,category_no</v>
      </c>
      <c r="T19" s="25" t="str">
        <f t="shared" si="4"/>
        <v>INTEGER</v>
      </c>
      <c r="U19" s="25" t="str">
        <f t="shared" si="5"/>
        <v/>
      </c>
      <c r="V19" s="25" t="str">
        <f t="shared" si="6"/>
        <v>NOT NULL</v>
      </c>
      <c r="W19" s="25" t="str">
        <f t="shared" si="7"/>
        <v>-- カテゴリ名No</v>
      </c>
      <c r="Y19" s="41"/>
      <c r="Z19" s="41"/>
      <c r="AA19" s="41"/>
      <c r="AB19" s="41"/>
      <c r="AD19" s="25" t="str">
        <f t="shared" si="8"/>
        <v/>
      </c>
      <c r="AE19" s="25" t="str">
        <f t="shared" si="9"/>
        <v xml:space="preserve">"category_no", </v>
      </c>
    </row>
    <row r="20" spans="1:31">
      <c r="B20" s="33">
        <f t="shared" si="0"/>
        <v>7</v>
      </c>
      <c r="C20" s="34" t="s">
        <v>1916</v>
      </c>
      <c r="D20" s="236" t="s">
        <v>1918</v>
      </c>
      <c r="E20" s="36"/>
      <c r="F20" s="36" t="s">
        <v>1620</v>
      </c>
      <c r="G20" s="36">
        <v>20</v>
      </c>
      <c r="H20" s="229" t="str">
        <f>IF(F20="フラグ","boolean",IF(F20="文字列","text",IF(F20="整数","integer",IF(F20="実数","numeric",""))))</f>
        <v>text</v>
      </c>
      <c r="I20" s="229">
        <f t="shared" si="2"/>
        <v>61</v>
      </c>
      <c r="J20" s="237"/>
      <c r="K20" s="238"/>
      <c r="L20" s="239"/>
      <c r="M20" s="240"/>
      <c r="S20" s="25" t="str">
        <f>IF(B20&lt;&gt;1,","&amp;D20,D20)</f>
        <v>,category</v>
      </c>
      <c r="T20" s="25" t="str">
        <f>UPPER(H20)</f>
        <v>TEXT</v>
      </c>
      <c r="U20" s="25" t="str">
        <f>IF(K20&lt;&gt;"","default "&amp;IF(H20="text","'"&amp;K20&amp;"'",K20),"")</f>
        <v/>
      </c>
      <c r="V20" s="25" t="str">
        <f t="shared" si="6"/>
        <v/>
      </c>
      <c r="W20" s="25" t="str">
        <f t="shared" si="7"/>
        <v>-- 分類名</v>
      </c>
      <c r="Y20" s="41"/>
      <c r="Z20" s="41"/>
      <c r="AA20" s="41"/>
      <c r="AB20" s="41"/>
      <c r="AD20" s="25" t="str">
        <f>IF(H20="text",""""&amp;D20&amp;""": ""object"", ","")</f>
        <v xml:space="preserve">"category": "object", </v>
      </c>
      <c r="AE20" s="25" t="str">
        <f>""""&amp;D20&amp;""", "</f>
        <v xml:space="preserve">"category", </v>
      </c>
    </row>
    <row r="21" spans="1:31" ht="19.5" thickBot="1">
      <c r="A21" s="41"/>
      <c r="B21" s="42">
        <f t="shared" si="0"/>
        <v>8</v>
      </c>
      <c r="C21" s="43" t="s">
        <v>1917</v>
      </c>
      <c r="D21" s="43" t="s">
        <v>1930</v>
      </c>
      <c r="E21" s="44"/>
      <c r="F21" s="44" t="s">
        <v>1620</v>
      </c>
      <c r="G21" s="44">
        <v>20</v>
      </c>
      <c r="H21" s="248" t="str">
        <f t="shared" si="1"/>
        <v>text</v>
      </c>
      <c r="I21" s="248">
        <f t="shared" si="2"/>
        <v>61</v>
      </c>
      <c r="J21" s="46"/>
      <c r="K21" s="250"/>
      <c r="L21" s="44"/>
      <c r="M21" s="49"/>
      <c r="S21" s="25" t="str">
        <f t="shared" si="3"/>
        <v>,table_id</v>
      </c>
      <c r="T21" s="25" t="str">
        <f t="shared" si="4"/>
        <v>TEXT</v>
      </c>
      <c r="U21" s="25" t="str">
        <f t="shared" si="5"/>
        <v/>
      </c>
      <c r="V21" s="25" t="str">
        <f t="shared" si="6"/>
        <v/>
      </c>
      <c r="W21" s="25" t="str">
        <f t="shared" si="7"/>
        <v>-- 分類コード</v>
      </c>
      <c r="Y21" s="41"/>
      <c r="Z21" s="41"/>
      <c r="AA21" s="41"/>
      <c r="AB21" s="41"/>
      <c r="AD21" s="25" t="str">
        <f t="shared" si="8"/>
        <v xml:space="preserve">"table_id": "object", </v>
      </c>
      <c r="AE21" s="25" t="str">
        <f t="shared" si="9"/>
        <v xml:space="preserve">"table_id",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774" priority="9"/>
  </conditionalFormatting>
  <conditionalFormatting sqref="D18">
    <cfRule type="duplicateValues" dxfId="773" priority="6"/>
  </conditionalFormatting>
  <conditionalFormatting sqref="D16">
    <cfRule type="duplicateValues" dxfId="772" priority="5"/>
  </conditionalFormatting>
  <conditionalFormatting sqref="D20">
    <cfRule type="duplicateValues" dxfId="771" priority="4"/>
  </conditionalFormatting>
  <conditionalFormatting sqref="D17">
    <cfRule type="duplicateValues" dxfId="770" priority="3"/>
  </conditionalFormatting>
  <conditionalFormatting sqref="D14">
    <cfRule type="duplicateValues" dxfId="769" priority="2"/>
  </conditionalFormatting>
  <conditionalFormatting sqref="D19">
    <cfRule type="duplicateValues" dxfId="76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pageSetUpPr fitToPage="1"/>
  </sheetPr>
  <dimension ref="A1:AE3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1" t="s">
        <v>140</v>
      </c>
    </row>
    <row r="2" spans="1:31" ht="19.5" thickBot="1">
      <c r="B2" s="633"/>
      <c r="C2" s="634"/>
      <c r="D2" s="26" t="s">
        <v>141</v>
      </c>
      <c r="E2" s="637"/>
      <c r="F2" s="637"/>
      <c r="G2" s="637"/>
      <c r="H2" s="637"/>
      <c r="I2" s="637"/>
      <c r="J2" s="638"/>
      <c r="K2" s="639"/>
      <c r="L2" s="640"/>
      <c r="M2" s="27"/>
      <c r="P2" s="25" t="str">
        <f>"ALTER TABLE ONLY milscm4."&amp;D$8</f>
        <v>ALTER TABLE ONLY milscm4.text_mml_mmlsm_body</v>
      </c>
    </row>
    <row r="3" spans="1:31" ht="19.5" thickBot="1">
      <c r="B3" s="28"/>
      <c r="C3" s="28"/>
      <c r="D3" s="28"/>
      <c r="E3" s="28"/>
      <c r="F3" s="28"/>
      <c r="G3" s="28"/>
      <c r="H3" s="28"/>
      <c r="I3" s="28"/>
      <c r="J3" s="28"/>
      <c r="K3" s="28"/>
      <c r="L3" s="28"/>
      <c r="M3" s="29"/>
      <c r="N3" s="28"/>
      <c r="Q3" s="25" t="str">
        <f>"ADD CONSTRAINT "&amp;D$8&amp;"_pkey"</f>
        <v>ADD CONSTRAINT text_mml_mmlsm_body_pkey</v>
      </c>
    </row>
    <row r="4" spans="1:31">
      <c r="B4" s="626" t="s">
        <v>142</v>
      </c>
      <c r="C4" s="627"/>
      <c r="D4" s="628" t="str">
        <f>VLOOKUP(D7,エンティティ一覧!A1:'エンティティ一覧'!AQ10131,13,FALSE)</f>
        <v>ENT_A6_06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1886</v>
      </c>
    </row>
    <row r="7" spans="1:31">
      <c r="B7" s="641" t="s">
        <v>145</v>
      </c>
      <c r="C7" s="642"/>
      <c r="D7" s="643" t="s">
        <v>1962</v>
      </c>
      <c r="E7" s="646"/>
      <c r="F7" s="646"/>
      <c r="G7" s="646"/>
      <c r="H7" s="646"/>
      <c r="I7" s="646"/>
      <c r="J7" s="646"/>
      <c r="K7" s="646"/>
      <c r="L7" s="646"/>
      <c r="M7" s="647"/>
      <c r="T7" s="25" t="s">
        <v>1896</v>
      </c>
    </row>
    <row r="8" spans="1:31">
      <c r="B8" s="641" t="s">
        <v>642</v>
      </c>
      <c r="C8" s="642"/>
      <c r="D8" s="643" t="s">
        <v>2079</v>
      </c>
      <c r="E8" s="646"/>
      <c r="F8" s="646"/>
      <c r="G8" s="646"/>
      <c r="H8" s="646"/>
      <c r="I8" s="646"/>
      <c r="J8" s="646"/>
      <c r="K8" s="646"/>
      <c r="L8" s="646"/>
      <c r="M8" s="647"/>
      <c r="S8" s="25" t="s">
        <v>1327</v>
      </c>
    </row>
    <row r="9" spans="1:31" ht="19.5" thickBot="1">
      <c r="B9" s="652" t="s">
        <v>149</v>
      </c>
      <c r="C9" s="653"/>
      <c r="D9" s="654" t="str">
        <f xml:space="preserve"> D7 &amp; "を定義する。"</f>
        <v>MML_臨床サマリー情報モジュール_本文を定義する。</v>
      </c>
      <c r="E9" s="655"/>
      <c r="F9" s="655"/>
      <c r="G9" s="655"/>
      <c r="H9" s="655"/>
      <c r="I9" s="655"/>
      <c r="J9" s="655"/>
      <c r="K9" s="655"/>
      <c r="L9" s="655"/>
      <c r="M9" s="656"/>
      <c r="P9" s="25" t="str">
        <f>"ALTER TABLE milscm4."&amp;D$8&amp;" OWNER TO pgmisgrp1;"</f>
        <v>ALTER TABLE milscm4.text_mml_mmlsm_body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milscm4.text_mml_mmlsm_body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milscm4.text_mml_mmlsm_body</v>
      </c>
    </row>
    <row r="13" spans="1:31" ht="16.5" customHeight="1">
      <c r="B13" s="670"/>
      <c r="C13" s="672"/>
      <c r="D13" s="672"/>
      <c r="E13" s="666"/>
      <c r="F13" s="280" t="s">
        <v>162</v>
      </c>
      <c r="G13" s="280" t="s">
        <v>163</v>
      </c>
      <c r="H13" s="280" t="s">
        <v>162</v>
      </c>
      <c r="I13" s="280" t="s">
        <v>164</v>
      </c>
      <c r="J13" s="666"/>
      <c r="K13" s="666"/>
      <c r="L13" s="666"/>
      <c r="M13" s="668"/>
      <c r="Q13" s="25" t="s">
        <v>1326</v>
      </c>
    </row>
    <row r="14" spans="1:31">
      <c r="B14" s="33">
        <f t="shared" ref="B14:B31" si="0">ROW()-13</f>
        <v>1</v>
      </c>
      <c r="C14" s="34" t="s">
        <v>1887</v>
      </c>
      <c r="D14" s="236" t="s">
        <v>1885</v>
      </c>
      <c r="E14" s="36" t="s">
        <v>192</v>
      </c>
      <c r="F14" s="36" t="s">
        <v>1875</v>
      </c>
      <c r="G14" s="36">
        <v>10</v>
      </c>
      <c r="H14" s="229" t="str">
        <f t="shared" ref="H14:H31" si="1">IF(F14="フラグ","boolean",IF(F14="文字列","text",IF(F14="整数","integer",IF(F14="実数","numeric",""))))</f>
        <v>integer</v>
      </c>
      <c r="I14" s="229">
        <f t="shared" ref="I14:I31" si="2">IF(H14="boolean",1,IF(H14="text",IF(G14&lt;=126,1+(G14*3),4+(G14*3)),IF(H14="integer",4,IF(H14="numeric",3+CEILING(G14/4*2,2),0))))</f>
        <v>4</v>
      </c>
      <c r="J14" s="237"/>
      <c r="K14" s="238"/>
      <c r="L14" s="239" t="s">
        <v>192</v>
      </c>
      <c r="M14" s="240"/>
      <c r="S14" s="25" t="str">
        <f t="shared" ref="S14:S31" si="3">IF(B14&lt;&gt;1,","&amp;D14,D14)</f>
        <v>zip_no</v>
      </c>
      <c r="T14" s="25" t="str">
        <f t="shared" ref="T14:T31" si="4">UPPER(H14)</f>
        <v>INTEGER</v>
      </c>
      <c r="U14" s="25" t="str">
        <f t="shared" ref="U14:U31" si="5">IF(K14&lt;&gt;"","default "&amp;IF(H14="text","'"&amp;K14&amp;"'",K14),"")</f>
        <v/>
      </c>
      <c r="V14" s="25" t="str">
        <f t="shared" ref="V14:V31" si="6">IF(L14="○","NOT NULL","")</f>
        <v>NOT NULL</v>
      </c>
      <c r="W14" s="25" t="str">
        <f t="shared" ref="W14:W31" si="7">"-- "&amp;C14</f>
        <v>-- ZipファイルNo</v>
      </c>
      <c r="Y14" s="41"/>
      <c r="Z14" s="41"/>
      <c r="AA14" s="41"/>
      <c r="AB14" s="41"/>
      <c r="AD14" s="25" t="str">
        <f t="shared" ref="AD14:AD31" si="8">IF(H14="text",""""&amp;D14&amp;""": ""object"", ","")</f>
        <v/>
      </c>
      <c r="AE14" s="25" t="str">
        <f t="shared" ref="AE14:AE3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1957</v>
      </c>
      <c r="D19" s="236" t="s">
        <v>1944</v>
      </c>
      <c r="E19" s="36"/>
      <c r="F19" s="36" t="s">
        <v>1620</v>
      </c>
      <c r="G19" s="36">
        <v>10</v>
      </c>
      <c r="H19" s="229" t="str">
        <f t="shared" ref="H19:H20" si="10">IF(F19="フラグ","boolean",IF(F19="文字列","text",IF(F19="整数","integer",IF(F19="実数","numeric",""))))</f>
        <v>text</v>
      </c>
      <c r="I19" s="229">
        <f t="shared" ref="I19:I20" si="11">IF(H19="boolean",1,IF(H19="text",IF(G19&lt;=126,1+(G19*3),4+(G19*3)),IF(H19="integer",4,IF(H19="numeric",3+CEILING(G19/4*2,2),0))))</f>
        <v>31</v>
      </c>
      <c r="J19" s="237"/>
      <c r="K19" s="238"/>
      <c r="L19" s="239"/>
      <c r="M19" s="240" t="s">
        <v>1960</v>
      </c>
      <c r="S19" s="25" t="str">
        <f t="shared" ref="S19:S20" si="12">IF(B19&lt;&gt;1,","&amp;D19,D19)</f>
        <v>,service_history_start</v>
      </c>
      <c r="T19" s="25" t="str">
        <f t="shared" ref="T19:T20" si="13">UPPER(H19)</f>
        <v>TEXT</v>
      </c>
      <c r="U19" s="25" t="str">
        <f t="shared" ref="U19:U20" si="14">IF(K19&lt;&gt;"","default "&amp;IF(H19="text","'"&amp;K19&amp;"'",K19),"")</f>
        <v/>
      </c>
      <c r="V19" s="25" t="str">
        <f t="shared" ref="V19:V20" si="15">IF(L19="○","NOT NULL","")</f>
        <v/>
      </c>
      <c r="W19" s="25" t="str">
        <f t="shared" ref="W19:W20" si="16">"-- "&amp;C19</f>
        <v>-- サマリー対象期間の開始日</v>
      </c>
      <c r="Y19" s="41"/>
      <c r="Z19" s="41"/>
      <c r="AA19" s="41"/>
      <c r="AB19" s="41"/>
      <c r="AD19" s="25" t="str">
        <f t="shared" ref="AD19:AD20" si="17">IF(H19="text",""""&amp;D19&amp;""": ""object"", ","")</f>
        <v xml:space="preserve">"service_history_start": "object", </v>
      </c>
      <c r="AE19" s="25" t="str">
        <f t="shared" ref="AE19:AE20" si="18">""""&amp;D19&amp;""", "</f>
        <v xml:space="preserve">"service_history_start", </v>
      </c>
    </row>
    <row r="20" spans="1:31">
      <c r="B20" s="33">
        <f t="shared" si="0"/>
        <v>7</v>
      </c>
      <c r="C20" s="34" t="s">
        <v>1958</v>
      </c>
      <c r="D20" s="236" t="s">
        <v>1945</v>
      </c>
      <c r="E20" s="36"/>
      <c r="F20" s="36" t="s">
        <v>1620</v>
      </c>
      <c r="G20" s="36">
        <v>10</v>
      </c>
      <c r="H20" s="229" t="str">
        <f t="shared" si="10"/>
        <v>text</v>
      </c>
      <c r="I20" s="229">
        <f t="shared" si="11"/>
        <v>31</v>
      </c>
      <c r="J20" s="237"/>
      <c r="K20" s="238"/>
      <c r="L20" s="239"/>
      <c r="M20" s="240" t="s">
        <v>1959</v>
      </c>
      <c r="S20" s="25" t="str">
        <f t="shared" si="12"/>
        <v>,service_history_end</v>
      </c>
      <c r="T20" s="25" t="str">
        <f t="shared" si="13"/>
        <v>TEXT</v>
      </c>
      <c r="U20" s="25" t="str">
        <f t="shared" si="14"/>
        <v/>
      </c>
      <c r="V20" s="25" t="str">
        <f t="shared" si="15"/>
        <v/>
      </c>
      <c r="W20" s="25" t="str">
        <f t="shared" si="16"/>
        <v>-- サマリー対象期間の終了日</v>
      </c>
      <c r="Y20" s="41"/>
      <c r="Z20" s="41"/>
      <c r="AA20" s="41"/>
      <c r="AB20" s="41"/>
      <c r="AD20" s="25" t="str">
        <f t="shared" si="17"/>
        <v xml:space="preserve">"service_history_end": "object", </v>
      </c>
      <c r="AE20" s="25" t="str">
        <f t="shared" si="18"/>
        <v xml:space="preserve">"service_history_end", </v>
      </c>
    </row>
    <row r="21" spans="1:31">
      <c r="B21" s="33">
        <f t="shared" si="0"/>
        <v>8</v>
      </c>
      <c r="C21" s="34" t="s">
        <v>1933</v>
      </c>
      <c r="D21" s="236" t="s">
        <v>1946</v>
      </c>
      <c r="E21" s="36"/>
      <c r="F21" s="36" t="s">
        <v>1620</v>
      </c>
      <c r="G21" s="36">
        <v>50</v>
      </c>
      <c r="H21" s="229" t="str">
        <f t="shared" si="1"/>
        <v>text</v>
      </c>
      <c r="I21" s="229">
        <f t="shared" si="2"/>
        <v>151</v>
      </c>
      <c r="J21" s="237"/>
      <c r="K21" s="238"/>
      <c r="L21" s="239"/>
      <c r="M21" s="240"/>
      <c r="S21" s="25" t="str">
        <f t="shared" si="3"/>
        <v>,death_info</v>
      </c>
      <c r="T21" s="25" t="str">
        <f t="shared" si="4"/>
        <v>TEXT</v>
      </c>
      <c r="U21" s="25" t="str">
        <f t="shared" si="5"/>
        <v/>
      </c>
      <c r="V21" s="25" t="str">
        <f t="shared" si="6"/>
        <v/>
      </c>
      <c r="W21" s="25" t="str">
        <f t="shared" si="7"/>
        <v>-- 死亡関連情報</v>
      </c>
      <c r="Y21" s="41"/>
      <c r="Z21" s="41"/>
      <c r="AA21" s="41"/>
      <c r="AB21" s="41"/>
      <c r="AD21" s="25" t="str">
        <f t="shared" si="8"/>
        <v xml:space="preserve">"death_info": "object", </v>
      </c>
      <c r="AE21" s="25" t="str">
        <f t="shared" si="9"/>
        <v xml:space="preserve">"death_info", </v>
      </c>
    </row>
    <row r="22" spans="1:31">
      <c r="B22" s="33">
        <f t="shared" si="0"/>
        <v>9</v>
      </c>
      <c r="C22" s="34" t="s">
        <v>1934</v>
      </c>
      <c r="D22" s="236" t="s">
        <v>1947</v>
      </c>
      <c r="E22" s="36"/>
      <c r="F22" s="36" t="s">
        <v>1620</v>
      </c>
      <c r="G22" s="36">
        <v>19</v>
      </c>
      <c r="H22" s="229" t="str">
        <f t="shared" si="1"/>
        <v>text</v>
      </c>
      <c r="I22" s="229">
        <f t="shared" si="2"/>
        <v>58</v>
      </c>
      <c r="J22" s="237"/>
      <c r="K22" s="238"/>
      <c r="L22" s="239"/>
      <c r="M22" s="240" t="s">
        <v>1884</v>
      </c>
      <c r="S22" s="25" t="str">
        <f t="shared" si="3"/>
        <v>,death_info_date</v>
      </c>
      <c r="T22" s="25" t="str">
        <f t="shared" si="4"/>
        <v>TEXT</v>
      </c>
      <c r="U22" s="25" t="str">
        <f t="shared" si="5"/>
        <v/>
      </c>
      <c r="V22" s="25" t="str">
        <f t="shared" si="6"/>
        <v/>
      </c>
      <c r="W22" s="25" t="str">
        <f t="shared" si="7"/>
        <v>-- 死亡日時</v>
      </c>
      <c r="Y22" s="41"/>
      <c r="Z22" s="41"/>
      <c r="AA22" s="41"/>
      <c r="AB22" s="41"/>
      <c r="AD22" s="25" t="str">
        <f t="shared" si="8"/>
        <v xml:space="preserve">"death_info_date": "object", </v>
      </c>
      <c r="AE22" s="25" t="str">
        <f t="shared" si="9"/>
        <v xml:space="preserve">"death_info_date", </v>
      </c>
    </row>
    <row r="23" spans="1:31">
      <c r="B23" s="33">
        <f t="shared" si="0"/>
        <v>10</v>
      </c>
      <c r="C23" s="34" t="s">
        <v>1935</v>
      </c>
      <c r="D23" s="236" t="s">
        <v>1948</v>
      </c>
      <c r="E23" s="36"/>
      <c r="F23" s="36" t="s">
        <v>1620</v>
      </c>
      <c r="G23" s="36">
        <v>5</v>
      </c>
      <c r="H23" s="229" t="str">
        <f>IF(F23="フラグ","boolean",IF(F23="文字列","text",IF(F23="整数","integer",IF(F23="実数","numeric",""))))</f>
        <v>text</v>
      </c>
      <c r="I23" s="229">
        <f t="shared" si="2"/>
        <v>16</v>
      </c>
      <c r="J23" s="237"/>
      <c r="K23" s="238"/>
      <c r="L23" s="239"/>
      <c r="M23" s="240" t="s">
        <v>1961</v>
      </c>
      <c r="S23" s="25" t="str">
        <f>IF(B23&lt;&gt;1,","&amp;D23,D23)</f>
        <v>,death_info_autopsy</v>
      </c>
      <c r="T23" s="25" t="str">
        <f>UPPER(H23)</f>
        <v>TEXT</v>
      </c>
      <c r="U23" s="25" t="str">
        <f>IF(K23&lt;&gt;"","default "&amp;IF(H23="text","'"&amp;K23&amp;"'",K23),"")</f>
        <v/>
      </c>
      <c r="V23" s="25" t="str">
        <f t="shared" si="6"/>
        <v/>
      </c>
      <c r="W23" s="25" t="str">
        <f t="shared" si="7"/>
        <v>-- 剖検の有無</v>
      </c>
      <c r="Y23" s="41"/>
      <c r="Z23" s="41"/>
      <c r="AA23" s="41"/>
      <c r="AB23" s="41"/>
      <c r="AD23" s="25" t="str">
        <f>IF(H23="text",""""&amp;D23&amp;""": ""object"", ","")</f>
        <v xml:space="preserve">"death_info_autopsy": "object", </v>
      </c>
      <c r="AE23" s="25" t="str">
        <f>""""&amp;D23&amp;""", "</f>
        <v xml:space="preserve">"death_info_autopsy", </v>
      </c>
    </row>
    <row r="24" spans="1:31">
      <c r="B24" s="33">
        <f t="shared" si="0"/>
        <v>11</v>
      </c>
      <c r="C24" s="34" t="s">
        <v>1936</v>
      </c>
      <c r="D24" s="236" t="s">
        <v>1949</v>
      </c>
      <c r="E24" s="36"/>
      <c r="F24" s="36" t="s">
        <v>1620</v>
      </c>
      <c r="G24" s="36">
        <v>200</v>
      </c>
      <c r="H24" s="229" t="str">
        <f t="shared" ref="H24:H25" si="19">IF(F24="フラグ","boolean",IF(F24="文字列","text",IF(F24="整数","integer",IF(F24="実数","numeric",""))))</f>
        <v>text</v>
      </c>
      <c r="I24" s="229">
        <f t="shared" ref="I24:I27" si="20">IF(H24="boolean",1,IF(H24="text",IF(G24&lt;=126,1+(G24*3),4+(G24*3)),IF(H24="integer",4,IF(H24="numeric",3+CEILING(G24/4*2,2),0))))</f>
        <v>604</v>
      </c>
      <c r="J24" s="237"/>
      <c r="K24" s="238"/>
      <c r="L24" s="239"/>
      <c r="M24" s="240"/>
      <c r="S24" s="25" t="str">
        <f t="shared" ref="S24:S25" si="21">IF(B24&lt;&gt;1,","&amp;D24,D24)</f>
        <v>,chief_complaints</v>
      </c>
      <c r="T24" s="25" t="str">
        <f t="shared" ref="T24:T25" si="22">UPPER(H24)</f>
        <v>TEXT</v>
      </c>
      <c r="U24" s="25" t="str">
        <f t="shared" ref="U24:U25" si="23">IF(K24&lt;&gt;"","default "&amp;IF(H24="text","'"&amp;K24&amp;"'",K24),"")</f>
        <v/>
      </c>
      <c r="V24" s="25" t="str">
        <f t="shared" ref="V24:V27" si="24">IF(L24="○","NOT NULL","")</f>
        <v/>
      </c>
      <c r="W24" s="25" t="str">
        <f t="shared" ref="W24:W27" si="25">"-- "&amp;C24</f>
        <v>-- 主訴</v>
      </c>
      <c r="Y24" s="41"/>
      <c r="Z24" s="41"/>
      <c r="AA24" s="41"/>
      <c r="AB24" s="41"/>
      <c r="AD24" s="25" t="str">
        <f t="shared" ref="AD24:AD25" si="26">IF(H24="text",""""&amp;D24&amp;""": ""object"", ","")</f>
        <v xml:space="preserve">"chief_complaints": "object", </v>
      </c>
      <c r="AE24" s="25" t="str">
        <f t="shared" ref="AE24:AE25" si="27">""""&amp;D24&amp;""", "</f>
        <v xml:space="preserve">"chief_complaints", </v>
      </c>
    </row>
    <row r="25" spans="1:31">
      <c r="B25" s="33">
        <f t="shared" si="0"/>
        <v>12</v>
      </c>
      <c r="C25" s="34" t="s">
        <v>1937</v>
      </c>
      <c r="D25" s="236" t="s">
        <v>1950</v>
      </c>
      <c r="E25" s="36"/>
      <c r="F25" s="36" t="s">
        <v>1620</v>
      </c>
      <c r="G25" s="36">
        <v>1000</v>
      </c>
      <c r="H25" s="229" t="str">
        <f t="shared" si="19"/>
        <v>text</v>
      </c>
      <c r="I25" s="229">
        <f t="shared" si="20"/>
        <v>3004</v>
      </c>
      <c r="J25" s="237"/>
      <c r="K25" s="238"/>
      <c r="L25" s="239"/>
      <c r="M25" s="240"/>
      <c r="S25" s="25" t="str">
        <f t="shared" si="21"/>
        <v>,patient_profile</v>
      </c>
      <c r="T25" s="25" t="str">
        <f t="shared" si="22"/>
        <v>TEXT</v>
      </c>
      <c r="U25" s="25" t="str">
        <f t="shared" si="23"/>
        <v/>
      </c>
      <c r="V25" s="25" t="str">
        <f t="shared" si="24"/>
        <v/>
      </c>
      <c r="W25" s="25" t="str">
        <f t="shared" si="25"/>
        <v>-- 患者プロフィール</v>
      </c>
      <c r="Y25" s="41"/>
      <c r="Z25" s="41"/>
      <c r="AA25" s="41"/>
      <c r="AB25" s="41"/>
      <c r="AD25" s="25" t="str">
        <f t="shared" si="26"/>
        <v xml:space="preserve">"patient_profile": "object", </v>
      </c>
      <c r="AE25" s="25" t="str">
        <f t="shared" si="27"/>
        <v xml:space="preserve">"patient_profile", </v>
      </c>
    </row>
    <row r="26" spans="1:31">
      <c r="B26" s="33">
        <f t="shared" si="0"/>
        <v>13</v>
      </c>
      <c r="C26" s="34" t="s">
        <v>1938</v>
      </c>
      <c r="D26" s="236" t="s">
        <v>1951</v>
      </c>
      <c r="E26" s="36"/>
      <c r="F26" s="36" t="s">
        <v>1620</v>
      </c>
      <c r="G26" s="36">
        <v>1000</v>
      </c>
      <c r="H26" s="229" t="str">
        <f>IF(F26="フラグ","boolean",IF(F26="文字列","text",IF(F26="整数","integer",IF(F26="実数","numeric",""))))</f>
        <v>text</v>
      </c>
      <c r="I26" s="229">
        <f t="shared" si="20"/>
        <v>3004</v>
      </c>
      <c r="J26" s="237"/>
      <c r="K26" s="238"/>
      <c r="L26" s="239"/>
      <c r="M26" s="240"/>
      <c r="S26" s="25" t="str">
        <f>IF(B26&lt;&gt;1,","&amp;D26,D26)</f>
        <v>,history</v>
      </c>
      <c r="T26" s="25" t="str">
        <f>UPPER(H26)</f>
        <v>TEXT</v>
      </c>
      <c r="U26" s="25" t="str">
        <f>IF(K26&lt;&gt;"","default "&amp;IF(H26="text","'"&amp;K26&amp;"'",K26),"")</f>
        <v/>
      </c>
      <c r="V26" s="25" t="str">
        <f t="shared" si="24"/>
        <v/>
      </c>
      <c r="W26" s="25" t="str">
        <f t="shared" si="25"/>
        <v>-- 入院までの経過</v>
      </c>
      <c r="Y26" s="41"/>
      <c r="Z26" s="41"/>
      <c r="AA26" s="41"/>
      <c r="AB26" s="41"/>
      <c r="AD26" s="25" t="str">
        <f>IF(H26="text",""""&amp;D26&amp;""": ""object"", ","")</f>
        <v xml:space="preserve">"history": "object", </v>
      </c>
      <c r="AE26" s="25" t="str">
        <f>""""&amp;D26&amp;""", "</f>
        <v xml:space="preserve">"history", </v>
      </c>
    </row>
    <row r="27" spans="1:31">
      <c r="B27" s="33">
        <f t="shared" si="0"/>
        <v>14</v>
      </c>
      <c r="C27" s="34" t="s">
        <v>1939</v>
      </c>
      <c r="D27" s="236" t="s">
        <v>1952</v>
      </c>
      <c r="E27" s="36"/>
      <c r="F27" s="36" t="s">
        <v>1620</v>
      </c>
      <c r="G27" s="36">
        <v>1000</v>
      </c>
      <c r="H27" s="229" t="str">
        <f t="shared" ref="H27" si="28">IF(F27="フラグ","boolean",IF(F27="文字列","text",IF(F27="整数","integer",IF(F27="実数","numeric",""))))</f>
        <v>text</v>
      </c>
      <c r="I27" s="229">
        <f t="shared" si="20"/>
        <v>3004</v>
      </c>
      <c r="J27" s="237"/>
      <c r="K27" s="238"/>
      <c r="L27" s="239"/>
      <c r="M27" s="240"/>
      <c r="S27" s="25" t="str">
        <f t="shared" ref="S27" si="29">IF(B27&lt;&gt;1,","&amp;D27,D27)</f>
        <v>,physical_exam</v>
      </c>
      <c r="T27" s="25" t="str">
        <f t="shared" ref="T27" si="30">UPPER(H27)</f>
        <v>TEXT</v>
      </c>
      <c r="U27" s="25" t="str">
        <f t="shared" ref="U27" si="31">IF(K27&lt;&gt;"","default "&amp;IF(H27="text","'"&amp;K27&amp;"'",K27),"")</f>
        <v/>
      </c>
      <c r="V27" s="25" t="str">
        <f t="shared" si="24"/>
        <v/>
      </c>
      <c r="W27" s="25" t="str">
        <f t="shared" si="25"/>
        <v>-- 入院時理学所見</v>
      </c>
      <c r="Y27" s="41"/>
      <c r="Z27" s="41"/>
      <c r="AA27" s="41"/>
      <c r="AB27" s="41"/>
      <c r="AD27" s="25" t="str">
        <f t="shared" ref="AD27" si="32">IF(H27="text",""""&amp;D27&amp;""": ""object"", ","")</f>
        <v xml:space="preserve">"physical_exam": "object", </v>
      </c>
      <c r="AE27" s="25" t="str">
        <f t="shared" ref="AE27" si="33">""""&amp;D27&amp;""", "</f>
        <v xml:space="preserve">"physical_exam", </v>
      </c>
    </row>
    <row r="28" spans="1:31">
      <c r="B28" s="33">
        <f t="shared" si="0"/>
        <v>15</v>
      </c>
      <c r="C28" s="34" t="s">
        <v>1940</v>
      </c>
      <c r="D28" s="236" t="s">
        <v>1953</v>
      </c>
      <c r="E28" s="36"/>
      <c r="F28" s="36" t="s">
        <v>1620</v>
      </c>
      <c r="G28" s="36">
        <v>1000</v>
      </c>
      <c r="H28" s="229" t="str">
        <f t="shared" ref="H28:H29" si="34">IF(F28="フラグ","boolean",IF(F28="文字列","text",IF(F28="整数","integer",IF(F28="実数","numeric",""))))</f>
        <v>text</v>
      </c>
      <c r="I28" s="229">
        <f t="shared" ref="I28:I30" si="35">IF(H28="boolean",1,IF(H28="text",IF(G28&lt;=126,1+(G28*3),4+(G28*3)),IF(H28="integer",4,IF(H28="numeric",3+CEILING(G28/4*2,2),0))))</f>
        <v>3004</v>
      </c>
      <c r="J28" s="237"/>
      <c r="K28" s="238"/>
      <c r="L28" s="239"/>
      <c r="M28" s="240"/>
      <c r="S28" s="25" t="str">
        <f t="shared" ref="S28:S29" si="36">IF(B28&lt;&gt;1,","&amp;D28,D28)</f>
        <v>,discharge_findings</v>
      </c>
      <c r="T28" s="25" t="str">
        <f t="shared" ref="T28:T29" si="37">UPPER(H28)</f>
        <v>TEXT</v>
      </c>
      <c r="U28" s="25" t="str">
        <f t="shared" ref="U28:U29" si="38">IF(K28&lt;&gt;"","default "&amp;IF(H28="text","'"&amp;K28&amp;"'",K28),"")</f>
        <v/>
      </c>
      <c r="V28" s="25" t="str">
        <f t="shared" ref="V28:V30" si="39">IF(L28="○","NOT NULL","")</f>
        <v/>
      </c>
      <c r="W28" s="25" t="str">
        <f t="shared" ref="W28:W30" si="40">"-- "&amp;C28</f>
        <v>-- 退院時所見</v>
      </c>
      <c r="Y28" s="41"/>
      <c r="Z28" s="41"/>
      <c r="AA28" s="41"/>
      <c r="AB28" s="41"/>
      <c r="AD28" s="25" t="str">
        <f t="shared" ref="AD28:AD29" si="41">IF(H28="text",""""&amp;D28&amp;""": ""object"", ","")</f>
        <v xml:space="preserve">"discharge_findings": "object", </v>
      </c>
      <c r="AE28" s="25" t="str">
        <f t="shared" ref="AE28:AE29" si="42">""""&amp;D28&amp;""", "</f>
        <v xml:space="preserve">"discharge_findings", </v>
      </c>
    </row>
    <row r="29" spans="1:31">
      <c r="B29" s="33">
        <f t="shared" si="0"/>
        <v>16</v>
      </c>
      <c r="C29" s="34" t="s">
        <v>1941</v>
      </c>
      <c r="D29" s="236" t="s">
        <v>1954</v>
      </c>
      <c r="E29" s="36"/>
      <c r="F29" s="36" t="s">
        <v>1620</v>
      </c>
      <c r="G29" s="36">
        <v>1000</v>
      </c>
      <c r="H29" s="229" t="str">
        <f t="shared" si="34"/>
        <v>text</v>
      </c>
      <c r="I29" s="229">
        <f t="shared" si="35"/>
        <v>3004</v>
      </c>
      <c r="J29" s="237"/>
      <c r="K29" s="238"/>
      <c r="L29" s="239"/>
      <c r="M29" s="240"/>
      <c r="S29" s="25" t="str">
        <f t="shared" si="36"/>
        <v>,medication</v>
      </c>
      <c r="T29" s="25" t="str">
        <f t="shared" si="37"/>
        <v>TEXT</v>
      </c>
      <c r="U29" s="25" t="str">
        <f t="shared" si="38"/>
        <v/>
      </c>
      <c r="V29" s="25" t="str">
        <f t="shared" si="39"/>
        <v/>
      </c>
      <c r="W29" s="25" t="str">
        <f t="shared" si="40"/>
        <v>-- 退院時処方</v>
      </c>
      <c r="Y29" s="41"/>
      <c r="Z29" s="41"/>
      <c r="AA29" s="41"/>
      <c r="AB29" s="41"/>
      <c r="AD29" s="25" t="str">
        <f t="shared" si="41"/>
        <v xml:space="preserve">"medication": "object", </v>
      </c>
      <c r="AE29" s="25" t="str">
        <f t="shared" si="42"/>
        <v xml:space="preserve">"medication", </v>
      </c>
    </row>
    <row r="30" spans="1:31">
      <c r="B30" s="33">
        <f t="shared" si="0"/>
        <v>17</v>
      </c>
      <c r="C30" s="34" t="s">
        <v>1942</v>
      </c>
      <c r="D30" s="236" t="s">
        <v>1955</v>
      </c>
      <c r="E30" s="36"/>
      <c r="F30" s="36" t="s">
        <v>1620</v>
      </c>
      <c r="G30" s="36">
        <v>1000</v>
      </c>
      <c r="H30" s="229" t="str">
        <f>IF(F30="フラグ","boolean",IF(F30="文字列","text",IF(F30="整数","integer",IF(F30="実数","numeric",""))))</f>
        <v>text</v>
      </c>
      <c r="I30" s="229">
        <f t="shared" si="35"/>
        <v>3004</v>
      </c>
      <c r="J30" s="237"/>
      <c r="K30" s="238"/>
      <c r="L30" s="239"/>
      <c r="M30" s="240"/>
      <c r="S30" s="25" t="str">
        <f>IF(B30&lt;&gt;1,","&amp;D30,D30)</f>
        <v>,plan</v>
      </c>
      <c r="T30" s="25" t="str">
        <f>UPPER(H30)</f>
        <v>TEXT</v>
      </c>
      <c r="U30" s="25" t="str">
        <f>IF(K30&lt;&gt;"","default "&amp;IF(H30="text","'"&amp;K30&amp;"'",K30),"")</f>
        <v/>
      </c>
      <c r="V30" s="25" t="str">
        <f t="shared" si="39"/>
        <v/>
      </c>
      <c r="W30" s="25" t="str">
        <f t="shared" si="40"/>
        <v>-- 退院後治療方針</v>
      </c>
      <c r="Y30" s="41"/>
      <c r="Z30" s="41"/>
      <c r="AA30" s="41"/>
      <c r="AB30" s="41"/>
      <c r="AD30" s="25" t="str">
        <f>IF(H30="text",""""&amp;D30&amp;""": ""object"", ","")</f>
        <v xml:space="preserve">"plan": "object", </v>
      </c>
      <c r="AE30" s="25" t="str">
        <f>""""&amp;D30&amp;""", "</f>
        <v xml:space="preserve">"plan", </v>
      </c>
    </row>
    <row r="31" spans="1:31" ht="19.5" thickBot="1">
      <c r="A31" s="41"/>
      <c r="B31" s="42">
        <f t="shared" si="0"/>
        <v>18</v>
      </c>
      <c r="C31" s="43" t="s">
        <v>1943</v>
      </c>
      <c r="D31" s="43" t="s">
        <v>1956</v>
      </c>
      <c r="E31" s="44"/>
      <c r="F31" s="44" t="s">
        <v>1620</v>
      </c>
      <c r="G31" s="44">
        <v>1000</v>
      </c>
      <c r="H31" s="248" t="str">
        <f t="shared" si="1"/>
        <v>text</v>
      </c>
      <c r="I31" s="248">
        <f t="shared" si="2"/>
        <v>3004</v>
      </c>
      <c r="J31" s="46"/>
      <c r="K31" s="250"/>
      <c r="L31" s="44"/>
      <c r="M31" s="49"/>
      <c r="S31" s="25" t="str">
        <f t="shared" si="3"/>
        <v>,remarks</v>
      </c>
      <c r="T31" s="25" t="str">
        <f t="shared" si="4"/>
        <v>TEXT</v>
      </c>
      <c r="U31" s="25" t="str">
        <f t="shared" si="5"/>
        <v/>
      </c>
      <c r="V31" s="25" t="str">
        <f t="shared" si="6"/>
        <v/>
      </c>
      <c r="W31" s="25" t="str">
        <f t="shared" si="7"/>
        <v>-- 患者に関する留意事項</v>
      </c>
      <c r="Y31" s="41"/>
      <c r="Z31" s="41"/>
      <c r="AA31" s="41"/>
      <c r="AB31" s="41"/>
      <c r="AD31" s="25" t="str">
        <f t="shared" si="8"/>
        <v xml:space="preserve">"remarks": "object", </v>
      </c>
      <c r="AE31" s="25" t="str">
        <f t="shared" si="9"/>
        <v xml:space="preserve">"remarks", </v>
      </c>
    </row>
    <row r="32" spans="1:31">
      <c r="P32" s="41"/>
      <c r="R32" s="25" t="s">
        <v>1327</v>
      </c>
      <c r="Y32" s="41"/>
      <c r="Z32" s="41"/>
      <c r="AA32" s="41"/>
      <c r="AB32" s="41"/>
    </row>
    <row r="33" spans="16:28">
      <c r="P33" s="41"/>
      <c r="Y33" s="41"/>
      <c r="Z33" s="41"/>
      <c r="AA33" s="41"/>
      <c r="AB33" s="41"/>
    </row>
    <row r="34" spans="16:28">
      <c r="P34" s="41"/>
      <c r="Y34" s="41"/>
      <c r="Z34" s="41"/>
      <c r="AA34" s="41"/>
      <c r="AB34" s="41"/>
    </row>
    <row r="35" spans="16:28">
      <c r="P35" s="41"/>
      <c r="Y35" s="41"/>
      <c r="Z35" s="41"/>
      <c r="AA35" s="41"/>
    </row>
    <row r="36" spans="16:28">
      <c r="P36" s="41"/>
      <c r="Y36" s="41"/>
      <c r="Z36" s="41"/>
      <c r="AA36" s="41"/>
    </row>
    <row r="37" spans="16:28">
      <c r="P37" s="41"/>
      <c r="Y37" s="41"/>
      <c r="Z37" s="41"/>
      <c r="AA37" s="41"/>
    </row>
    <row r="38" spans="16:28">
      <c r="P38" s="41"/>
      <c r="Y38" s="41"/>
      <c r="Z38" s="41"/>
      <c r="AA38" s="41"/>
    </row>
    <row r="39" spans="16:28">
      <c r="P39" s="41"/>
      <c r="Y39" s="41"/>
      <c r="Z39" s="41"/>
      <c r="AA3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67" priority="17"/>
  </conditionalFormatting>
  <conditionalFormatting sqref="D22">
    <cfRule type="duplicateValues" dxfId="766" priority="16"/>
  </conditionalFormatting>
  <conditionalFormatting sqref="D21">
    <cfRule type="duplicateValues" dxfId="765" priority="15"/>
  </conditionalFormatting>
  <conditionalFormatting sqref="D18">
    <cfRule type="duplicateValues" dxfId="764" priority="14"/>
  </conditionalFormatting>
  <conditionalFormatting sqref="D16">
    <cfRule type="duplicateValues" dxfId="763" priority="13"/>
  </conditionalFormatting>
  <conditionalFormatting sqref="D23">
    <cfRule type="duplicateValues" dxfId="762" priority="12"/>
  </conditionalFormatting>
  <conditionalFormatting sqref="D17">
    <cfRule type="duplicateValues" dxfId="761" priority="11"/>
  </conditionalFormatting>
  <conditionalFormatting sqref="D14">
    <cfRule type="duplicateValues" dxfId="760" priority="10"/>
  </conditionalFormatting>
  <conditionalFormatting sqref="D25">
    <cfRule type="duplicateValues" dxfId="759" priority="9"/>
  </conditionalFormatting>
  <conditionalFormatting sqref="D24">
    <cfRule type="duplicateValues" dxfId="758" priority="8"/>
  </conditionalFormatting>
  <conditionalFormatting sqref="D26">
    <cfRule type="duplicateValues" dxfId="757" priority="7"/>
  </conditionalFormatting>
  <conditionalFormatting sqref="D29">
    <cfRule type="duplicateValues" dxfId="756" priority="6"/>
  </conditionalFormatting>
  <conditionalFormatting sqref="D28">
    <cfRule type="duplicateValues" dxfId="755" priority="5"/>
  </conditionalFormatting>
  <conditionalFormatting sqref="D30">
    <cfRule type="duplicateValues" dxfId="754" priority="4"/>
  </conditionalFormatting>
  <conditionalFormatting sqref="D27">
    <cfRule type="duplicateValues" dxfId="753" priority="3"/>
  </conditionalFormatting>
  <conditionalFormatting sqref="D20">
    <cfRule type="duplicateValues" dxfId="752" priority="2"/>
  </conditionalFormatting>
  <conditionalFormatting sqref="D19">
    <cfRule type="duplicateValues" dxfId="75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1" t="s">
        <v>140</v>
      </c>
    </row>
    <row r="2" spans="1:31" ht="19.5" thickBot="1">
      <c r="B2" s="633"/>
      <c r="C2" s="634"/>
      <c r="D2" s="26" t="s">
        <v>141</v>
      </c>
      <c r="E2" s="637"/>
      <c r="F2" s="637"/>
      <c r="G2" s="637"/>
      <c r="H2" s="637"/>
      <c r="I2" s="637"/>
      <c r="J2" s="638"/>
      <c r="K2" s="639"/>
      <c r="L2" s="640"/>
      <c r="M2" s="27"/>
      <c r="P2" s="25" t="str">
        <f>"ALTER TABLE ONLY milscm4."&amp;D$8</f>
        <v>ALTER TABLE ONLY milscm4.text_mml_mmlsm_outpatient</v>
      </c>
    </row>
    <row r="3" spans="1:31" ht="19.5" thickBot="1">
      <c r="B3" s="28"/>
      <c r="C3" s="28"/>
      <c r="D3" s="28"/>
      <c r="E3" s="28"/>
      <c r="F3" s="28"/>
      <c r="G3" s="28"/>
      <c r="H3" s="28"/>
      <c r="I3" s="28"/>
      <c r="J3" s="28"/>
      <c r="K3" s="28"/>
      <c r="L3" s="28"/>
      <c r="M3" s="29"/>
      <c r="N3" s="28"/>
      <c r="Q3" s="25" t="str">
        <f>"ADD CONSTRAINT "&amp;D$8&amp;"_pkey"</f>
        <v>ADD CONSTRAINT text_mml_mmlsm_outpatient_pkey</v>
      </c>
    </row>
    <row r="4" spans="1:31">
      <c r="B4" s="626" t="s">
        <v>142</v>
      </c>
      <c r="C4" s="627"/>
      <c r="D4" s="628" t="str">
        <f>VLOOKUP(D7,エンティティ一覧!A1:'エンティティ一覧'!AQ10131,13,FALSE)</f>
        <v>ENT_A6_07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1963</v>
      </c>
      <c r="E7" s="646"/>
      <c r="F7" s="646"/>
      <c r="G7" s="646"/>
      <c r="H7" s="646"/>
      <c r="I7" s="646"/>
      <c r="J7" s="646"/>
      <c r="K7" s="646"/>
      <c r="L7" s="646"/>
      <c r="M7" s="647"/>
      <c r="T7" s="25" t="s">
        <v>1972</v>
      </c>
    </row>
    <row r="8" spans="1:31">
      <c r="B8" s="641" t="s">
        <v>642</v>
      </c>
      <c r="C8" s="642"/>
      <c r="D8" s="643" t="s">
        <v>2080</v>
      </c>
      <c r="E8" s="646"/>
      <c r="F8" s="646"/>
      <c r="G8" s="646"/>
      <c r="H8" s="646"/>
      <c r="I8" s="646"/>
      <c r="J8" s="646"/>
      <c r="K8" s="646"/>
      <c r="L8" s="646"/>
      <c r="M8" s="647"/>
      <c r="S8" s="25" t="s">
        <v>1327</v>
      </c>
    </row>
    <row r="9" spans="1:31" ht="19.5" thickBot="1">
      <c r="B9" s="652" t="s">
        <v>149</v>
      </c>
      <c r="C9" s="653"/>
      <c r="D9" s="654" t="str">
        <f xml:space="preserve"> D7 &amp; "を定義する。"</f>
        <v>MML_臨床サマリー情報モジュール_外来を定義する。</v>
      </c>
      <c r="E9" s="655"/>
      <c r="F9" s="655"/>
      <c r="G9" s="655"/>
      <c r="H9" s="655"/>
      <c r="I9" s="655"/>
      <c r="J9" s="655"/>
      <c r="K9" s="655"/>
      <c r="L9" s="655"/>
      <c r="M9" s="656"/>
      <c r="P9" s="25" t="str">
        <f>"ALTER TABLE milscm4."&amp;D$8&amp;" OWNER TO pgmisgrp1;"</f>
        <v>ALTER TABLE milscm4.text_mml_mmlsm_outpatient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milscm4.text_mml_mmlsm_outpatient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milscm4.text_mml_mmlsm_outpatient</v>
      </c>
    </row>
    <row r="13" spans="1:31" ht="16.5" customHeight="1">
      <c r="B13" s="670"/>
      <c r="C13" s="672"/>
      <c r="D13" s="672"/>
      <c r="E13" s="666"/>
      <c r="F13" s="280" t="s">
        <v>162</v>
      </c>
      <c r="G13" s="280" t="s">
        <v>163</v>
      </c>
      <c r="H13" s="280" t="s">
        <v>162</v>
      </c>
      <c r="I13" s="280"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1975</v>
      </c>
      <c r="D19" s="236" t="s">
        <v>1973</v>
      </c>
      <c r="E19" s="36" t="s">
        <v>1273</v>
      </c>
      <c r="F19" s="36" t="s">
        <v>1875</v>
      </c>
      <c r="G19" s="36">
        <v>10</v>
      </c>
      <c r="H19" s="229" t="str">
        <f t="shared" si="1"/>
        <v>integer</v>
      </c>
      <c r="I19" s="229">
        <f t="shared" si="2"/>
        <v>4</v>
      </c>
      <c r="J19" s="237"/>
      <c r="K19" s="238"/>
      <c r="L19" s="239" t="s">
        <v>192</v>
      </c>
      <c r="M19" s="240"/>
      <c r="S19" s="25" t="str">
        <f t="shared" si="3"/>
        <v>,outpatient_no</v>
      </c>
      <c r="T19" s="25" t="str">
        <f t="shared" si="4"/>
        <v>INTEGER</v>
      </c>
      <c r="U19" s="25" t="str">
        <f t="shared" si="5"/>
        <v/>
      </c>
      <c r="V19" s="25" t="str">
        <f t="shared" si="6"/>
        <v>NOT NULL</v>
      </c>
      <c r="W19" s="25" t="str">
        <f t="shared" si="7"/>
        <v>-- 外来No</v>
      </c>
      <c r="Y19" s="41"/>
      <c r="Z19" s="41"/>
      <c r="AA19" s="41"/>
      <c r="AB19" s="41"/>
      <c r="AD19" s="25" t="str">
        <f t="shared" si="8"/>
        <v/>
      </c>
      <c r="AE19" s="25" t="str">
        <f t="shared" si="9"/>
        <v xml:space="preserve">"outpatient_no", </v>
      </c>
    </row>
    <row r="20" spans="1:31">
      <c r="B20" s="33">
        <f t="shared" si="0"/>
        <v>7</v>
      </c>
      <c r="C20" s="34" t="s">
        <v>1974</v>
      </c>
      <c r="D20" s="236" t="s">
        <v>25</v>
      </c>
      <c r="E20" s="36"/>
      <c r="F20" s="36" t="s">
        <v>1620</v>
      </c>
      <c r="G20" s="36">
        <v>10</v>
      </c>
      <c r="H20" s="229" t="str">
        <f t="shared" si="1"/>
        <v>text</v>
      </c>
      <c r="I20" s="229">
        <f t="shared" si="2"/>
        <v>31</v>
      </c>
      <c r="J20" s="237"/>
      <c r="K20" s="238"/>
      <c r="L20" s="239"/>
      <c r="M20" s="240" t="s">
        <v>1959</v>
      </c>
      <c r="S20" s="25" t="str">
        <f t="shared" si="3"/>
        <v>,date</v>
      </c>
      <c r="T20" s="25" t="str">
        <f t="shared" si="4"/>
        <v>TEXT</v>
      </c>
      <c r="U20" s="25" t="str">
        <f t="shared" si="5"/>
        <v/>
      </c>
      <c r="V20" s="25" t="str">
        <f t="shared" si="6"/>
        <v/>
      </c>
      <c r="W20" s="25" t="str">
        <f t="shared" si="7"/>
        <v>-- 外来受診日</v>
      </c>
      <c r="Y20" s="41"/>
      <c r="Z20" s="41"/>
      <c r="AA20" s="41"/>
      <c r="AB20" s="41"/>
      <c r="AD20" s="25" t="str">
        <f t="shared" si="8"/>
        <v xml:space="preserve">"date": "object", </v>
      </c>
      <c r="AE20" s="25" t="str">
        <f t="shared" si="9"/>
        <v xml:space="preserve">"date", </v>
      </c>
    </row>
    <row r="21" spans="1:31">
      <c r="B21" s="33">
        <f t="shared" si="0"/>
        <v>8</v>
      </c>
      <c r="C21" s="34" t="s">
        <v>1964</v>
      </c>
      <c r="D21" s="236" t="s">
        <v>1967</v>
      </c>
      <c r="E21" s="36"/>
      <c r="F21" s="36" t="s">
        <v>1620</v>
      </c>
      <c r="G21" s="36">
        <v>200</v>
      </c>
      <c r="H21" s="229" t="str">
        <f t="shared" si="1"/>
        <v>text</v>
      </c>
      <c r="I21" s="229">
        <f t="shared" si="2"/>
        <v>604</v>
      </c>
      <c r="J21" s="237"/>
      <c r="K21" s="238"/>
      <c r="L21" s="239"/>
      <c r="M21" s="240"/>
      <c r="S21" s="25" t="str">
        <f t="shared" si="3"/>
        <v>,condition</v>
      </c>
      <c r="T21" s="25" t="str">
        <f t="shared" si="4"/>
        <v>TEXT</v>
      </c>
      <c r="U21" s="25" t="str">
        <f t="shared" si="5"/>
        <v/>
      </c>
      <c r="V21" s="25" t="str">
        <f t="shared" si="6"/>
        <v/>
      </c>
      <c r="W21" s="25" t="str">
        <f t="shared" si="7"/>
        <v>-- 外来受診状態</v>
      </c>
      <c r="Y21" s="41"/>
      <c r="Z21" s="41"/>
      <c r="AA21" s="41"/>
      <c r="AB21" s="41"/>
      <c r="AD21" s="25" t="str">
        <f t="shared" si="8"/>
        <v xml:space="preserve">"condition": "object", </v>
      </c>
      <c r="AE21" s="25" t="str">
        <f t="shared" si="9"/>
        <v xml:space="preserve">"condition", </v>
      </c>
    </row>
    <row r="22" spans="1:31">
      <c r="B22" s="33">
        <f t="shared" si="0"/>
        <v>9</v>
      </c>
      <c r="C22" s="34" t="s">
        <v>1965</v>
      </c>
      <c r="D22" s="236" t="s">
        <v>1968</v>
      </c>
      <c r="E22" s="36"/>
      <c r="F22" s="36" t="s">
        <v>1620</v>
      </c>
      <c r="G22" s="36">
        <v>5</v>
      </c>
      <c r="H22" s="229" t="str">
        <f>IF(F22="フラグ","boolean",IF(F22="文字列","text",IF(F22="整数","integer",IF(F22="実数","numeric",""))))</f>
        <v>text</v>
      </c>
      <c r="I22" s="229">
        <f t="shared" si="2"/>
        <v>16</v>
      </c>
      <c r="J22" s="237"/>
      <c r="K22" s="238"/>
      <c r="L22" s="239"/>
      <c r="M22" s="240" t="s">
        <v>1970</v>
      </c>
      <c r="S22" s="25" t="str">
        <f>IF(B22&lt;&gt;1,","&amp;D22,D22)</f>
        <v>,condition_first</v>
      </c>
      <c r="T22" s="25" t="str">
        <f>UPPER(H22)</f>
        <v>TEXT</v>
      </c>
      <c r="U22" s="25" t="str">
        <f>IF(K22&lt;&gt;"","default "&amp;IF(H22="text","'"&amp;K22&amp;"'",K22),"")</f>
        <v/>
      </c>
      <c r="V22" s="25" t="str">
        <f t="shared" si="6"/>
        <v/>
      </c>
      <c r="W22" s="25" t="str">
        <f t="shared" si="7"/>
        <v>-- 外来受診状態_初診フラグ</v>
      </c>
      <c r="Y22" s="41"/>
      <c r="Z22" s="41"/>
      <c r="AA22" s="41"/>
      <c r="AB22" s="41"/>
      <c r="AD22" s="25" t="str">
        <f>IF(H22="text",""""&amp;D22&amp;""": ""object"", ","")</f>
        <v xml:space="preserve">"condition_first": "object", </v>
      </c>
      <c r="AE22" s="25" t="str">
        <f>""""&amp;D22&amp;""", "</f>
        <v xml:space="preserve">"condition_first", </v>
      </c>
    </row>
    <row r="23" spans="1:31" ht="19.5" thickBot="1">
      <c r="A23" s="41"/>
      <c r="B23" s="42">
        <f t="shared" si="0"/>
        <v>10</v>
      </c>
      <c r="C23" s="43" t="s">
        <v>1966</v>
      </c>
      <c r="D23" s="43" t="s">
        <v>1969</v>
      </c>
      <c r="E23" s="44"/>
      <c r="F23" s="44" t="s">
        <v>1620</v>
      </c>
      <c r="G23" s="44">
        <v>5</v>
      </c>
      <c r="H23" s="248" t="str">
        <f t="shared" si="1"/>
        <v>text</v>
      </c>
      <c r="I23" s="248">
        <f t="shared" si="2"/>
        <v>16</v>
      </c>
      <c r="J23" s="46"/>
      <c r="K23" s="250"/>
      <c r="L23" s="44"/>
      <c r="M23" s="49" t="s">
        <v>1971</v>
      </c>
      <c r="S23" s="25" t="str">
        <f t="shared" si="3"/>
        <v>,condition_emergency</v>
      </c>
      <c r="T23" s="25" t="str">
        <f t="shared" si="4"/>
        <v>TEXT</v>
      </c>
      <c r="U23" s="25" t="str">
        <f t="shared" si="5"/>
        <v/>
      </c>
      <c r="V23" s="25" t="str">
        <f t="shared" si="6"/>
        <v/>
      </c>
      <c r="W23" s="25" t="str">
        <f t="shared" si="7"/>
        <v>-- 外来受診状態_救急受診フラグ</v>
      </c>
      <c r="Y23" s="41"/>
      <c r="Z23" s="41"/>
      <c r="AA23" s="41"/>
      <c r="AB23" s="41"/>
      <c r="AD23" s="25" t="str">
        <f t="shared" si="8"/>
        <v xml:space="preserve">"condition_emergency": "object", </v>
      </c>
      <c r="AE23" s="25" t="str">
        <f t="shared" si="9"/>
        <v xml:space="preserve">"condition_emergency",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50" priority="9"/>
  </conditionalFormatting>
  <conditionalFormatting sqref="D21">
    <cfRule type="duplicateValues" dxfId="749" priority="8"/>
  </conditionalFormatting>
  <conditionalFormatting sqref="D20">
    <cfRule type="duplicateValues" dxfId="748" priority="7"/>
  </conditionalFormatting>
  <conditionalFormatting sqref="D18">
    <cfRule type="duplicateValues" dxfId="747" priority="6"/>
  </conditionalFormatting>
  <conditionalFormatting sqref="D16">
    <cfRule type="duplicateValues" dxfId="746" priority="5"/>
  </conditionalFormatting>
  <conditionalFormatting sqref="D22">
    <cfRule type="duplicateValues" dxfId="745" priority="4"/>
  </conditionalFormatting>
  <conditionalFormatting sqref="D17">
    <cfRule type="duplicateValues" dxfId="744" priority="3"/>
  </conditionalFormatting>
  <conditionalFormatting sqref="D14">
    <cfRule type="duplicateValues" dxfId="743" priority="2"/>
  </conditionalFormatting>
  <conditionalFormatting sqref="D19">
    <cfRule type="duplicateValues" dxfId="74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pageSetUpPr fitToPage="1"/>
  </sheetPr>
  <dimension ref="A1:AE3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1" t="s">
        <v>140</v>
      </c>
    </row>
    <row r="2" spans="1:31" ht="19.5" thickBot="1">
      <c r="B2" s="633"/>
      <c r="C2" s="634"/>
      <c r="D2" s="26" t="s">
        <v>141</v>
      </c>
      <c r="E2" s="637"/>
      <c r="F2" s="637"/>
      <c r="G2" s="637"/>
      <c r="H2" s="637"/>
      <c r="I2" s="637"/>
      <c r="J2" s="638"/>
      <c r="K2" s="639"/>
      <c r="L2" s="640"/>
      <c r="M2" s="27"/>
      <c r="P2" s="25" t="str">
        <f>"ALTER TABLE ONLY milscm4."&amp;D$8</f>
        <v>ALTER TABLE ONLY milscm4.text_mml_mmlsm_inpatient</v>
      </c>
    </row>
    <row r="3" spans="1:31" ht="19.5" thickBot="1">
      <c r="B3" s="28"/>
      <c r="C3" s="28"/>
      <c r="D3" s="28"/>
      <c r="E3" s="28"/>
      <c r="F3" s="28"/>
      <c r="G3" s="28"/>
      <c r="H3" s="28"/>
      <c r="I3" s="28"/>
      <c r="J3" s="28"/>
      <c r="K3" s="28"/>
      <c r="L3" s="28"/>
      <c r="M3" s="29"/>
      <c r="N3" s="28"/>
      <c r="Q3" s="25" t="str">
        <f>"ADD CONSTRAINT "&amp;D$8&amp;"_pkey"</f>
        <v>ADD CONSTRAINT text_mml_mmlsm_inpatient_pkey</v>
      </c>
    </row>
    <row r="4" spans="1:31">
      <c r="B4" s="626" t="s">
        <v>142</v>
      </c>
      <c r="C4" s="627"/>
      <c r="D4" s="628" t="str">
        <f>VLOOKUP(D7,エンティティ一覧!A1:'エンティティ一覧'!AQ10131,13,FALSE)</f>
        <v>ENT_A6_08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1984</v>
      </c>
      <c r="E7" s="646"/>
      <c r="F7" s="646"/>
      <c r="G7" s="646"/>
      <c r="H7" s="646"/>
      <c r="I7" s="646"/>
      <c r="J7" s="646"/>
      <c r="K7" s="646"/>
      <c r="L7" s="646"/>
      <c r="M7" s="647"/>
      <c r="T7" s="25" t="s">
        <v>2000</v>
      </c>
    </row>
    <row r="8" spans="1:31">
      <c r="B8" s="641" t="s">
        <v>642</v>
      </c>
      <c r="C8" s="642"/>
      <c r="D8" s="643" t="s">
        <v>2081</v>
      </c>
      <c r="E8" s="646"/>
      <c r="F8" s="646"/>
      <c r="G8" s="646"/>
      <c r="H8" s="646"/>
      <c r="I8" s="646"/>
      <c r="J8" s="646"/>
      <c r="K8" s="646"/>
      <c r="L8" s="646"/>
      <c r="M8" s="647"/>
      <c r="S8" s="25" t="s">
        <v>1327</v>
      </c>
    </row>
    <row r="9" spans="1:31" ht="19.5" thickBot="1">
      <c r="B9" s="652" t="s">
        <v>149</v>
      </c>
      <c r="C9" s="653"/>
      <c r="D9" s="654" t="str">
        <f xml:space="preserve"> D7 &amp; "を定義する。"</f>
        <v>MML_臨床サマリー情報モジュール_入退院を定義する。</v>
      </c>
      <c r="E9" s="655"/>
      <c r="F9" s="655"/>
      <c r="G9" s="655"/>
      <c r="H9" s="655"/>
      <c r="I9" s="655"/>
      <c r="J9" s="655"/>
      <c r="K9" s="655"/>
      <c r="L9" s="655"/>
      <c r="M9" s="656"/>
      <c r="P9" s="25" t="str">
        <f>"ALTER TABLE milscm4."&amp;D$8&amp;" OWNER TO pgmisgrp1;"</f>
        <v>ALTER TABLE milscm4.text_mml_mmlsm_inpatient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milscm4.text_mml_mmlsm_inpatient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milscm4.text_mml_mmlsm_inpatient</v>
      </c>
    </row>
    <row r="13" spans="1:31" ht="16.5" customHeight="1">
      <c r="B13" s="670"/>
      <c r="C13" s="672"/>
      <c r="D13" s="672"/>
      <c r="E13" s="666"/>
      <c r="F13" s="280" t="s">
        <v>162</v>
      </c>
      <c r="G13" s="280" t="s">
        <v>163</v>
      </c>
      <c r="H13" s="280" t="s">
        <v>162</v>
      </c>
      <c r="I13" s="280" t="s">
        <v>164</v>
      </c>
      <c r="J13" s="666"/>
      <c r="K13" s="666"/>
      <c r="L13" s="666"/>
      <c r="M13" s="668"/>
      <c r="Q13" s="25" t="s">
        <v>1326</v>
      </c>
    </row>
    <row r="14" spans="1:31">
      <c r="B14" s="33">
        <f t="shared" ref="B14:B27" si="0">ROW()-13</f>
        <v>1</v>
      </c>
      <c r="C14" s="34" t="s">
        <v>1887</v>
      </c>
      <c r="D14" s="236" t="s">
        <v>1885</v>
      </c>
      <c r="E14" s="36" t="s">
        <v>192</v>
      </c>
      <c r="F14" s="36" t="s">
        <v>1875</v>
      </c>
      <c r="G14" s="36">
        <v>10</v>
      </c>
      <c r="H14" s="229" t="str">
        <f t="shared" ref="H14:H27" si="1">IF(F14="フラグ","boolean",IF(F14="文字列","text",IF(F14="整数","integer",IF(F14="実数","numeric",""))))</f>
        <v>integer</v>
      </c>
      <c r="I14" s="229">
        <f t="shared" ref="I14:I27" si="2">IF(H14="boolean",1,IF(H14="text",IF(G14&lt;=126,1+(G14*3),4+(G14*3)),IF(H14="integer",4,IF(H14="numeric",3+CEILING(G14/4*2,2),0))))</f>
        <v>4</v>
      </c>
      <c r="J14" s="237"/>
      <c r="K14" s="238"/>
      <c r="L14" s="239" t="s">
        <v>192</v>
      </c>
      <c r="M14" s="240"/>
      <c r="S14" s="25" t="str">
        <f t="shared" ref="S14:S27" si="3">IF(B14&lt;&gt;1,","&amp;D14,D14)</f>
        <v>zip_no</v>
      </c>
      <c r="T14" s="25" t="str">
        <f t="shared" ref="T14:T27" si="4">UPPER(H14)</f>
        <v>INTEGER</v>
      </c>
      <c r="U14" s="25" t="str">
        <f t="shared" ref="U14:U27" si="5">IF(K14&lt;&gt;"","default "&amp;IF(H14="text","'"&amp;K14&amp;"'",K14),"")</f>
        <v/>
      </c>
      <c r="V14" s="25" t="str">
        <f t="shared" ref="V14:V27" si="6">IF(L14="○","NOT NULL","")</f>
        <v>NOT NULL</v>
      </c>
      <c r="W14" s="25" t="str">
        <f t="shared" ref="W14:W27" si="7">"-- "&amp;C14</f>
        <v>-- ZipファイルNo</v>
      </c>
      <c r="Y14" s="41"/>
      <c r="Z14" s="41"/>
      <c r="AA14" s="41"/>
      <c r="AB14" s="41"/>
      <c r="AD14" s="25" t="str">
        <f t="shared" ref="AD14:AD27" si="8">IF(H14="text",""""&amp;D14&amp;""": ""object"", ","")</f>
        <v/>
      </c>
      <c r="AE14" s="25" t="str">
        <f t="shared" ref="AE14:AE27"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1999</v>
      </c>
      <c r="D19" s="236" t="s">
        <v>2001</v>
      </c>
      <c r="E19" s="36" t="s">
        <v>1273</v>
      </c>
      <c r="F19" s="36" t="s">
        <v>1875</v>
      </c>
      <c r="G19" s="36">
        <v>10</v>
      </c>
      <c r="H19" s="229" t="str">
        <f t="shared" si="1"/>
        <v>integer</v>
      </c>
      <c r="I19" s="229">
        <f t="shared" si="2"/>
        <v>4</v>
      </c>
      <c r="J19" s="237"/>
      <c r="K19" s="238"/>
      <c r="L19" s="239" t="s">
        <v>192</v>
      </c>
      <c r="M19" s="240"/>
      <c r="S19" s="25" t="str">
        <f t="shared" si="3"/>
        <v>,inpatient_no</v>
      </c>
      <c r="T19" s="25" t="str">
        <f t="shared" si="4"/>
        <v>INTEGER</v>
      </c>
      <c r="U19" s="25" t="str">
        <f t="shared" si="5"/>
        <v/>
      </c>
      <c r="V19" s="25" t="str">
        <f t="shared" si="6"/>
        <v>NOT NULL</v>
      </c>
      <c r="W19" s="25" t="str">
        <f t="shared" si="7"/>
        <v>-- 入退院No</v>
      </c>
      <c r="Y19" s="41"/>
      <c r="Z19" s="41"/>
      <c r="AA19" s="41"/>
      <c r="AB19" s="41"/>
      <c r="AD19" s="25" t="str">
        <f t="shared" si="8"/>
        <v/>
      </c>
      <c r="AE19" s="25" t="str">
        <f t="shared" si="9"/>
        <v xml:space="preserve">"inpatient_no", </v>
      </c>
    </row>
    <row r="20" spans="1:31">
      <c r="B20" s="33">
        <f t="shared" si="0"/>
        <v>7</v>
      </c>
      <c r="C20" s="34" t="s">
        <v>1976</v>
      </c>
      <c r="D20" s="236" t="s">
        <v>1985</v>
      </c>
      <c r="E20" s="36"/>
      <c r="F20" s="36" t="s">
        <v>1620</v>
      </c>
      <c r="G20" s="36">
        <v>10</v>
      </c>
      <c r="H20" s="229" t="str">
        <f t="shared" si="1"/>
        <v>text</v>
      </c>
      <c r="I20" s="229">
        <f t="shared" si="2"/>
        <v>31</v>
      </c>
      <c r="J20" s="237"/>
      <c r="K20" s="238"/>
      <c r="L20" s="239"/>
      <c r="M20" s="240" t="s">
        <v>1959</v>
      </c>
      <c r="S20" s="25" t="str">
        <f t="shared" si="3"/>
        <v>,admission_date</v>
      </c>
      <c r="T20" s="25" t="str">
        <f t="shared" si="4"/>
        <v>TEXT</v>
      </c>
      <c r="U20" s="25" t="str">
        <f t="shared" si="5"/>
        <v/>
      </c>
      <c r="V20" s="25" t="str">
        <f t="shared" si="6"/>
        <v/>
      </c>
      <c r="W20" s="25" t="str">
        <f t="shared" si="7"/>
        <v>-- 入院（転入）日</v>
      </c>
      <c r="Y20" s="41"/>
      <c r="Z20" s="41"/>
      <c r="AA20" s="41"/>
      <c r="AB20" s="41"/>
      <c r="AD20" s="25" t="str">
        <f t="shared" si="8"/>
        <v xml:space="preserve">"admission_date": "object", </v>
      </c>
      <c r="AE20" s="25" t="str">
        <f t="shared" si="9"/>
        <v xml:space="preserve">"admission_date", </v>
      </c>
    </row>
    <row r="21" spans="1:31">
      <c r="B21" s="33">
        <f t="shared" si="0"/>
        <v>8</v>
      </c>
      <c r="C21" s="34" t="s">
        <v>1977</v>
      </c>
      <c r="D21" s="236" t="s">
        <v>1986</v>
      </c>
      <c r="E21" s="36"/>
      <c r="F21" s="36" t="s">
        <v>1620</v>
      </c>
      <c r="G21" s="36">
        <v>1000</v>
      </c>
      <c r="H21" s="229" t="str">
        <f t="shared" si="1"/>
        <v>text</v>
      </c>
      <c r="I21" s="229">
        <f t="shared" si="2"/>
        <v>3004</v>
      </c>
      <c r="J21" s="237"/>
      <c r="K21" s="238"/>
      <c r="L21" s="239"/>
      <c r="M21" s="240"/>
      <c r="S21" s="25" t="str">
        <f t="shared" si="3"/>
        <v>,admission_condition</v>
      </c>
      <c r="T21" s="25" t="str">
        <f t="shared" si="4"/>
        <v>TEXT</v>
      </c>
      <c r="U21" s="25" t="str">
        <f t="shared" si="5"/>
        <v/>
      </c>
      <c r="V21" s="25" t="str">
        <f t="shared" si="6"/>
        <v/>
      </c>
      <c r="W21" s="25" t="str">
        <f t="shared" si="7"/>
        <v>-- 入院時状態</v>
      </c>
      <c r="Y21" s="41"/>
      <c r="Z21" s="41"/>
      <c r="AA21" s="41"/>
      <c r="AB21" s="41"/>
      <c r="AD21" s="25" t="str">
        <f t="shared" si="8"/>
        <v xml:space="preserve">"admission_condition": "object", </v>
      </c>
      <c r="AE21" s="25" t="str">
        <f t="shared" si="9"/>
        <v xml:space="preserve">"admission_condition", </v>
      </c>
    </row>
    <row r="22" spans="1:31" ht="31.5">
      <c r="B22" s="33">
        <f t="shared" si="0"/>
        <v>9</v>
      </c>
      <c r="C22" s="34" t="s">
        <v>1978</v>
      </c>
      <c r="D22" s="236" t="s">
        <v>1987</v>
      </c>
      <c r="E22" s="36"/>
      <c r="F22" s="36" t="s">
        <v>1620</v>
      </c>
      <c r="G22" s="36">
        <v>5</v>
      </c>
      <c r="H22" s="229" t="str">
        <f>IF(F22="フラグ","boolean",IF(F22="文字列","text",IF(F22="整数","integer",IF(F22="実数","numeric",""))))</f>
        <v>text</v>
      </c>
      <c r="I22" s="229">
        <f t="shared" si="2"/>
        <v>16</v>
      </c>
      <c r="J22" s="237"/>
      <c r="K22" s="238"/>
      <c r="L22" s="239"/>
      <c r="M22" s="240" t="s">
        <v>1993</v>
      </c>
      <c r="S22" s="25" t="str">
        <f>IF(B22&lt;&gt;1,","&amp;D22,D22)</f>
        <v>,admission_condition_emergency</v>
      </c>
      <c r="T22" s="25" t="str">
        <f>UPPER(H22)</f>
        <v>TEXT</v>
      </c>
      <c r="U22" s="25" t="str">
        <f>IF(K22&lt;&gt;"","default "&amp;IF(H22="text","'"&amp;K22&amp;"'",K22),"")</f>
        <v/>
      </c>
      <c r="V22" s="25" t="str">
        <f t="shared" si="6"/>
        <v/>
      </c>
      <c r="W22" s="25" t="str">
        <f t="shared" si="7"/>
        <v>-- 緊急入院フラグ</v>
      </c>
      <c r="Y22" s="41"/>
      <c r="Z22" s="41"/>
      <c r="AA22" s="41"/>
      <c r="AB22" s="41"/>
      <c r="AD22" s="25" t="str">
        <f>IF(H22="text",""""&amp;D22&amp;""": ""object"", ","")</f>
        <v xml:space="preserve">"admission_condition_emergency": "object", </v>
      </c>
      <c r="AE22" s="25" t="str">
        <f>""""&amp;D22&amp;""", "</f>
        <v xml:space="preserve">"admission_condition_emergency", </v>
      </c>
    </row>
    <row r="23" spans="1:31">
      <c r="B23" s="33">
        <f t="shared" si="0"/>
        <v>10</v>
      </c>
      <c r="C23" s="34" t="s">
        <v>1979</v>
      </c>
      <c r="D23" s="236" t="s">
        <v>1988</v>
      </c>
      <c r="E23" s="36"/>
      <c r="F23" s="36" t="s">
        <v>1620</v>
      </c>
      <c r="G23" s="36">
        <v>50</v>
      </c>
      <c r="H23" s="229" t="str">
        <f t="shared" ref="H23:H25" si="10">IF(F23="フラグ","boolean",IF(F23="文字列","text",IF(F23="整数","integer",IF(F23="実数","numeric",""))))</f>
        <v>text</v>
      </c>
      <c r="I23" s="229">
        <f t="shared" ref="I23:I26" si="11">IF(H23="boolean",1,IF(H23="text",IF(G23&lt;=126,1+(G23*3),4+(G23*3)),IF(H23="integer",4,IF(H23="numeric",3+CEILING(G23/4*2,2),0))))</f>
        <v>151</v>
      </c>
      <c r="J23" s="237"/>
      <c r="K23" s="238"/>
      <c r="L23" s="239"/>
      <c r="M23" s="240"/>
      <c r="S23" s="25" t="str">
        <f t="shared" ref="S23:S25" si="12">IF(B23&lt;&gt;1,","&amp;D23,D23)</f>
        <v>,refer_from_facility_name</v>
      </c>
      <c r="T23" s="25" t="str">
        <f t="shared" ref="T23:T25" si="13">UPPER(H23)</f>
        <v>TEXT</v>
      </c>
      <c r="U23" s="25" t="str">
        <f t="shared" ref="U23:U25" si="14">IF(K23&lt;&gt;"","default "&amp;IF(H23="text","'"&amp;K23&amp;"'",K23),"")</f>
        <v/>
      </c>
      <c r="V23" s="25" t="str">
        <f t="shared" ref="V23:V26" si="15">IF(L23="○","NOT NULL","")</f>
        <v/>
      </c>
      <c r="W23" s="25" t="str">
        <f t="shared" ref="W23:W26" si="16">"-- "&amp;C23</f>
        <v>-- 紹介元施設</v>
      </c>
      <c r="Y23" s="41"/>
      <c r="Z23" s="41"/>
      <c r="AA23" s="41"/>
      <c r="AB23" s="41"/>
      <c r="AD23" s="25" t="str">
        <f t="shared" ref="AD23:AD25" si="17">IF(H23="text",""""&amp;D23&amp;""": ""object"", ","")</f>
        <v xml:space="preserve">"refer_from_facility_name": "object", </v>
      </c>
      <c r="AE23" s="25" t="str">
        <f t="shared" ref="AE23:AE25" si="18">""""&amp;D23&amp;""", "</f>
        <v xml:space="preserve">"refer_from_facility_name", </v>
      </c>
    </row>
    <row r="24" spans="1:31">
      <c r="B24" s="33">
        <f t="shared" si="0"/>
        <v>11</v>
      </c>
      <c r="C24" s="34" t="s">
        <v>1980</v>
      </c>
      <c r="D24" s="236" t="s">
        <v>1989</v>
      </c>
      <c r="E24" s="36"/>
      <c r="F24" s="36" t="s">
        <v>1620</v>
      </c>
      <c r="G24" s="36">
        <v>10</v>
      </c>
      <c r="H24" s="229" t="str">
        <f t="shared" si="10"/>
        <v>text</v>
      </c>
      <c r="I24" s="229">
        <f t="shared" si="11"/>
        <v>31</v>
      </c>
      <c r="J24" s="237"/>
      <c r="K24" s="238"/>
      <c r="L24" s="239"/>
      <c r="M24" s="240" t="s">
        <v>1959</v>
      </c>
      <c r="S24" s="25" t="str">
        <f t="shared" si="12"/>
        <v>,discharge_date</v>
      </c>
      <c r="T24" s="25" t="str">
        <f t="shared" si="13"/>
        <v>TEXT</v>
      </c>
      <c r="U24" s="25" t="str">
        <f t="shared" si="14"/>
        <v/>
      </c>
      <c r="V24" s="25" t="str">
        <f t="shared" si="15"/>
        <v/>
      </c>
      <c r="W24" s="25" t="str">
        <f t="shared" si="16"/>
        <v>-- 退院（転出）日</v>
      </c>
      <c r="Y24" s="41"/>
      <c r="Z24" s="41"/>
      <c r="AA24" s="41"/>
      <c r="AB24" s="41"/>
      <c r="AD24" s="25" t="str">
        <f t="shared" si="17"/>
        <v xml:space="preserve">"discharge_date": "object", </v>
      </c>
      <c r="AE24" s="25" t="str">
        <f t="shared" si="18"/>
        <v xml:space="preserve">"discharge_date", </v>
      </c>
    </row>
    <row r="25" spans="1:31">
      <c r="B25" s="33">
        <f t="shared" si="0"/>
        <v>12</v>
      </c>
      <c r="C25" s="34" t="s">
        <v>1981</v>
      </c>
      <c r="D25" s="236" t="s">
        <v>1990</v>
      </c>
      <c r="E25" s="36"/>
      <c r="F25" s="36" t="s">
        <v>1620</v>
      </c>
      <c r="G25" s="36">
        <v>1000</v>
      </c>
      <c r="H25" s="229" t="str">
        <f t="shared" si="10"/>
        <v>text</v>
      </c>
      <c r="I25" s="229">
        <f t="shared" si="11"/>
        <v>3004</v>
      </c>
      <c r="J25" s="237"/>
      <c r="K25" s="238"/>
      <c r="L25" s="239"/>
      <c r="M25" s="240"/>
      <c r="S25" s="25" t="str">
        <f t="shared" si="12"/>
        <v>,discharge_condition</v>
      </c>
      <c r="T25" s="25" t="str">
        <f t="shared" si="13"/>
        <v>TEXT</v>
      </c>
      <c r="U25" s="25" t="str">
        <f t="shared" si="14"/>
        <v/>
      </c>
      <c r="V25" s="25" t="str">
        <f t="shared" si="15"/>
        <v/>
      </c>
      <c r="W25" s="25" t="str">
        <f t="shared" si="16"/>
        <v>-- 退院時状態</v>
      </c>
      <c r="Y25" s="41"/>
      <c r="Z25" s="41"/>
      <c r="AA25" s="41"/>
      <c r="AB25" s="41"/>
      <c r="AD25" s="25" t="str">
        <f t="shared" si="17"/>
        <v xml:space="preserve">"discharge_condition": "object", </v>
      </c>
      <c r="AE25" s="25" t="str">
        <f t="shared" si="18"/>
        <v xml:space="preserve">"discharge_condition", </v>
      </c>
    </row>
    <row r="26" spans="1:31">
      <c r="B26" s="33">
        <f t="shared" si="0"/>
        <v>13</v>
      </c>
      <c r="C26" s="34" t="s">
        <v>1982</v>
      </c>
      <c r="D26" s="236" t="s">
        <v>1991</v>
      </c>
      <c r="E26" s="36"/>
      <c r="F26" s="36" t="s">
        <v>1620</v>
      </c>
      <c r="G26" s="36">
        <v>20</v>
      </c>
      <c r="H26" s="229" t="str">
        <f>IF(F26="フラグ","boolean",IF(F26="文字列","text",IF(F26="整数","integer",IF(F26="実数","numeric",""))))</f>
        <v>text</v>
      </c>
      <c r="I26" s="229">
        <f t="shared" si="11"/>
        <v>61</v>
      </c>
      <c r="J26" s="237"/>
      <c r="K26" s="238"/>
      <c r="L26" s="239"/>
      <c r="M26" s="240"/>
      <c r="S26" s="25" t="str">
        <f>IF(B26&lt;&gt;1,","&amp;D26,D26)</f>
        <v>,discharge_outcome</v>
      </c>
      <c r="T26" s="25" t="str">
        <f>UPPER(H26)</f>
        <v>TEXT</v>
      </c>
      <c r="U26" s="25" t="str">
        <f>IF(K26&lt;&gt;"","default "&amp;IF(H26="text","'"&amp;K26&amp;"'",K26),"")</f>
        <v/>
      </c>
      <c r="V26" s="25" t="str">
        <f t="shared" si="15"/>
        <v/>
      </c>
      <c r="W26" s="25" t="str">
        <f t="shared" si="16"/>
        <v>-- 退院時転帰</v>
      </c>
      <c r="Y26" s="41"/>
      <c r="Z26" s="41"/>
      <c r="AA26" s="41"/>
      <c r="AB26" s="41"/>
      <c r="AD26" s="25" t="str">
        <f>IF(H26="text",""""&amp;D26&amp;""": ""object"", ","")</f>
        <v xml:space="preserve">"discharge_outcome": "object", </v>
      </c>
      <c r="AE26" s="25" t="str">
        <f>""""&amp;D26&amp;""", "</f>
        <v xml:space="preserve">"discharge_outcome", </v>
      </c>
    </row>
    <row r="27" spans="1:31" ht="19.5" thickBot="1">
      <c r="A27" s="41"/>
      <c r="B27" s="42">
        <f t="shared" si="0"/>
        <v>14</v>
      </c>
      <c r="C27" s="43" t="s">
        <v>1983</v>
      </c>
      <c r="D27" s="43" t="s">
        <v>1992</v>
      </c>
      <c r="E27" s="44"/>
      <c r="F27" s="44" t="s">
        <v>1620</v>
      </c>
      <c r="G27" s="44">
        <v>50</v>
      </c>
      <c r="H27" s="248" t="str">
        <f t="shared" si="1"/>
        <v>text</v>
      </c>
      <c r="I27" s="248">
        <f t="shared" si="2"/>
        <v>151</v>
      </c>
      <c r="J27" s="46"/>
      <c r="K27" s="250"/>
      <c r="L27" s="44"/>
      <c r="M27" s="49"/>
      <c r="S27" s="25" t="str">
        <f t="shared" si="3"/>
        <v>,refer_to_facility_name</v>
      </c>
      <c r="T27" s="25" t="str">
        <f t="shared" si="4"/>
        <v>TEXT</v>
      </c>
      <c r="U27" s="25" t="str">
        <f t="shared" si="5"/>
        <v/>
      </c>
      <c r="V27" s="25" t="str">
        <f t="shared" si="6"/>
        <v/>
      </c>
      <c r="W27" s="25" t="str">
        <f t="shared" si="7"/>
        <v>-- 紹介先施設</v>
      </c>
      <c r="Y27" s="41"/>
      <c r="Z27" s="41"/>
      <c r="AA27" s="41"/>
      <c r="AB27" s="41"/>
      <c r="AD27" s="25" t="str">
        <f t="shared" si="8"/>
        <v xml:space="preserve">"refer_to_facility_name": "object", </v>
      </c>
      <c r="AE27" s="25" t="str">
        <f t="shared" si="9"/>
        <v xml:space="preserve">"refer_to_facility_name", </v>
      </c>
    </row>
    <row r="28" spans="1:31">
      <c r="P28" s="41"/>
      <c r="R28" s="25" t="s">
        <v>1327</v>
      </c>
      <c r="Y28" s="41"/>
      <c r="Z28" s="41"/>
      <c r="AA28" s="41"/>
      <c r="AB28" s="41"/>
    </row>
    <row r="29" spans="1:31">
      <c r="P29" s="41"/>
      <c r="Y29" s="41"/>
      <c r="Z29" s="41"/>
      <c r="AA29" s="41"/>
      <c r="AB29" s="41"/>
    </row>
    <row r="30" spans="1:31">
      <c r="P30" s="41"/>
      <c r="Y30" s="41"/>
      <c r="Z30" s="41"/>
      <c r="AA30" s="41"/>
      <c r="AB30" s="41"/>
    </row>
    <row r="31" spans="1:31">
      <c r="P31" s="41"/>
      <c r="Y31" s="41"/>
      <c r="Z31" s="41"/>
      <c r="AA31" s="41"/>
    </row>
    <row r="32" spans="1:31">
      <c r="P32" s="41"/>
      <c r="Y32" s="41"/>
      <c r="Z32" s="41"/>
      <c r="AA32" s="41"/>
    </row>
    <row r="33" spans="16:27">
      <c r="P33" s="41"/>
      <c r="Y33" s="41"/>
      <c r="Z33" s="41"/>
      <c r="AA33" s="41"/>
    </row>
    <row r="34" spans="16:27">
      <c r="P34" s="41"/>
      <c r="Y34" s="41"/>
      <c r="Z34" s="41"/>
      <c r="AA34" s="41"/>
    </row>
    <row r="35" spans="16:27">
      <c r="P35" s="41"/>
      <c r="Y35" s="41"/>
      <c r="Z35" s="41"/>
      <c r="AA3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41" priority="14"/>
  </conditionalFormatting>
  <conditionalFormatting sqref="D21">
    <cfRule type="duplicateValues" dxfId="740" priority="13"/>
  </conditionalFormatting>
  <conditionalFormatting sqref="D20">
    <cfRule type="duplicateValues" dxfId="739" priority="12"/>
  </conditionalFormatting>
  <conditionalFormatting sqref="D18">
    <cfRule type="duplicateValues" dxfId="738" priority="11"/>
  </conditionalFormatting>
  <conditionalFormatting sqref="D16">
    <cfRule type="duplicateValues" dxfId="737" priority="10"/>
  </conditionalFormatting>
  <conditionalFormatting sqref="D22">
    <cfRule type="duplicateValues" dxfId="736" priority="9"/>
  </conditionalFormatting>
  <conditionalFormatting sqref="D17">
    <cfRule type="duplicateValues" dxfId="735" priority="8"/>
  </conditionalFormatting>
  <conditionalFormatting sqref="D14">
    <cfRule type="duplicateValues" dxfId="734" priority="7"/>
  </conditionalFormatting>
  <conditionalFormatting sqref="D19">
    <cfRule type="duplicateValues" dxfId="733" priority="6"/>
  </conditionalFormatting>
  <conditionalFormatting sqref="D25">
    <cfRule type="duplicateValues" dxfId="732" priority="5"/>
  </conditionalFormatting>
  <conditionalFormatting sqref="D24">
    <cfRule type="duplicateValues" dxfId="731" priority="4"/>
  </conditionalFormatting>
  <conditionalFormatting sqref="D26">
    <cfRule type="duplicateValues" dxfId="730" priority="3"/>
  </conditionalFormatting>
  <conditionalFormatting sqref="D23">
    <cfRule type="duplicateValues" dxfId="72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1" t="s">
        <v>140</v>
      </c>
    </row>
    <row r="2" spans="1:31" ht="19.5" thickBot="1">
      <c r="B2" s="633"/>
      <c r="C2" s="634"/>
      <c r="D2" s="26" t="s">
        <v>141</v>
      </c>
      <c r="E2" s="637"/>
      <c r="F2" s="637"/>
      <c r="G2" s="637"/>
      <c r="H2" s="637"/>
      <c r="I2" s="637"/>
      <c r="J2" s="638"/>
      <c r="K2" s="639"/>
      <c r="L2" s="640"/>
      <c r="M2" s="27"/>
      <c r="P2" s="25" t="str">
        <f>"ALTER TABLE ONLY milscm4."&amp;D$8</f>
        <v>ALTER TABLE ONLY milscm4.text_mml_mmlsm_clinical_record</v>
      </c>
    </row>
    <row r="3" spans="1:31" ht="19.5" thickBot="1">
      <c r="B3" s="28"/>
      <c r="C3" s="28"/>
      <c r="D3" s="28"/>
      <c r="E3" s="28"/>
      <c r="F3" s="28"/>
      <c r="G3" s="28"/>
      <c r="H3" s="28"/>
      <c r="I3" s="28"/>
      <c r="J3" s="28"/>
      <c r="K3" s="28"/>
      <c r="L3" s="28"/>
      <c r="M3" s="29"/>
      <c r="N3" s="28"/>
      <c r="Q3" s="25" t="str">
        <f>"ADD CONSTRAINT "&amp;D$8&amp;"_pkey"</f>
        <v>ADD CONSTRAINT text_mml_mmlsm_clinical_record_pkey</v>
      </c>
    </row>
    <row r="4" spans="1:31">
      <c r="B4" s="626" t="s">
        <v>142</v>
      </c>
      <c r="C4" s="627"/>
      <c r="D4" s="628" t="str">
        <f>VLOOKUP(D7,エンティティ一覧!A1:'エンティティ一覧'!AQ10131,13,FALSE)</f>
        <v>ENT_A6_09</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2078</v>
      </c>
      <c r="E7" s="646"/>
      <c r="F7" s="646"/>
      <c r="G7" s="646"/>
      <c r="H7" s="646"/>
      <c r="I7" s="646"/>
      <c r="J7" s="646"/>
      <c r="K7" s="646"/>
      <c r="L7" s="646"/>
      <c r="M7" s="647"/>
      <c r="T7" s="25" t="s">
        <v>2014</v>
      </c>
    </row>
    <row r="8" spans="1:31">
      <c r="B8" s="641" t="s">
        <v>642</v>
      </c>
      <c r="C8" s="642"/>
      <c r="D8" s="643" t="s">
        <v>2082</v>
      </c>
      <c r="E8" s="646"/>
      <c r="F8" s="646"/>
      <c r="G8" s="646"/>
      <c r="H8" s="646"/>
      <c r="I8" s="646"/>
      <c r="J8" s="646"/>
      <c r="K8" s="646"/>
      <c r="L8" s="646"/>
      <c r="M8" s="647"/>
      <c r="S8" s="25" t="s">
        <v>1327</v>
      </c>
    </row>
    <row r="9" spans="1:31" ht="19.5" thickBot="1">
      <c r="B9" s="652" t="s">
        <v>149</v>
      </c>
      <c r="C9" s="653"/>
      <c r="D9" s="654" t="str">
        <f xml:space="preserve"> D7 &amp; "を定義する。"</f>
        <v>MML_臨床サマリー情報モジュール_経過記録を定義する。</v>
      </c>
      <c r="E9" s="655"/>
      <c r="F9" s="655"/>
      <c r="G9" s="655"/>
      <c r="H9" s="655"/>
      <c r="I9" s="655"/>
      <c r="J9" s="655"/>
      <c r="K9" s="655"/>
      <c r="L9" s="655"/>
      <c r="M9" s="656"/>
      <c r="P9" s="25" t="str">
        <f>"ALTER TABLE milscm4."&amp;D$8&amp;" OWNER TO pgmisgrp1;"</f>
        <v>ALTER TABLE milscm4.text_mml_mmlsm_clinical_record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milscm4.text_mml_mmlsm_clinical_record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milscm4.text_mml_mmlsm_clinical_record</v>
      </c>
    </row>
    <row r="13" spans="1:31" ht="16.5" customHeight="1">
      <c r="B13" s="670"/>
      <c r="C13" s="672"/>
      <c r="D13" s="672"/>
      <c r="E13" s="666"/>
      <c r="F13" s="280" t="s">
        <v>162</v>
      </c>
      <c r="G13" s="280" t="s">
        <v>163</v>
      </c>
      <c r="H13" s="280" t="s">
        <v>162</v>
      </c>
      <c r="I13" s="280"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1998</v>
      </c>
      <c r="D19" s="236" t="s">
        <v>2005</v>
      </c>
      <c r="E19" s="36" t="s">
        <v>1273</v>
      </c>
      <c r="F19" s="36" t="s">
        <v>1875</v>
      </c>
      <c r="G19" s="36">
        <v>10</v>
      </c>
      <c r="H19" s="229" t="str">
        <f t="shared" si="1"/>
        <v>integer</v>
      </c>
      <c r="I19" s="229">
        <f t="shared" si="2"/>
        <v>4</v>
      </c>
      <c r="J19" s="237"/>
      <c r="K19" s="238"/>
      <c r="L19" s="239" t="s">
        <v>192</v>
      </c>
      <c r="M19" s="240"/>
      <c r="S19" s="25" t="str">
        <f t="shared" si="3"/>
        <v>,clinical_record_no</v>
      </c>
      <c r="T19" s="25" t="str">
        <f t="shared" si="4"/>
        <v>INTEGER</v>
      </c>
      <c r="U19" s="25" t="str">
        <f t="shared" si="5"/>
        <v/>
      </c>
      <c r="V19" s="25" t="str">
        <f t="shared" si="6"/>
        <v>NOT NULL</v>
      </c>
      <c r="W19" s="25" t="str">
        <f t="shared" si="7"/>
        <v>-- 経過記録No</v>
      </c>
      <c r="Y19" s="41"/>
      <c r="Z19" s="41"/>
      <c r="AA19" s="41"/>
      <c r="AB19" s="41"/>
      <c r="AD19" s="25" t="str">
        <f t="shared" si="8"/>
        <v/>
      </c>
      <c r="AE19" s="25" t="str">
        <f t="shared" si="9"/>
        <v xml:space="preserve">"clinical_record_no", </v>
      </c>
    </row>
    <row r="20" spans="1:31">
      <c r="B20" s="33">
        <f t="shared" si="0"/>
        <v>7</v>
      </c>
      <c r="C20" s="34" t="s">
        <v>1994</v>
      </c>
      <c r="D20" s="236" t="s">
        <v>2077</v>
      </c>
      <c r="E20" s="36"/>
      <c r="F20" s="36" t="s">
        <v>1620</v>
      </c>
      <c r="G20" s="36">
        <v>1000</v>
      </c>
      <c r="H20" s="229" t="str">
        <f t="shared" si="1"/>
        <v>text</v>
      </c>
      <c r="I20" s="229">
        <f t="shared" si="2"/>
        <v>3004</v>
      </c>
      <c r="J20" s="237"/>
      <c r="K20" s="238"/>
      <c r="L20" s="239"/>
      <c r="M20" s="240"/>
      <c r="S20" s="25" t="str">
        <f t="shared" si="3"/>
        <v>,clinical_record</v>
      </c>
      <c r="T20" s="25" t="str">
        <f t="shared" si="4"/>
        <v>TEXT</v>
      </c>
      <c r="U20" s="25" t="str">
        <f t="shared" si="5"/>
        <v/>
      </c>
      <c r="V20" s="25" t="str">
        <f t="shared" si="6"/>
        <v/>
      </c>
      <c r="W20" s="25" t="str">
        <f t="shared" si="7"/>
        <v>-- 経過記録</v>
      </c>
      <c r="Y20" s="41"/>
      <c r="Z20" s="41"/>
      <c r="AA20" s="41"/>
      <c r="AB20" s="41"/>
      <c r="AD20" s="25" t="str">
        <f t="shared" si="8"/>
        <v xml:space="preserve">"clinical_record": "object", </v>
      </c>
      <c r="AE20" s="25" t="str">
        <f t="shared" si="9"/>
        <v xml:space="preserve">"clinical_record", </v>
      </c>
    </row>
    <row r="21" spans="1:31">
      <c r="B21" s="33">
        <f t="shared" si="0"/>
        <v>8</v>
      </c>
      <c r="C21" s="34" t="s">
        <v>1995</v>
      </c>
      <c r="D21" s="236" t="s">
        <v>2002</v>
      </c>
      <c r="E21" s="36"/>
      <c r="F21" s="36" t="s">
        <v>1620</v>
      </c>
      <c r="G21" s="36">
        <v>19</v>
      </c>
      <c r="H21" s="229" t="str">
        <f t="shared" si="1"/>
        <v>text</v>
      </c>
      <c r="I21" s="229">
        <f t="shared" si="2"/>
        <v>58</v>
      </c>
      <c r="J21" s="237"/>
      <c r="K21" s="238"/>
      <c r="L21" s="239"/>
      <c r="M21" s="240" t="s">
        <v>1884</v>
      </c>
      <c r="S21" s="25" t="str">
        <f t="shared" si="3"/>
        <v>,clinical_record_date</v>
      </c>
      <c r="T21" s="25" t="str">
        <f t="shared" si="4"/>
        <v>TEXT</v>
      </c>
      <c r="U21" s="25" t="str">
        <f t="shared" si="5"/>
        <v/>
      </c>
      <c r="V21" s="25" t="str">
        <f t="shared" si="6"/>
        <v/>
      </c>
      <c r="W21" s="25" t="str">
        <f t="shared" si="7"/>
        <v>-- イベント発生日時</v>
      </c>
      <c r="Y21" s="41"/>
      <c r="Z21" s="41"/>
      <c r="AA21" s="41"/>
      <c r="AB21" s="41"/>
      <c r="AD21" s="25" t="str">
        <f t="shared" si="8"/>
        <v xml:space="preserve">"clinical_record_date": "object", </v>
      </c>
      <c r="AE21" s="25" t="str">
        <f t="shared" si="9"/>
        <v xml:space="preserve">"clinical_record_date", </v>
      </c>
    </row>
    <row r="22" spans="1:31">
      <c r="B22" s="33">
        <f t="shared" si="0"/>
        <v>9</v>
      </c>
      <c r="C22" s="34" t="s">
        <v>1996</v>
      </c>
      <c r="D22" s="236" t="s">
        <v>2003</v>
      </c>
      <c r="E22" s="36"/>
      <c r="F22" s="36" t="s">
        <v>1620</v>
      </c>
      <c r="G22" s="36">
        <v>200</v>
      </c>
      <c r="H22" s="229" t="str">
        <f>IF(F22="フラグ","boolean",IF(F22="文字列","text",IF(F22="整数","integer",IF(F22="実数","numeric",""))))</f>
        <v>text</v>
      </c>
      <c r="I22" s="229">
        <f t="shared" si="2"/>
        <v>604</v>
      </c>
      <c r="J22" s="237"/>
      <c r="K22" s="238"/>
      <c r="L22" s="239"/>
      <c r="M22" s="240"/>
      <c r="S22" s="25" t="str">
        <f>IF(B22&lt;&gt;1,","&amp;D22,D22)</f>
        <v>,related_doc</v>
      </c>
      <c r="T22" s="25" t="str">
        <f>UPPER(H22)</f>
        <v>TEXT</v>
      </c>
      <c r="U22" s="25" t="str">
        <f>IF(K22&lt;&gt;"","default "&amp;IF(H22="text","'"&amp;K22&amp;"'",K22),"")</f>
        <v/>
      </c>
      <c r="V22" s="25" t="str">
        <f t="shared" si="6"/>
        <v/>
      </c>
      <c r="W22" s="25" t="str">
        <f t="shared" si="7"/>
        <v>-- 関連文書</v>
      </c>
      <c r="Y22" s="41"/>
      <c r="Z22" s="41"/>
      <c r="AA22" s="41"/>
      <c r="AB22" s="41"/>
      <c r="AD22" s="25" t="str">
        <f>IF(H22="text",""""&amp;D22&amp;""": ""object"", ","")</f>
        <v xml:space="preserve">"related_doc": "object", </v>
      </c>
      <c r="AE22" s="25" t="str">
        <f>""""&amp;D22&amp;""", "</f>
        <v xml:space="preserve">"related_doc", </v>
      </c>
    </row>
    <row r="23" spans="1:31" ht="19.5" thickBot="1">
      <c r="A23" s="41"/>
      <c r="B23" s="42">
        <f t="shared" si="0"/>
        <v>10</v>
      </c>
      <c r="C23" s="43" t="s">
        <v>1997</v>
      </c>
      <c r="D23" s="43" t="s">
        <v>2004</v>
      </c>
      <c r="E23" s="44"/>
      <c r="F23" s="44" t="s">
        <v>1620</v>
      </c>
      <c r="G23" s="44">
        <v>200</v>
      </c>
      <c r="H23" s="248" t="str">
        <f t="shared" si="1"/>
        <v>text</v>
      </c>
      <c r="I23" s="248">
        <f t="shared" si="2"/>
        <v>604</v>
      </c>
      <c r="J23" s="46"/>
      <c r="K23" s="250"/>
      <c r="L23" s="44"/>
      <c r="M23" s="49"/>
      <c r="S23" s="25" t="str">
        <f t="shared" si="3"/>
        <v>,related_doc_relation</v>
      </c>
      <c r="T23" s="25" t="str">
        <f t="shared" si="4"/>
        <v>TEXT</v>
      </c>
      <c r="U23" s="25" t="str">
        <f t="shared" si="5"/>
        <v/>
      </c>
      <c r="V23" s="25" t="str">
        <f t="shared" si="6"/>
        <v/>
      </c>
      <c r="W23" s="25" t="str">
        <f t="shared" si="7"/>
        <v>-- 関連文書_関連の種別</v>
      </c>
      <c r="Y23" s="41"/>
      <c r="Z23" s="41"/>
      <c r="AA23" s="41"/>
      <c r="AB23" s="41"/>
      <c r="AD23" s="25" t="str">
        <f t="shared" si="8"/>
        <v xml:space="preserve">"related_doc_relation": "object", </v>
      </c>
      <c r="AE23" s="25" t="str">
        <f t="shared" si="9"/>
        <v xml:space="preserve">"related_doc_relation",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28" priority="13"/>
  </conditionalFormatting>
  <conditionalFormatting sqref="D21">
    <cfRule type="duplicateValues" dxfId="727" priority="12"/>
  </conditionalFormatting>
  <conditionalFormatting sqref="D20">
    <cfRule type="duplicateValues" dxfId="726" priority="11"/>
  </conditionalFormatting>
  <conditionalFormatting sqref="D18">
    <cfRule type="duplicateValues" dxfId="725" priority="10"/>
  </conditionalFormatting>
  <conditionalFormatting sqref="D16">
    <cfRule type="duplicateValues" dxfId="724" priority="9"/>
  </conditionalFormatting>
  <conditionalFormatting sqref="D22">
    <cfRule type="duplicateValues" dxfId="723" priority="8"/>
  </conditionalFormatting>
  <conditionalFormatting sqref="D17">
    <cfRule type="duplicateValues" dxfId="722" priority="7"/>
  </conditionalFormatting>
  <conditionalFormatting sqref="D14">
    <cfRule type="duplicateValues" dxfId="721" priority="6"/>
  </conditionalFormatting>
  <conditionalFormatting sqref="D19">
    <cfRule type="duplicateValues" dxfId="720" priority="5"/>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1" t="s">
        <v>140</v>
      </c>
    </row>
    <row r="2" spans="1:31" ht="19.5" thickBot="1">
      <c r="B2" s="633"/>
      <c r="C2" s="634"/>
      <c r="D2" s="26" t="s">
        <v>141</v>
      </c>
      <c r="E2" s="637"/>
      <c r="F2" s="637"/>
      <c r="G2" s="637"/>
      <c r="H2" s="637"/>
      <c r="I2" s="637"/>
      <c r="J2" s="638"/>
      <c r="K2" s="639"/>
      <c r="L2" s="640"/>
      <c r="M2" s="27"/>
      <c r="P2" s="25" t="str">
        <f>"ALTER TABLE ONLY milscm4."&amp;D$8</f>
        <v>ALTER TABLE ONLY milscm4.text_mml_mmlsm_test_results</v>
      </c>
    </row>
    <row r="3" spans="1:31" ht="19.5" thickBot="1">
      <c r="B3" s="28"/>
      <c r="C3" s="28"/>
      <c r="D3" s="28"/>
      <c r="E3" s="28"/>
      <c r="F3" s="28"/>
      <c r="G3" s="28"/>
      <c r="H3" s="28"/>
      <c r="I3" s="28"/>
      <c r="J3" s="28"/>
      <c r="K3" s="28"/>
      <c r="L3" s="28"/>
      <c r="M3" s="29"/>
      <c r="N3" s="28"/>
      <c r="Q3" s="25" t="str">
        <f>"ADD CONSTRAINT "&amp;D$8&amp;"_pkey"</f>
        <v>ADD CONSTRAINT text_mml_mmlsm_test_results_pkey</v>
      </c>
    </row>
    <row r="4" spans="1:31">
      <c r="B4" s="626" t="s">
        <v>142</v>
      </c>
      <c r="C4" s="627"/>
      <c r="D4" s="628" t="str">
        <f>VLOOKUP(D7,エンティティ一覧!A1:'エンティティ一覧'!AQ10131,13,FALSE)</f>
        <v>ENT_A6_10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2006</v>
      </c>
      <c r="E7" s="646"/>
      <c r="F7" s="646"/>
      <c r="G7" s="646"/>
      <c r="H7" s="646"/>
      <c r="I7" s="646"/>
      <c r="J7" s="646"/>
      <c r="K7" s="646"/>
      <c r="L7" s="646"/>
      <c r="M7" s="647"/>
      <c r="T7" s="25" t="s">
        <v>2015</v>
      </c>
    </row>
    <row r="8" spans="1:31">
      <c r="B8" s="641" t="s">
        <v>642</v>
      </c>
      <c r="C8" s="642"/>
      <c r="D8" s="643" t="s">
        <v>2083</v>
      </c>
      <c r="E8" s="646"/>
      <c r="F8" s="646"/>
      <c r="G8" s="646"/>
      <c r="H8" s="646"/>
      <c r="I8" s="646"/>
      <c r="J8" s="646"/>
      <c r="K8" s="646"/>
      <c r="L8" s="646"/>
      <c r="M8" s="647"/>
      <c r="S8" s="25" t="s">
        <v>1327</v>
      </c>
    </row>
    <row r="9" spans="1:31" ht="19.5" thickBot="1">
      <c r="B9" s="652" t="s">
        <v>149</v>
      </c>
      <c r="C9" s="653"/>
      <c r="D9" s="654" t="str">
        <f xml:space="preserve"> D7 &amp; "を定義する。"</f>
        <v>MML_臨床サマリー情報モジュール_検査結果を定義する。</v>
      </c>
      <c r="E9" s="655"/>
      <c r="F9" s="655"/>
      <c r="G9" s="655"/>
      <c r="H9" s="655"/>
      <c r="I9" s="655"/>
      <c r="J9" s="655"/>
      <c r="K9" s="655"/>
      <c r="L9" s="655"/>
      <c r="M9" s="656"/>
      <c r="P9" s="25" t="str">
        <f>"ALTER TABLE milscm4."&amp;D$8&amp;" OWNER TO pgmisgrp1;"</f>
        <v>ALTER TABLE milscm4.text_mml_mmlsm_test_results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milscm4.text_mml_mmlsm_test_results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milscm4.text_mml_mmlsm_test_results</v>
      </c>
    </row>
    <row r="13" spans="1:31" ht="16.5" customHeight="1">
      <c r="B13" s="670"/>
      <c r="C13" s="672"/>
      <c r="D13" s="672"/>
      <c r="E13" s="666"/>
      <c r="F13" s="280" t="s">
        <v>162</v>
      </c>
      <c r="G13" s="280" t="s">
        <v>163</v>
      </c>
      <c r="H13" s="280" t="s">
        <v>162</v>
      </c>
      <c r="I13" s="280"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2007</v>
      </c>
      <c r="D19" s="236" t="s">
        <v>2008</v>
      </c>
      <c r="E19" s="36" t="s">
        <v>1273</v>
      </c>
      <c r="F19" s="36" t="s">
        <v>1875</v>
      </c>
      <c r="G19" s="36">
        <v>10</v>
      </c>
      <c r="H19" s="229" t="str">
        <f t="shared" si="1"/>
        <v>integer</v>
      </c>
      <c r="I19" s="229">
        <f t="shared" si="2"/>
        <v>4</v>
      </c>
      <c r="J19" s="237"/>
      <c r="K19" s="238"/>
      <c r="L19" s="239" t="s">
        <v>192</v>
      </c>
      <c r="M19" s="240"/>
      <c r="S19" s="25" t="str">
        <f t="shared" si="3"/>
        <v>,test_results_no</v>
      </c>
      <c r="T19" s="25" t="str">
        <f t="shared" si="4"/>
        <v>INTEGER</v>
      </c>
      <c r="U19" s="25" t="str">
        <f t="shared" si="5"/>
        <v/>
      </c>
      <c r="V19" s="25" t="str">
        <f t="shared" si="6"/>
        <v>NOT NULL</v>
      </c>
      <c r="W19" s="25" t="str">
        <f t="shared" si="7"/>
        <v>-- 検査結果No</v>
      </c>
      <c r="Y19" s="41"/>
      <c r="Z19" s="41"/>
      <c r="AA19" s="41"/>
      <c r="AB19" s="41"/>
      <c r="AD19" s="25" t="str">
        <f t="shared" si="8"/>
        <v/>
      </c>
      <c r="AE19" s="25" t="str">
        <f t="shared" si="9"/>
        <v xml:space="preserve">"test_results_no", </v>
      </c>
    </row>
    <row r="20" spans="1:31">
      <c r="B20" s="33">
        <f t="shared" si="0"/>
        <v>7</v>
      </c>
      <c r="C20" s="34" t="s">
        <v>2009</v>
      </c>
      <c r="D20" s="236" t="s">
        <v>2010</v>
      </c>
      <c r="E20" s="36"/>
      <c r="F20" s="36" t="s">
        <v>1620</v>
      </c>
      <c r="G20" s="36">
        <v>200</v>
      </c>
      <c r="H20" s="229" t="str">
        <f t="shared" si="1"/>
        <v>text</v>
      </c>
      <c r="I20" s="229">
        <f t="shared" si="2"/>
        <v>604</v>
      </c>
      <c r="J20" s="237"/>
      <c r="K20" s="238"/>
      <c r="L20" s="239"/>
      <c r="M20" s="240"/>
      <c r="S20" s="25" t="str">
        <f t="shared" si="3"/>
        <v>,test_result</v>
      </c>
      <c r="T20" s="25" t="str">
        <f t="shared" si="4"/>
        <v>TEXT</v>
      </c>
      <c r="U20" s="25" t="str">
        <f t="shared" si="5"/>
        <v/>
      </c>
      <c r="V20" s="25" t="str">
        <f t="shared" si="6"/>
        <v/>
      </c>
      <c r="W20" s="25" t="str">
        <f t="shared" si="7"/>
        <v>-- 個々の検査結果</v>
      </c>
      <c r="Y20" s="41"/>
      <c r="Z20" s="41"/>
      <c r="AA20" s="41"/>
      <c r="AB20" s="41"/>
      <c r="AD20" s="25" t="str">
        <f t="shared" si="8"/>
        <v xml:space="preserve">"test_result": "object", </v>
      </c>
      <c r="AE20" s="25" t="str">
        <f t="shared" si="9"/>
        <v xml:space="preserve">"test_result", </v>
      </c>
    </row>
    <row r="21" spans="1:31" ht="19.5" thickBot="1">
      <c r="A21" s="41"/>
      <c r="B21" s="42">
        <f t="shared" si="0"/>
        <v>8</v>
      </c>
      <c r="C21" s="43" t="s">
        <v>1995</v>
      </c>
      <c r="D21" s="43" t="s">
        <v>2011</v>
      </c>
      <c r="E21" s="44"/>
      <c r="F21" s="44" t="s">
        <v>1620</v>
      </c>
      <c r="G21" s="44">
        <v>19</v>
      </c>
      <c r="H21" s="248" t="str">
        <f t="shared" si="1"/>
        <v>text</v>
      </c>
      <c r="I21" s="248">
        <f t="shared" si="2"/>
        <v>58</v>
      </c>
      <c r="J21" s="46"/>
      <c r="K21" s="250"/>
      <c r="L21" s="44"/>
      <c r="M21" s="49" t="s">
        <v>2012</v>
      </c>
      <c r="S21" s="25" t="str">
        <f t="shared" si="3"/>
        <v>,test_result_date</v>
      </c>
      <c r="T21" s="25" t="str">
        <f t="shared" si="4"/>
        <v>TEXT</v>
      </c>
      <c r="U21" s="25" t="str">
        <f t="shared" si="5"/>
        <v/>
      </c>
      <c r="V21" s="25" t="str">
        <f t="shared" si="6"/>
        <v/>
      </c>
      <c r="W21" s="25" t="str">
        <f t="shared" si="7"/>
        <v>-- イベント発生日時</v>
      </c>
      <c r="Y21" s="41"/>
      <c r="Z21" s="41"/>
      <c r="AA21" s="41"/>
      <c r="AB21" s="41"/>
      <c r="AD21" s="25" t="str">
        <f t="shared" si="8"/>
        <v xml:space="preserve">"test_result_date": "object", </v>
      </c>
      <c r="AE21" s="25" t="str">
        <f t="shared" si="9"/>
        <v xml:space="preserve">"test_result_date",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19" priority="9"/>
  </conditionalFormatting>
  <conditionalFormatting sqref="D20">
    <cfRule type="duplicateValues" dxfId="718" priority="7"/>
  </conditionalFormatting>
  <conditionalFormatting sqref="D18">
    <cfRule type="duplicateValues" dxfId="717" priority="6"/>
  </conditionalFormatting>
  <conditionalFormatting sqref="D16">
    <cfRule type="duplicateValues" dxfId="716" priority="5"/>
  </conditionalFormatting>
  <conditionalFormatting sqref="D17">
    <cfRule type="duplicateValues" dxfId="715" priority="3"/>
  </conditionalFormatting>
  <conditionalFormatting sqref="D14">
    <cfRule type="duplicateValues" dxfId="714" priority="2"/>
  </conditionalFormatting>
  <conditionalFormatting sqref="D19">
    <cfRule type="duplicateValues" dxfId="71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AS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45" ht="16.5" customHeight="1">
      <c r="A1" s="79" t="s">
        <v>730</v>
      </c>
      <c r="B1" s="631" t="s">
        <v>137</v>
      </c>
      <c r="C1" s="632"/>
      <c r="D1" s="23" t="s">
        <v>138</v>
      </c>
      <c r="E1" s="635"/>
      <c r="F1" s="635"/>
      <c r="G1" s="635"/>
      <c r="H1" s="635"/>
      <c r="I1" s="635"/>
      <c r="J1" s="636" t="s">
        <v>139</v>
      </c>
      <c r="K1" s="635"/>
      <c r="L1" s="627"/>
      <c r="M1" s="283" t="s">
        <v>140</v>
      </c>
    </row>
    <row r="2" spans="1:45" ht="19.5" thickBot="1">
      <c r="B2" s="633"/>
      <c r="C2" s="634"/>
      <c r="D2" s="26" t="s">
        <v>141</v>
      </c>
      <c r="E2" s="637"/>
      <c r="F2" s="637"/>
      <c r="G2" s="637"/>
      <c r="H2" s="637"/>
      <c r="I2" s="637"/>
      <c r="J2" s="638"/>
      <c r="K2" s="639"/>
      <c r="L2" s="640"/>
      <c r="M2" s="27"/>
      <c r="P2" s="25" t="str">
        <f>"ALTER TABLE ONLY milscm4."&amp;D$8</f>
        <v>ALTER TABLE ONLY milscm4.text_mml_mmlpc_body</v>
      </c>
    </row>
    <row r="3" spans="1:45" ht="19.5" thickBot="1">
      <c r="B3" s="28"/>
      <c r="C3" s="28"/>
      <c r="D3" s="28"/>
      <c r="E3" s="28"/>
      <c r="F3" s="28"/>
      <c r="G3" s="28"/>
      <c r="H3" s="28"/>
      <c r="I3" s="28"/>
      <c r="J3" s="28"/>
      <c r="K3" s="28"/>
      <c r="L3" s="28"/>
      <c r="M3" s="29"/>
      <c r="N3" s="28"/>
      <c r="Q3" s="25" t="str">
        <f>"ADD CONSTRAINT "&amp;D$8&amp;"_pkey"</f>
        <v>ADD CONSTRAINT text_mml_mmlpc_body_pkey</v>
      </c>
    </row>
    <row r="4" spans="1:45">
      <c r="B4" s="626" t="s">
        <v>142</v>
      </c>
      <c r="C4" s="627"/>
      <c r="D4" s="628" t="str">
        <f>VLOOKUP(D7,エンティティ一覧!A1:'エンティティ一覧'!AQ10131,13,FALSE)</f>
        <v>ENT_A6_11</v>
      </c>
      <c r="E4" s="673"/>
      <c r="F4" s="673"/>
      <c r="G4" s="673"/>
      <c r="H4" s="673"/>
      <c r="I4" s="673"/>
      <c r="J4" s="673"/>
      <c r="K4" s="673"/>
      <c r="L4" s="673"/>
      <c r="M4" s="674"/>
      <c r="R4" s="25" t="s">
        <v>1328</v>
      </c>
    </row>
    <row r="5" spans="1:45">
      <c r="B5" s="641" t="s">
        <v>275</v>
      </c>
      <c r="C5" s="642"/>
      <c r="D5" s="643" t="str">
        <f>VLOOKUP(D7,エンティティ一覧!A1:'エンティティ一覧'!AQ10131,2,FALSE)</f>
        <v>SA_A6</v>
      </c>
      <c r="E5" s="646"/>
      <c r="F5" s="646"/>
      <c r="G5" s="646"/>
      <c r="H5" s="646"/>
      <c r="I5" s="646"/>
      <c r="J5" s="646"/>
      <c r="K5" s="646"/>
      <c r="L5" s="646"/>
      <c r="M5" s="647"/>
      <c r="S5" s="25" t="s">
        <v>1326</v>
      </c>
    </row>
    <row r="6" spans="1:45">
      <c r="B6" s="641" t="s">
        <v>144</v>
      </c>
      <c r="C6" s="642"/>
      <c r="D6" s="643" t="str">
        <f>VLOOKUP(D7,エンティティ一覧!A1:'エンティティ一覧'!AQ10131,6,FALSE)</f>
        <v>テキストデータ抽出</v>
      </c>
      <c r="E6" s="646"/>
      <c r="F6" s="646"/>
      <c r="G6" s="646"/>
      <c r="H6" s="646"/>
      <c r="I6" s="646"/>
      <c r="J6" s="646"/>
      <c r="K6" s="646"/>
      <c r="L6" s="646"/>
      <c r="M6" s="647"/>
      <c r="T6" s="41" t="s">
        <v>1886</v>
      </c>
    </row>
    <row r="7" spans="1:45">
      <c r="B7" s="641" t="s">
        <v>145</v>
      </c>
      <c r="C7" s="642"/>
      <c r="D7" s="643" t="s">
        <v>2020</v>
      </c>
      <c r="E7" s="646"/>
      <c r="F7" s="646"/>
      <c r="G7" s="646"/>
      <c r="H7" s="646"/>
      <c r="I7" s="646"/>
      <c r="J7" s="646"/>
      <c r="K7" s="646"/>
      <c r="L7" s="646"/>
      <c r="M7" s="647"/>
      <c r="T7" s="25" t="s">
        <v>1896</v>
      </c>
    </row>
    <row r="8" spans="1:45">
      <c r="B8" s="641" t="s">
        <v>642</v>
      </c>
      <c r="C8" s="642"/>
      <c r="D8" s="643" t="s">
        <v>2024</v>
      </c>
      <c r="E8" s="646"/>
      <c r="F8" s="646"/>
      <c r="G8" s="646"/>
      <c r="H8" s="646"/>
      <c r="I8" s="646"/>
      <c r="J8" s="646"/>
      <c r="K8" s="646"/>
      <c r="L8" s="646"/>
      <c r="M8" s="647"/>
      <c r="S8" s="25" t="s">
        <v>1327</v>
      </c>
    </row>
    <row r="9" spans="1:45" ht="19.5" thickBot="1">
      <c r="B9" s="652" t="s">
        <v>149</v>
      </c>
      <c r="C9" s="653"/>
      <c r="D9" s="654" t="str">
        <f xml:space="preserve"> D7 &amp; "を定義する。"</f>
        <v>MML_経過記録情報モジュール_本文を定義する。</v>
      </c>
      <c r="E9" s="655"/>
      <c r="F9" s="655"/>
      <c r="G9" s="655"/>
      <c r="H9" s="655"/>
      <c r="I9" s="655"/>
      <c r="J9" s="655"/>
      <c r="K9" s="655"/>
      <c r="L9" s="655"/>
      <c r="M9" s="656"/>
      <c r="P9" s="25" t="str">
        <f>"ALTER TABLE milscm4."&amp;D$8&amp;" OWNER TO pgmisgrp1;"</f>
        <v>ALTER TABLE milscm4.text_mml_mmlpc_body OWNER TO pgmisgrp1;</v>
      </c>
    </row>
    <row r="10" spans="1:45">
      <c r="B10" s="30"/>
      <c r="C10" s="30"/>
      <c r="D10" s="28"/>
      <c r="E10" s="28"/>
      <c r="F10" s="28"/>
      <c r="G10" s="28"/>
      <c r="H10" s="28"/>
      <c r="I10" s="28"/>
      <c r="J10" s="28"/>
      <c r="K10" s="28"/>
      <c r="L10" s="28"/>
      <c r="M10" s="29"/>
      <c r="N10" s="28"/>
      <c r="P10" s="25" t="str">
        <f>"GRANT ALL ON TABLE milscm4."&amp;D$8&amp;" TO pgappl11;"</f>
        <v>GRANT ALL ON TABLE milscm4.text_mml_mmlpc_body TO pgappl11;</v>
      </c>
    </row>
    <row r="11" spans="1:45" ht="19.5" thickBot="1">
      <c r="B11" s="31" t="s">
        <v>151</v>
      </c>
      <c r="C11" s="30"/>
      <c r="D11" s="28"/>
      <c r="E11" s="28"/>
      <c r="F11" s="28"/>
      <c r="G11" s="28"/>
      <c r="H11" s="28"/>
      <c r="I11" s="28"/>
      <c r="J11" s="28"/>
      <c r="K11" s="28"/>
      <c r="L11" s="28"/>
      <c r="M11" s="29"/>
      <c r="N11" s="28"/>
    </row>
    <row r="12" spans="1:4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milscm4.text_mml_mmlpc_body</v>
      </c>
      <c r="AL12" s="25" t="str">
        <f>"CREATE VIEW milscm4.v_"&amp;D$8</f>
        <v>CREATE VIEW milscm4.v_text_mml_mmlpc_body</v>
      </c>
    </row>
    <row r="13" spans="1:45" ht="16.5" customHeight="1">
      <c r="B13" s="670"/>
      <c r="C13" s="672"/>
      <c r="D13" s="672"/>
      <c r="E13" s="666"/>
      <c r="F13" s="282" t="s">
        <v>162</v>
      </c>
      <c r="G13" s="282" t="s">
        <v>163</v>
      </c>
      <c r="H13" s="282" t="s">
        <v>162</v>
      </c>
      <c r="I13" s="282" t="s">
        <v>164</v>
      </c>
      <c r="J13" s="666"/>
      <c r="K13" s="666"/>
      <c r="L13" s="666"/>
      <c r="M13" s="668"/>
      <c r="Q13" s="25" t="s">
        <v>1326</v>
      </c>
      <c r="AM13" s="25" t="s">
        <v>1326</v>
      </c>
    </row>
    <row r="14" spans="1:45">
      <c r="B14" s="33">
        <f t="shared" ref="B14:B19" si="0">ROW()-13</f>
        <v>1</v>
      </c>
      <c r="C14" s="34" t="s">
        <v>1887</v>
      </c>
      <c r="D14" s="236" t="s">
        <v>1885</v>
      </c>
      <c r="E14" s="36" t="s">
        <v>192</v>
      </c>
      <c r="F14" s="36" t="s">
        <v>1875</v>
      </c>
      <c r="G14" s="36">
        <v>10</v>
      </c>
      <c r="H14" s="229" t="str">
        <f t="shared" ref="H14:H19" si="1">IF(F14="フラグ","boolean",IF(F14="文字列","text",IF(F14="整数","integer",IF(F14="実数","numeric",""))))</f>
        <v>integer</v>
      </c>
      <c r="I14" s="229">
        <f t="shared" ref="I14:I19" si="2">IF(H14="boolean",1,IF(H14="text",IF(G14&lt;=126,1+(G14*3),4+(G14*3)),IF(H14="integer",4,IF(H14="numeric",3+CEILING(G14/4*2,2),0))))</f>
        <v>4</v>
      </c>
      <c r="J14" s="237"/>
      <c r="K14" s="238"/>
      <c r="L14" s="239" t="s">
        <v>192</v>
      </c>
      <c r="M14" s="240"/>
      <c r="S14" s="25" t="str">
        <f t="shared" ref="S14:S19" si="3">IF(B14&lt;&gt;1,","&amp;D14,D14)</f>
        <v>zip_no</v>
      </c>
      <c r="T14" s="25" t="str">
        <f t="shared" ref="T14:T19" si="4">UPPER(H14)</f>
        <v>INTEGER</v>
      </c>
      <c r="U14" s="25" t="str">
        <f t="shared" ref="U14:U19" si="5">IF(K14&lt;&gt;"","default "&amp;IF(H14="text","'"&amp;K14&amp;"'",K14),"")</f>
        <v/>
      </c>
      <c r="V14" s="25" t="str">
        <f t="shared" ref="V14:V19" si="6">IF(L14="○","NOT NULL","")</f>
        <v>NOT NULL</v>
      </c>
      <c r="W14" s="25" t="str">
        <f t="shared" ref="W14:W19" si="7">"-- "&amp;C14</f>
        <v>-- ZipファイルNo</v>
      </c>
      <c r="Y14" s="41"/>
      <c r="Z14" s="41"/>
      <c r="AA14" s="41"/>
      <c r="AB14" s="41"/>
      <c r="AD14" s="25" t="str">
        <f t="shared" ref="AD14:AD19" si="8">IF(H14="text",""""&amp;D14&amp;""": ""object"", ","")</f>
        <v/>
      </c>
      <c r="AE14" s="25" t="str">
        <f t="shared" ref="AE14:AE19" si="9">""""&amp;D14&amp;""", "</f>
        <v xml:space="preserve">"zip_no", </v>
      </c>
      <c r="AO14" s="25" t="str">
        <f>IF(B14&lt;&gt;1,","&amp;D14,D14)</f>
        <v>zip_no</v>
      </c>
      <c r="AP14" s="25" t="str">
        <f>UPPER(H14)</f>
        <v>INTEGER</v>
      </c>
      <c r="AQ14" s="25" t="str">
        <f>IF(K14&lt;&gt;"","default "&amp;IF(H14="text","'"&amp;K14&amp;"'",K14),"")</f>
        <v/>
      </c>
      <c r="AR14" s="25" t="str">
        <f>IF(L14="○","NOT NULL","")</f>
        <v>NOT NULL</v>
      </c>
      <c r="AS14" s="25" t="str">
        <f>"-- "&amp;C14</f>
        <v>-- ZipファイルNo</v>
      </c>
    </row>
    <row r="15" spans="1:45">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c r="AO15" s="25" t="str">
        <f t="shared" ref="AO15:AO19" si="10">IF(B15&lt;&gt;1,","&amp;D15,D15)</f>
        <v>,file_no</v>
      </c>
      <c r="AP15" s="25" t="str">
        <f t="shared" ref="AP15:AP19" si="11">UPPER(H15)</f>
        <v>INTEGER</v>
      </c>
      <c r="AQ15" s="25" t="str">
        <f t="shared" ref="AQ15:AQ19" si="12">IF(K15&lt;&gt;"","default "&amp;IF(H15="text","'"&amp;K15&amp;"'",K15),"")</f>
        <v/>
      </c>
      <c r="AR15" s="25" t="str">
        <f t="shared" ref="AR15:AR19" si="13">IF(L15="○","NOT NULL","")</f>
        <v>NOT NULL</v>
      </c>
      <c r="AS15" s="25" t="str">
        <f t="shared" ref="AS15:AS19" si="14">"-- "&amp;C15</f>
        <v>-- ファイルNo</v>
      </c>
    </row>
    <row r="16" spans="1:45">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c r="AO16" s="25" t="str">
        <f t="shared" si="10"/>
        <v>,body_no</v>
      </c>
      <c r="AP16" s="25" t="str">
        <f t="shared" si="11"/>
        <v>INTEGER</v>
      </c>
      <c r="AQ16" s="25" t="str">
        <f t="shared" si="12"/>
        <v/>
      </c>
      <c r="AR16" s="25" t="str">
        <f t="shared" si="13"/>
        <v>NOT NULL</v>
      </c>
      <c r="AS16" s="25" t="str">
        <f t="shared" si="14"/>
        <v>-- 本文No</v>
      </c>
    </row>
    <row r="17" spans="1:45">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c r="AO17" s="25" t="str">
        <f t="shared" si="10"/>
        <v>,facility_id_mml</v>
      </c>
      <c r="AP17" s="25" t="str">
        <f t="shared" si="11"/>
        <v>TEXT</v>
      </c>
      <c r="AQ17" s="25" t="str">
        <f t="shared" si="12"/>
        <v/>
      </c>
      <c r="AR17" s="25" t="str">
        <f t="shared" si="13"/>
        <v>NOT NULL</v>
      </c>
      <c r="AS17" s="25" t="str">
        <f t="shared" si="14"/>
        <v>-- 施設ID（MML）</v>
      </c>
    </row>
    <row r="18" spans="1:45">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c r="AO18" s="25" t="str">
        <f t="shared" si="10"/>
        <v>,master_id</v>
      </c>
      <c r="AP18" s="25" t="str">
        <f t="shared" si="11"/>
        <v>TEXT</v>
      </c>
      <c r="AQ18" s="25" t="str">
        <f t="shared" si="12"/>
        <v/>
      </c>
      <c r="AR18" s="25" t="str">
        <f t="shared" si="13"/>
        <v>NOT NULL</v>
      </c>
      <c r="AS18" s="25" t="str">
        <f t="shared" si="14"/>
        <v>-- 患者ID</v>
      </c>
    </row>
    <row r="19" spans="1:45" ht="19.5" thickBot="1">
      <c r="A19" s="41"/>
      <c r="B19" s="42">
        <f t="shared" si="0"/>
        <v>6</v>
      </c>
      <c r="C19" s="43" t="s">
        <v>2034</v>
      </c>
      <c r="D19" s="43" t="s">
        <v>2033</v>
      </c>
      <c r="E19" s="44"/>
      <c r="F19" s="44" t="s">
        <v>1620</v>
      </c>
      <c r="G19" s="44">
        <v>1000</v>
      </c>
      <c r="H19" s="248" t="str">
        <f t="shared" si="1"/>
        <v>text</v>
      </c>
      <c r="I19" s="248">
        <f t="shared" si="2"/>
        <v>3004</v>
      </c>
      <c r="J19" s="46"/>
      <c r="K19" s="250"/>
      <c r="L19" s="44"/>
      <c r="M19" s="49"/>
      <c r="S19" s="25" t="str">
        <f t="shared" si="3"/>
        <v>,free_expression</v>
      </c>
      <c r="T19" s="25" t="str">
        <f t="shared" si="4"/>
        <v>TEXT</v>
      </c>
      <c r="U19" s="25" t="str">
        <f t="shared" si="5"/>
        <v/>
      </c>
      <c r="V19" s="25" t="str">
        <f t="shared" si="6"/>
        <v/>
      </c>
      <c r="W19" s="25" t="str">
        <f t="shared" si="7"/>
        <v>-- 自由文章表現</v>
      </c>
      <c r="Y19" s="41"/>
      <c r="Z19" s="41"/>
      <c r="AA19" s="41"/>
      <c r="AB19" s="41"/>
      <c r="AD19" s="25" t="str">
        <f t="shared" si="8"/>
        <v xml:space="preserve">"free_expression": "object", </v>
      </c>
      <c r="AE19" s="25" t="str">
        <f t="shared" si="9"/>
        <v xml:space="preserve">"free_expression", </v>
      </c>
      <c r="AO19" s="25" t="str">
        <f t="shared" si="10"/>
        <v>,free_expression</v>
      </c>
      <c r="AP19" s="25" t="str">
        <f t="shared" si="11"/>
        <v>TEXT</v>
      </c>
      <c r="AQ19" s="25" t="str">
        <f t="shared" si="12"/>
        <v/>
      </c>
      <c r="AR19" s="25" t="str">
        <f t="shared" si="13"/>
        <v/>
      </c>
      <c r="AS19" s="25" t="str">
        <f t="shared" si="14"/>
        <v>-- 自由文章表現</v>
      </c>
    </row>
    <row r="20" spans="1:45">
      <c r="P20" s="41"/>
      <c r="R20" s="25" t="s">
        <v>1327</v>
      </c>
      <c r="Y20" s="41"/>
      <c r="Z20" s="41"/>
      <c r="AA20" s="41"/>
      <c r="AB20" s="41"/>
      <c r="AN20" s="25" t="s">
        <v>1327</v>
      </c>
    </row>
    <row r="21" spans="1:45">
      <c r="P21" s="41"/>
      <c r="Y21" s="41"/>
      <c r="Z21" s="41"/>
      <c r="AA21" s="41"/>
      <c r="AB21" s="41"/>
    </row>
    <row r="22" spans="1:45">
      <c r="P22" s="41"/>
      <c r="Y22" s="41"/>
      <c r="Z22" s="41"/>
      <c r="AA22" s="41"/>
      <c r="AB22" s="41"/>
    </row>
    <row r="23" spans="1:45">
      <c r="P23" s="41"/>
      <c r="Y23" s="41"/>
      <c r="Z23" s="41"/>
      <c r="AA23" s="41"/>
    </row>
    <row r="24" spans="1:45">
      <c r="P24" s="41"/>
      <c r="Y24" s="41"/>
      <c r="Z24" s="41"/>
      <c r="AA24" s="41"/>
    </row>
    <row r="25" spans="1:45">
      <c r="P25" s="41"/>
      <c r="Y25" s="41"/>
      <c r="Z25" s="41"/>
      <c r="AA25" s="41"/>
    </row>
    <row r="26" spans="1:45">
      <c r="P26" s="41"/>
      <c r="Y26" s="41"/>
      <c r="Z26" s="41"/>
      <c r="AA26" s="41"/>
    </row>
    <row r="27" spans="1:45">
      <c r="P27" s="41"/>
      <c r="Y27" s="41"/>
      <c r="Z27" s="41"/>
      <c r="AA27"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712" priority="7"/>
  </conditionalFormatting>
  <conditionalFormatting sqref="D18">
    <cfRule type="duplicateValues" dxfId="711" priority="5"/>
  </conditionalFormatting>
  <conditionalFormatting sqref="D16">
    <cfRule type="duplicateValues" dxfId="710" priority="4"/>
  </conditionalFormatting>
  <conditionalFormatting sqref="D17">
    <cfRule type="duplicateValues" dxfId="709" priority="3"/>
  </conditionalFormatting>
  <conditionalFormatting sqref="D14">
    <cfRule type="duplicateValues" dxfId="708"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pageSetUpPr fitToPage="1"/>
  </sheetPr>
  <dimension ref="A1:AE3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3" t="s">
        <v>140</v>
      </c>
    </row>
    <row r="2" spans="1:31" ht="19.5" thickBot="1">
      <c r="B2" s="633"/>
      <c r="C2" s="634"/>
      <c r="D2" s="26" t="s">
        <v>141</v>
      </c>
      <c r="E2" s="637"/>
      <c r="F2" s="637"/>
      <c r="G2" s="637"/>
      <c r="H2" s="637"/>
      <c r="I2" s="637"/>
      <c r="J2" s="638"/>
      <c r="K2" s="639"/>
      <c r="L2" s="640"/>
      <c r="M2" s="27"/>
      <c r="P2" s="25" t="str">
        <f>"ALTER TABLE ONLY milscm4."&amp;D$8</f>
        <v>ALTER TABLE ONLY milscm4.text_mml_mmlpc_problem_item</v>
      </c>
    </row>
    <row r="3" spans="1:31" ht="19.5" thickBot="1">
      <c r="B3" s="28"/>
      <c r="C3" s="28"/>
      <c r="D3" s="28"/>
      <c r="E3" s="28"/>
      <c r="F3" s="28"/>
      <c r="G3" s="28"/>
      <c r="H3" s="28"/>
      <c r="I3" s="28"/>
      <c r="J3" s="28"/>
      <c r="K3" s="28"/>
      <c r="L3" s="28"/>
      <c r="M3" s="29"/>
      <c r="N3" s="28"/>
      <c r="Q3" s="25" t="str">
        <f>"ADD CONSTRAINT "&amp;D$8&amp;"_pkey"</f>
        <v>ADD CONSTRAINT text_mml_mmlpc_problem_item_pkey</v>
      </c>
    </row>
    <row r="4" spans="1:31">
      <c r="B4" s="626" t="s">
        <v>142</v>
      </c>
      <c r="C4" s="627"/>
      <c r="D4" s="628" t="str">
        <f>VLOOKUP(D7,エンティティ一覧!A1:'エンティティ一覧'!AQ10131,13,FALSE)</f>
        <v>ENT_A6_12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2021</v>
      </c>
      <c r="E7" s="646"/>
      <c r="F7" s="646"/>
      <c r="G7" s="646"/>
      <c r="H7" s="646"/>
      <c r="I7" s="646"/>
      <c r="J7" s="646"/>
      <c r="K7" s="646"/>
      <c r="L7" s="646"/>
      <c r="M7" s="647"/>
      <c r="T7" s="25" t="s">
        <v>2055</v>
      </c>
    </row>
    <row r="8" spans="1:31">
      <c r="B8" s="641" t="s">
        <v>642</v>
      </c>
      <c r="C8" s="642"/>
      <c r="D8" s="643" t="s">
        <v>2085</v>
      </c>
      <c r="E8" s="646"/>
      <c r="F8" s="646"/>
      <c r="G8" s="646"/>
      <c r="H8" s="646"/>
      <c r="I8" s="646"/>
      <c r="J8" s="646"/>
      <c r="K8" s="646"/>
      <c r="L8" s="646"/>
      <c r="M8" s="647"/>
      <c r="S8" s="25" t="s">
        <v>1327</v>
      </c>
    </row>
    <row r="9" spans="1:31" ht="19.5" thickBot="1">
      <c r="B9" s="652" t="s">
        <v>149</v>
      </c>
      <c r="C9" s="653"/>
      <c r="D9" s="654" t="str">
        <f xml:space="preserve"> D7 &amp; "を定義する。"</f>
        <v>MML_経過記録情報モジュール_プロブレム項目を定義する。</v>
      </c>
      <c r="E9" s="655"/>
      <c r="F9" s="655"/>
      <c r="G9" s="655"/>
      <c r="H9" s="655"/>
      <c r="I9" s="655"/>
      <c r="J9" s="655"/>
      <c r="K9" s="655"/>
      <c r="L9" s="655"/>
      <c r="M9" s="656"/>
      <c r="P9" s="25" t="str">
        <f>"ALTER TABLE milscm4."&amp;D$8&amp;" OWNER TO pgmisgrp1;"</f>
        <v>ALTER TABLE milscm4.text_mml_mmlpc_problem_item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milscm4.text_mml_mmlpc_problem_item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milscm4.text_mml_mmlpc_problem_item</v>
      </c>
    </row>
    <row r="13" spans="1:31" ht="16.5" customHeight="1">
      <c r="B13" s="670"/>
      <c r="C13" s="672"/>
      <c r="D13" s="672"/>
      <c r="E13" s="666"/>
      <c r="F13" s="282" t="s">
        <v>162</v>
      </c>
      <c r="G13" s="282" t="s">
        <v>163</v>
      </c>
      <c r="H13" s="282" t="s">
        <v>162</v>
      </c>
      <c r="I13" s="282"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2053</v>
      </c>
      <c r="D19" s="236" t="s">
        <v>2056</v>
      </c>
      <c r="E19" s="36" t="s">
        <v>1273</v>
      </c>
      <c r="F19" s="36" t="s">
        <v>1875</v>
      </c>
      <c r="G19" s="36">
        <v>10</v>
      </c>
      <c r="H19" s="229" t="str">
        <f t="shared" si="1"/>
        <v>integer</v>
      </c>
      <c r="I19" s="229">
        <f t="shared" si="2"/>
        <v>4</v>
      </c>
      <c r="J19" s="237"/>
      <c r="K19" s="238"/>
      <c r="L19" s="239" t="s">
        <v>192</v>
      </c>
      <c r="M19" s="240"/>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row>
    <row r="20" spans="1:31">
      <c r="B20" s="33">
        <f t="shared" si="0"/>
        <v>7</v>
      </c>
      <c r="C20" s="34" t="s">
        <v>2052</v>
      </c>
      <c r="D20" s="236" t="s">
        <v>2054</v>
      </c>
      <c r="E20" s="36"/>
      <c r="F20" s="36" t="s">
        <v>1620</v>
      </c>
      <c r="G20" s="36">
        <v>20</v>
      </c>
      <c r="H20" s="229" t="str">
        <f t="shared" si="1"/>
        <v>text</v>
      </c>
      <c r="I20" s="229">
        <f t="shared" si="2"/>
        <v>61</v>
      </c>
      <c r="J20" s="237"/>
      <c r="K20" s="238"/>
      <c r="L20" s="239"/>
      <c r="M20" s="240"/>
      <c r="S20" s="25" t="str">
        <f t="shared" si="3"/>
        <v>,problem</v>
      </c>
      <c r="T20" s="25" t="str">
        <f t="shared" si="4"/>
        <v>TEXT</v>
      </c>
      <c r="U20" s="25" t="str">
        <f t="shared" si="5"/>
        <v/>
      </c>
      <c r="V20" s="25" t="str">
        <f t="shared" si="6"/>
        <v/>
      </c>
      <c r="W20" s="25" t="str">
        <f t="shared" si="7"/>
        <v>-- プロブレム名</v>
      </c>
      <c r="Y20" s="41"/>
      <c r="Z20" s="41"/>
      <c r="AA20" s="41"/>
      <c r="AB20" s="41"/>
      <c r="AD20" s="25" t="str">
        <f t="shared" si="8"/>
        <v xml:space="preserve">"problem": "object", </v>
      </c>
      <c r="AE20" s="25" t="str">
        <f t="shared" si="9"/>
        <v xml:space="preserve">"problem", </v>
      </c>
    </row>
    <row r="21" spans="1:31">
      <c r="B21" s="33">
        <f t="shared" si="0"/>
        <v>8</v>
      </c>
      <c r="C21" s="34" t="s">
        <v>2043</v>
      </c>
      <c r="D21" s="236" t="s">
        <v>2057</v>
      </c>
      <c r="E21" s="36"/>
      <c r="F21" s="36" t="s">
        <v>1620</v>
      </c>
      <c r="G21" s="36">
        <v>50</v>
      </c>
      <c r="H21" s="229" t="str">
        <f>IF(F21="フラグ","boolean",IF(F21="文字列","text",IF(F21="整数","integer",IF(F21="実数","numeric",""))))</f>
        <v>text</v>
      </c>
      <c r="I21" s="229">
        <f t="shared" ref="I21:I24" si="10">IF(H21="boolean",1,IF(H21="text",IF(G21&lt;=126,1+(G21*3),4+(G21*3)),IF(H21="integer",4,IF(H21="numeric",3+CEILING(G21/4*2,2),0))))</f>
        <v>151</v>
      </c>
      <c r="J21" s="237"/>
      <c r="K21" s="238"/>
      <c r="L21" s="239"/>
      <c r="M21" s="240"/>
      <c r="S21" s="25" t="str">
        <f>IF(B21&lt;&gt;1,","&amp;D21,D21)</f>
        <v>,problem_dx_uid</v>
      </c>
      <c r="T21" s="25" t="str">
        <f>UPPER(H21)</f>
        <v>TEXT</v>
      </c>
      <c r="U21" s="25" t="str">
        <f>IF(K21&lt;&gt;"","default "&amp;IF(H21="text","'"&amp;K21&amp;"'",K21),"")</f>
        <v/>
      </c>
      <c r="V21" s="25" t="str">
        <f t="shared" ref="V21:V24" si="11">IF(L21="○","NOT NULL","")</f>
        <v/>
      </c>
      <c r="W21" s="25" t="str">
        <f t="shared" ref="W21:W24" si="12">"-- "&amp;C21</f>
        <v>-- 関連するuid</v>
      </c>
      <c r="Y21" s="41"/>
      <c r="Z21" s="41"/>
      <c r="AA21" s="41"/>
      <c r="AB21" s="41"/>
      <c r="AD21" s="25" t="str">
        <f>IF(H21="text",""""&amp;D21&amp;""": ""object"", ","")</f>
        <v xml:space="preserve">"problem_dx_uid": "object", </v>
      </c>
      <c r="AE21" s="25" t="str">
        <f>""""&amp;D21&amp;""", "</f>
        <v xml:space="preserve">"problem_dx_uid", </v>
      </c>
    </row>
    <row r="22" spans="1:31">
      <c r="B22" s="33">
        <f t="shared" si="0"/>
        <v>9</v>
      </c>
      <c r="C22" s="34" t="s">
        <v>2034</v>
      </c>
      <c r="D22" s="236" t="s">
        <v>2035</v>
      </c>
      <c r="E22" s="36"/>
      <c r="F22" s="36" t="s">
        <v>1620</v>
      </c>
      <c r="G22" s="36">
        <v>1000</v>
      </c>
      <c r="H22" s="229" t="str">
        <f t="shared" ref="H22:H24" si="13">IF(F22="フラグ","boolean",IF(F22="文字列","text",IF(F22="整数","integer",IF(F22="実数","numeric",""))))</f>
        <v>text</v>
      </c>
      <c r="I22" s="229">
        <f t="shared" si="10"/>
        <v>3004</v>
      </c>
      <c r="J22" s="237"/>
      <c r="K22" s="238"/>
      <c r="L22" s="239"/>
      <c r="M22" s="240"/>
      <c r="S22" s="25" t="str">
        <f t="shared" ref="S22:S24" si="14">IF(B22&lt;&gt;1,","&amp;D22,D22)</f>
        <v>,free_notes</v>
      </c>
      <c r="T22" s="25" t="str">
        <f t="shared" ref="T22:T24" si="15">UPPER(H22)</f>
        <v>TEXT</v>
      </c>
      <c r="U22" s="25" t="str">
        <f t="shared" ref="U22:U24" si="16">IF(K22&lt;&gt;"","default "&amp;IF(H22="text","'"&amp;K22&amp;"'",K22),"")</f>
        <v/>
      </c>
      <c r="V22" s="25" t="str">
        <f t="shared" si="11"/>
        <v/>
      </c>
      <c r="W22" s="25" t="str">
        <f t="shared" si="12"/>
        <v>-- 自由文章表現</v>
      </c>
      <c r="Y22" s="41"/>
      <c r="Z22" s="41"/>
      <c r="AA22" s="41"/>
      <c r="AB22" s="41"/>
      <c r="AD22" s="25" t="str">
        <f t="shared" ref="AD22:AD24" si="17">IF(H22="text",""""&amp;D22&amp;""": ""object"", ","")</f>
        <v xml:space="preserve">"free_notes": "object", </v>
      </c>
      <c r="AE22" s="25" t="str">
        <f t="shared" ref="AE22:AE24" si="18">""""&amp;D22&amp;""", "</f>
        <v xml:space="preserve">"free_notes", </v>
      </c>
    </row>
    <row r="23" spans="1:31">
      <c r="B23" s="33">
        <f t="shared" si="0"/>
        <v>10</v>
      </c>
      <c r="C23" s="34" t="s">
        <v>2044</v>
      </c>
      <c r="D23" s="236" t="s">
        <v>2036</v>
      </c>
      <c r="E23" s="36"/>
      <c r="F23" s="36" t="s">
        <v>1620</v>
      </c>
      <c r="G23" s="36">
        <v>1000</v>
      </c>
      <c r="H23" s="229" t="str">
        <f t="shared" si="13"/>
        <v>text</v>
      </c>
      <c r="I23" s="229">
        <f t="shared" si="10"/>
        <v>3004</v>
      </c>
      <c r="J23" s="237"/>
      <c r="K23" s="238"/>
      <c r="L23" s="239"/>
      <c r="M23" s="240"/>
      <c r="S23" s="25" t="str">
        <f t="shared" si="14"/>
        <v>,objective_notes</v>
      </c>
      <c r="T23" s="25" t="str">
        <f t="shared" si="15"/>
        <v>TEXT</v>
      </c>
      <c r="U23" s="25" t="str">
        <f t="shared" si="16"/>
        <v/>
      </c>
      <c r="V23" s="25" t="str">
        <f t="shared" si="11"/>
        <v/>
      </c>
      <c r="W23" s="25" t="str">
        <f t="shared" si="12"/>
        <v>-- 自由記載のObjectives</v>
      </c>
      <c r="Y23" s="41"/>
      <c r="Z23" s="41"/>
      <c r="AA23" s="41"/>
      <c r="AB23" s="41"/>
      <c r="AD23" s="25" t="str">
        <f t="shared" si="17"/>
        <v xml:space="preserve">"objective_notes": "object", </v>
      </c>
      <c r="AE23" s="25" t="str">
        <f t="shared" si="18"/>
        <v xml:space="preserve">"objective_notes", </v>
      </c>
    </row>
    <row r="24" spans="1:31">
      <c r="B24" s="33">
        <f t="shared" si="0"/>
        <v>11</v>
      </c>
      <c r="C24" s="34" t="s">
        <v>2045</v>
      </c>
      <c r="D24" s="236" t="s">
        <v>2010</v>
      </c>
      <c r="E24" s="36"/>
      <c r="F24" s="36" t="s">
        <v>1620</v>
      </c>
      <c r="G24" s="36">
        <v>1000</v>
      </c>
      <c r="H24" s="229" t="str">
        <f t="shared" si="13"/>
        <v>text</v>
      </c>
      <c r="I24" s="229">
        <f t="shared" si="10"/>
        <v>3004</v>
      </c>
      <c r="J24" s="237"/>
      <c r="K24" s="238"/>
      <c r="L24" s="239"/>
      <c r="M24" s="240"/>
      <c r="S24" s="25" t="str">
        <f t="shared" si="14"/>
        <v>,test_result</v>
      </c>
      <c r="T24" s="25" t="str">
        <f t="shared" si="15"/>
        <v>TEXT</v>
      </c>
      <c r="U24" s="25" t="str">
        <f t="shared" si="16"/>
        <v/>
      </c>
      <c r="V24" s="25" t="str">
        <f t="shared" si="11"/>
        <v/>
      </c>
      <c r="W24" s="25" t="str">
        <f t="shared" si="12"/>
        <v>-- 検査結果</v>
      </c>
      <c r="Y24" s="41"/>
      <c r="Z24" s="41"/>
      <c r="AA24" s="41"/>
      <c r="AB24" s="41"/>
      <c r="AD24" s="25" t="str">
        <f t="shared" si="17"/>
        <v xml:space="preserve">"test_result": "object", </v>
      </c>
      <c r="AE24" s="25" t="str">
        <f t="shared" si="18"/>
        <v xml:space="preserve">"test_result", </v>
      </c>
    </row>
    <row r="25" spans="1:31">
      <c r="B25" s="33">
        <f t="shared" si="0"/>
        <v>12</v>
      </c>
      <c r="C25" s="34" t="s">
        <v>2046</v>
      </c>
      <c r="D25" s="236" t="s">
        <v>2037</v>
      </c>
      <c r="E25" s="36"/>
      <c r="F25" s="36" t="s">
        <v>1620</v>
      </c>
      <c r="G25" s="36">
        <v>1000</v>
      </c>
      <c r="H25" s="229" t="str">
        <f>IF(F25="フラグ","boolean",IF(F25="文字列","text",IF(F25="整数","integer",IF(F25="実数","numeric",""))))</f>
        <v>text</v>
      </c>
      <c r="I25" s="229">
        <f t="shared" ref="I25:I29" si="19">IF(H25="boolean",1,IF(H25="text",IF(G25&lt;=126,1+(G25*3),4+(G25*3)),IF(H25="integer",4,IF(H25="numeric",3+CEILING(G25/4*2,2),0))))</f>
        <v>3004</v>
      </c>
      <c r="J25" s="237"/>
      <c r="K25" s="238"/>
      <c r="L25" s="239"/>
      <c r="M25" s="240"/>
      <c r="S25" s="25" t="str">
        <f>IF(B25&lt;&gt;1,","&amp;D25,D25)</f>
        <v>,rx_record</v>
      </c>
      <c r="T25" s="25" t="str">
        <f>UPPER(H25)</f>
        <v>TEXT</v>
      </c>
      <c r="U25" s="25" t="str">
        <f>IF(K25&lt;&gt;"","default "&amp;IF(H25="text","'"&amp;K25&amp;"'",K25),"")</f>
        <v/>
      </c>
      <c r="V25" s="25" t="str">
        <f t="shared" ref="V25:V29" si="20">IF(L25="○","NOT NULL","")</f>
        <v/>
      </c>
      <c r="W25" s="25" t="str">
        <f t="shared" ref="W25:W29" si="21">"-- "&amp;C25</f>
        <v>-- 処方実施記録</v>
      </c>
      <c r="Y25" s="41"/>
      <c r="Z25" s="41"/>
      <c r="AA25" s="41"/>
      <c r="AB25" s="41"/>
      <c r="AD25" s="25" t="str">
        <f>IF(H25="text",""""&amp;D25&amp;""": ""object"", ","")</f>
        <v xml:space="preserve">"rx_record": "object", </v>
      </c>
      <c r="AE25" s="25" t="str">
        <f>""""&amp;D25&amp;""", "</f>
        <v xml:space="preserve">"rx_record", </v>
      </c>
    </row>
    <row r="26" spans="1:31">
      <c r="B26" s="33">
        <f t="shared" si="0"/>
        <v>13</v>
      </c>
      <c r="C26" s="34" t="s">
        <v>2047</v>
      </c>
      <c r="D26" s="236" t="s">
        <v>2038</v>
      </c>
      <c r="E26" s="36"/>
      <c r="F26" s="36" t="s">
        <v>1620</v>
      </c>
      <c r="G26" s="36">
        <v>1000</v>
      </c>
      <c r="H26" s="229" t="str">
        <f t="shared" ref="H26:H29" si="22">IF(F26="フラグ","boolean",IF(F26="文字列","text",IF(F26="整数","integer",IF(F26="実数","numeric",""))))</f>
        <v>text</v>
      </c>
      <c r="I26" s="229">
        <f t="shared" si="19"/>
        <v>3004</v>
      </c>
      <c r="J26" s="237"/>
      <c r="K26" s="238"/>
      <c r="L26" s="239"/>
      <c r="M26" s="240"/>
      <c r="S26" s="25" t="str">
        <f t="shared" ref="S26:S29" si="23">IF(B26&lt;&gt;1,","&amp;D26,D26)</f>
        <v>,tx_record</v>
      </c>
      <c r="T26" s="25" t="str">
        <f t="shared" ref="T26:T29" si="24">UPPER(H26)</f>
        <v>TEXT</v>
      </c>
      <c r="U26" s="25" t="str">
        <f t="shared" ref="U26:U29" si="25">IF(K26&lt;&gt;"","default "&amp;IF(H26="text","'"&amp;K26&amp;"'",K26),"")</f>
        <v/>
      </c>
      <c r="V26" s="25" t="str">
        <f t="shared" si="20"/>
        <v/>
      </c>
      <c r="W26" s="25" t="str">
        <f t="shared" si="21"/>
        <v>-- 処置実施記録</v>
      </c>
      <c r="Y26" s="41"/>
      <c r="Z26" s="41"/>
      <c r="AA26" s="41"/>
      <c r="AB26" s="41"/>
      <c r="AD26" s="25" t="str">
        <f t="shared" ref="AD26:AD29" si="26">IF(H26="text",""""&amp;D26&amp;""": ""object"", ","")</f>
        <v xml:space="preserve">"tx_record": "object", </v>
      </c>
      <c r="AE26" s="25" t="str">
        <f t="shared" ref="AE26:AE29" si="27">""""&amp;D26&amp;""", "</f>
        <v xml:space="preserve">"tx_record", </v>
      </c>
    </row>
    <row r="27" spans="1:31">
      <c r="B27" s="33">
        <f t="shared" si="0"/>
        <v>14</v>
      </c>
      <c r="C27" s="34" t="s">
        <v>2048</v>
      </c>
      <c r="D27" s="236" t="s">
        <v>2039</v>
      </c>
      <c r="E27" s="36"/>
      <c r="F27" s="36" t="s">
        <v>1620</v>
      </c>
      <c r="G27" s="36">
        <v>1000</v>
      </c>
      <c r="H27" s="229" t="str">
        <f t="shared" si="22"/>
        <v>text</v>
      </c>
      <c r="I27" s="229">
        <f t="shared" si="19"/>
        <v>3004</v>
      </c>
      <c r="J27" s="237"/>
      <c r="K27" s="238"/>
      <c r="L27" s="239"/>
      <c r="M27" s="240"/>
      <c r="S27" s="25" t="str">
        <f t="shared" si="23"/>
        <v>,test_order</v>
      </c>
      <c r="T27" s="25" t="str">
        <f t="shared" si="24"/>
        <v>TEXT</v>
      </c>
      <c r="U27" s="25" t="str">
        <f t="shared" si="25"/>
        <v/>
      </c>
      <c r="V27" s="25" t="str">
        <f t="shared" si="20"/>
        <v/>
      </c>
      <c r="W27" s="25" t="str">
        <f t="shared" si="21"/>
        <v>-- 検査オーダー</v>
      </c>
      <c r="Y27" s="41"/>
      <c r="Z27" s="41"/>
      <c r="AA27" s="41"/>
      <c r="AB27" s="41"/>
      <c r="AD27" s="25" t="str">
        <f t="shared" si="26"/>
        <v xml:space="preserve">"test_order": "object", </v>
      </c>
      <c r="AE27" s="25" t="str">
        <f t="shared" si="27"/>
        <v xml:space="preserve">"test_order", </v>
      </c>
    </row>
    <row r="28" spans="1:31">
      <c r="B28" s="33">
        <f t="shared" si="0"/>
        <v>15</v>
      </c>
      <c r="C28" s="34" t="s">
        <v>2049</v>
      </c>
      <c r="D28" s="236" t="s">
        <v>2040</v>
      </c>
      <c r="E28" s="36"/>
      <c r="F28" s="36" t="s">
        <v>1620</v>
      </c>
      <c r="G28" s="36">
        <v>1000</v>
      </c>
      <c r="H28" s="229" t="str">
        <f t="shared" ref="H28" si="28">IF(F28="フラグ","boolean",IF(F28="文字列","text",IF(F28="整数","integer",IF(F28="実数","numeric",""))))</f>
        <v>text</v>
      </c>
      <c r="I28" s="229">
        <f t="shared" ref="I28" si="29">IF(H28="boolean",1,IF(H28="text",IF(G28&lt;=126,1+(G28*3),4+(G28*3)),IF(H28="integer",4,IF(H28="numeric",3+CEILING(G28/4*2,2),0))))</f>
        <v>3004</v>
      </c>
      <c r="J28" s="237"/>
      <c r="K28" s="238"/>
      <c r="L28" s="239"/>
      <c r="M28" s="240"/>
      <c r="S28" s="25" t="str">
        <f t="shared" ref="S28" si="30">IF(B28&lt;&gt;1,","&amp;D28,D28)</f>
        <v>,rx_order</v>
      </c>
      <c r="T28" s="25" t="str">
        <f t="shared" ref="T28" si="31">UPPER(H28)</f>
        <v>TEXT</v>
      </c>
      <c r="U28" s="25" t="str">
        <f t="shared" ref="U28" si="32">IF(K28&lt;&gt;"","default "&amp;IF(H28="text","'"&amp;K28&amp;"'",K28),"")</f>
        <v/>
      </c>
      <c r="V28" s="25" t="str">
        <f t="shared" ref="V28" si="33">IF(L28="○","NOT NULL","")</f>
        <v/>
      </c>
      <c r="W28" s="25" t="str">
        <f t="shared" ref="W28" si="34">"-- "&amp;C28</f>
        <v>-- 処方オーダー</v>
      </c>
      <c r="Y28" s="41"/>
      <c r="Z28" s="41"/>
      <c r="AA28" s="41"/>
      <c r="AB28" s="41"/>
      <c r="AD28" s="25" t="str">
        <f t="shared" ref="AD28" si="35">IF(H28="text",""""&amp;D28&amp;""": ""object"", ","")</f>
        <v xml:space="preserve">"rx_order": "object", </v>
      </c>
      <c r="AE28" s="25" t="str">
        <f t="shared" ref="AE28" si="36">""""&amp;D28&amp;""", "</f>
        <v xml:space="preserve">"rx_order", </v>
      </c>
    </row>
    <row r="29" spans="1:31">
      <c r="B29" s="33">
        <f t="shared" si="0"/>
        <v>16</v>
      </c>
      <c r="C29" s="34" t="s">
        <v>2050</v>
      </c>
      <c r="D29" s="236" t="s">
        <v>2041</v>
      </c>
      <c r="E29" s="36"/>
      <c r="F29" s="36" t="s">
        <v>1620</v>
      </c>
      <c r="G29" s="36">
        <v>1000</v>
      </c>
      <c r="H29" s="229" t="str">
        <f t="shared" si="22"/>
        <v>text</v>
      </c>
      <c r="I29" s="229">
        <f t="shared" si="19"/>
        <v>3004</v>
      </c>
      <c r="J29" s="237"/>
      <c r="K29" s="238"/>
      <c r="L29" s="239"/>
      <c r="M29" s="240"/>
      <c r="S29" s="25" t="str">
        <f t="shared" si="23"/>
        <v>,tx_order</v>
      </c>
      <c r="T29" s="25" t="str">
        <f t="shared" si="24"/>
        <v>TEXT</v>
      </c>
      <c r="U29" s="25" t="str">
        <f t="shared" si="25"/>
        <v/>
      </c>
      <c r="V29" s="25" t="str">
        <f t="shared" si="20"/>
        <v/>
      </c>
      <c r="W29" s="25" t="str">
        <f t="shared" si="21"/>
        <v>-- 治療処置オーダー</v>
      </c>
      <c r="Y29" s="41"/>
      <c r="Z29" s="41"/>
      <c r="AA29" s="41"/>
      <c r="AB29" s="41"/>
      <c r="AD29" s="25" t="str">
        <f t="shared" si="26"/>
        <v xml:space="preserve">"tx_order": "object", </v>
      </c>
      <c r="AE29" s="25" t="str">
        <f t="shared" si="27"/>
        <v xml:space="preserve">"tx_order", </v>
      </c>
    </row>
    <row r="30" spans="1:31" ht="19.5" thickBot="1">
      <c r="A30" s="41"/>
      <c r="B30" s="42">
        <f t="shared" si="0"/>
        <v>17</v>
      </c>
      <c r="C30" s="43" t="s">
        <v>2051</v>
      </c>
      <c r="D30" s="43" t="s">
        <v>2042</v>
      </c>
      <c r="E30" s="44"/>
      <c r="F30" s="44" t="s">
        <v>1620</v>
      </c>
      <c r="G30" s="44">
        <v>1000</v>
      </c>
      <c r="H30" s="248" t="str">
        <f t="shared" si="1"/>
        <v>text</v>
      </c>
      <c r="I30" s="248">
        <f t="shared" si="2"/>
        <v>3004</v>
      </c>
      <c r="J30" s="46"/>
      <c r="K30" s="250"/>
      <c r="L30" s="44"/>
      <c r="M30" s="49"/>
      <c r="S30" s="25" t="str">
        <f t="shared" si="3"/>
        <v>,plan_notes</v>
      </c>
      <c r="T30" s="25" t="str">
        <f t="shared" si="4"/>
        <v>TEXT</v>
      </c>
      <c r="U30" s="25" t="str">
        <f t="shared" si="5"/>
        <v/>
      </c>
      <c r="V30" s="25" t="str">
        <f t="shared" si="6"/>
        <v/>
      </c>
      <c r="W30" s="25" t="str">
        <f t="shared" si="7"/>
        <v>-- 方針自由記載</v>
      </c>
      <c r="Y30" s="41"/>
      <c r="Z30" s="41"/>
      <c r="AA30" s="41"/>
      <c r="AB30" s="41"/>
      <c r="AD30" s="25" t="str">
        <f t="shared" si="8"/>
        <v xml:space="preserve">"plan_notes": "object", </v>
      </c>
      <c r="AE30" s="25" t="str">
        <f t="shared" si="9"/>
        <v xml:space="preserve">"plan_notes", </v>
      </c>
    </row>
    <row r="31" spans="1:31">
      <c r="P31" s="41"/>
      <c r="R31" s="25" t="s">
        <v>1327</v>
      </c>
      <c r="Y31" s="41"/>
      <c r="Z31" s="41"/>
      <c r="AA31" s="41"/>
      <c r="AB31" s="41"/>
    </row>
    <row r="32" spans="1:31">
      <c r="P32" s="41"/>
      <c r="Y32" s="41"/>
      <c r="Z32" s="41"/>
      <c r="AA32" s="41"/>
      <c r="AB32" s="41"/>
    </row>
    <row r="33" spans="16:28">
      <c r="P33" s="41"/>
      <c r="Y33" s="41"/>
      <c r="Z33" s="41"/>
      <c r="AA33" s="41"/>
      <c r="AB33" s="41"/>
    </row>
    <row r="34" spans="16:28">
      <c r="P34" s="41"/>
      <c r="Y34" s="41"/>
      <c r="Z34" s="41"/>
      <c r="AA34" s="41"/>
    </row>
    <row r="35" spans="16:28">
      <c r="P35" s="41"/>
      <c r="Y35" s="41"/>
      <c r="Z35" s="41"/>
      <c r="AA35" s="41"/>
    </row>
    <row r="36" spans="16:28">
      <c r="P36" s="41"/>
      <c r="Y36" s="41"/>
      <c r="Z36" s="41"/>
      <c r="AA36" s="41"/>
    </row>
    <row r="37" spans="16:28">
      <c r="P37" s="41"/>
      <c r="Y37" s="41"/>
      <c r="Z37" s="41"/>
      <c r="AA37" s="41"/>
    </row>
    <row r="38" spans="16:28">
      <c r="P38" s="41"/>
      <c r="Y38" s="41"/>
      <c r="Z38" s="41"/>
      <c r="AA3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707" priority="16"/>
  </conditionalFormatting>
  <conditionalFormatting sqref="D20">
    <cfRule type="duplicateValues" dxfId="706" priority="15"/>
  </conditionalFormatting>
  <conditionalFormatting sqref="D18">
    <cfRule type="duplicateValues" dxfId="705" priority="14"/>
  </conditionalFormatting>
  <conditionalFormatting sqref="D16">
    <cfRule type="duplicateValues" dxfId="704" priority="13"/>
  </conditionalFormatting>
  <conditionalFormatting sqref="D17">
    <cfRule type="duplicateValues" dxfId="703" priority="12"/>
  </conditionalFormatting>
  <conditionalFormatting sqref="D14">
    <cfRule type="duplicateValues" dxfId="702" priority="11"/>
  </conditionalFormatting>
  <conditionalFormatting sqref="D19">
    <cfRule type="duplicateValues" dxfId="701" priority="10"/>
  </conditionalFormatting>
  <conditionalFormatting sqref="D24">
    <cfRule type="duplicateValues" dxfId="700" priority="9"/>
  </conditionalFormatting>
  <conditionalFormatting sqref="D22">
    <cfRule type="duplicateValues" dxfId="699" priority="8"/>
  </conditionalFormatting>
  <conditionalFormatting sqref="D21">
    <cfRule type="duplicateValues" dxfId="698" priority="7"/>
  </conditionalFormatting>
  <conditionalFormatting sqref="D23">
    <cfRule type="duplicateValues" dxfId="697" priority="6"/>
  </conditionalFormatting>
  <conditionalFormatting sqref="D29">
    <cfRule type="duplicateValues" dxfId="696" priority="5"/>
  </conditionalFormatting>
  <conditionalFormatting sqref="D26">
    <cfRule type="duplicateValues" dxfId="695" priority="4"/>
  </conditionalFormatting>
  <conditionalFormatting sqref="D25">
    <cfRule type="duplicateValues" dxfId="694" priority="3"/>
  </conditionalFormatting>
  <conditionalFormatting sqref="D27">
    <cfRule type="duplicateValues" dxfId="693" priority="2"/>
  </conditionalFormatting>
  <conditionalFormatting sqref="D28">
    <cfRule type="duplicateValues" dxfId="69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3" t="s">
        <v>140</v>
      </c>
    </row>
    <row r="2" spans="1:31" ht="19.5" thickBot="1">
      <c r="B2" s="633"/>
      <c r="C2" s="634"/>
      <c r="D2" s="26" t="s">
        <v>141</v>
      </c>
      <c r="E2" s="637"/>
      <c r="F2" s="637"/>
      <c r="G2" s="637"/>
      <c r="H2" s="637"/>
      <c r="I2" s="637"/>
      <c r="J2" s="638"/>
      <c r="K2" s="639"/>
      <c r="L2" s="640"/>
      <c r="M2" s="27"/>
      <c r="P2" s="25" t="str">
        <f>"ALTER TABLE ONLY milscm4."&amp;D$8</f>
        <v>ALTER TABLE ONLY milscm4.text_mml_mmlpc_subjective_item</v>
      </c>
    </row>
    <row r="3" spans="1:31" ht="19.5" thickBot="1">
      <c r="B3" s="28"/>
      <c r="C3" s="28"/>
      <c r="D3" s="28"/>
      <c r="E3" s="28"/>
      <c r="F3" s="28"/>
      <c r="G3" s="28"/>
      <c r="H3" s="28"/>
      <c r="I3" s="28"/>
      <c r="J3" s="28"/>
      <c r="K3" s="28"/>
      <c r="L3" s="28"/>
      <c r="M3" s="29"/>
      <c r="N3" s="28"/>
      <c r="Q3" s="25" t="str">
        <f>"ADD CONSTRAINT "&amp;D$8&amp;"_pkey"</f>
        <v>ADD CONSTRAINT text_mml_mmlpc_subjective_item_pkey</v>
      </c>
    </row>
    <row r="4" spans="1:31">
      <c r="B4" s="626" t="s">
        <v>142</v>
      </c>
      <c r="C4" s="627"/>
      <c r="D4" s="628" t="str">
        <f>VLOOKUP(D7,エンティティ一覧!A1:'エンティティ一覧'!AQ10131,13,FALSE)</f>
        <v>ENT_A6_13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3164</v>
      </c>
      <c r="E7" s="646"/>
      <c r="F7" s="646"/>
      <c r="G7" s="646"/>
      <c r="H7" s="646"/>
      <c r="I7" s="646"/>
      <c r="J7" s="646"/>
      <c r="K7" s="646"/>
      <c r="L7" s="646"/>
      <c r="M7" s="647"/>
      <c r="T7" s="25" t="s">
        <v>2086</v>
      </c>
    </row>
    <row r="8" spans="1:31">
      <c r="B8" s="641" t="s">
        <v>642</v>
      </c>
      <c r="C8" s="642"/>
      <c r="D8" s="643" t="s">
        <v>2023</v>
      </c>
      <c r="E8" s="646"/>
      <c r="F8" s="646"/>
      <c r="G8" s="646"/>
      <c r="H8" s="646"/>
      <c r="I8" s="646"/>
      <c r="J8" s="646"/>
      <c r="K8" s="646"/>
      <c r="L8" s="646"/>
      <c r="M8" s="647"/>
      <c r="S8" s="25" t="s">
        <v>1327</v>
      </c>
    </row>
    <row r="9" spans="1:31" ht="19.5" thickBot="1">
      <c r="B9" s="652" t="s">
        <v>149</v>
      </c>
      <c r="C9" s="653"/>
      <c r="D9" s="654" t="str">
        <f xml:space="preserve"> D7 &amp; "を定義する。"</f>
        <v>MML_経過記録情報モジュール_主観的項目を定義する。</v>
      </c>
      <c r="E9" s="655"/>
      <c r="F9" s="655"/>
      <c r="G9" s="655"/>
      <c r="H9" s="655"/>
      <c r="I9" s="655"/>
      <c r="J9" s="655"/>
      <c r="K9" s="655"/>
      <c r="L9" s="655"/>
      <c r="M9" s="656"/>
      <c r="P9" s="25" t="str">
        <f>"ALTER TABLE milscm4."&amp;D$8&amp;" OWNER TO pgmisgrp1;"</f>
        <v>ALTER TABLE milscm4.text_mml_mmlpc_subjective_item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milscm4.text_mml_mmlpc_subjective_item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milscm4.text_mml_mmlpc_subjective_item</v>
      </c>
    </row>
    <row r="13" spans="1:31" ht="16.5" customHeight="1">
      <c r="B13" s="670"/>
      <c r="C13" s="672"/>
      <c r="D13" s="672"/>
      <c r="E13" s="666"/>
      <c r="F13" s="282" t="s">
        <v>162</v>
      </c>
      <c r="G13" s="282" t="s">
        <v>163</v>
      </c>
      <c r="H13" s="282" t="s">
        <v>162</v>
      </c>
      <c r="I13" s="282"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2053</v>
      </c>
      <c r="D19" s="236" t="s">
        <v>2058</v>
      </c>
      <c r="E19" s="36" t="s">
        <v>1273</v>
      </c>
      <c r="F19" s="36" t="s">
        <v>1875</v>
      </c>
      <c r="G19" s="36">
        <v>10</v>
      </c>
      <c r="H19" s="229" t="str">
        <f t="shared" si="1"/>
        <v>integer</v>
      </c>
      <c r="I19" s="229">
        <f t="shared" si="2"/>
        <v>4</v>
      </c>
      <c r="J19" s="237"/>
      <c r="K19" s="238"/>
      <c r="L19" s="239" t="s">
        <v>192</v>
      </c>
      <c r="M19" s="240"/>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row>
    <row r="20" spans="1:31">
      <c r="B20" s="33">
        <f t="shared" si="0"/>
        <v>7</v>
      </c>
      <c r="C20" s="34" t="s">
        <v>2062</v>
      </c>
      <c r="D20" s="236" t="s">
        <v>2061</v>
      </c>
      <c r="E20" s="36" t="s">
        <v>1273</v>
      </c>
      <c r="F20" s="36" t="s">
        <v>1875</v>
      </c>
      <c r="G20" s="36">
        <v>10</v>
      </c>
      <c r="H20" s="229" t="str">
        <f t="shared" si="1"/>
        <v>integer</v>
      </c>
      <c r="I20" s="229">
        <f t="shared" si="2"/>
        <v>4</v>
      </c>
      <c r="J20" s="237"/>
      <c r="K20" s="238"/>
      <c r="L20" s="239" t="s">
        <v>192</v>
      </c>
      <c r="M20" s="240"/>
      <c r="S20" s="25" t="str">
        <f t="shared" si="3"/>
        <v>,time_expression_no</v>
      </c>
      <c r="T20" s="25" t="str">
        <f t="shared" si="4"/>
        <v>INTEGER</v>
      </c>
      <c r="U20" s="25" t="str">
        <f t="shared" si="5"/>
        <v/>
      </c>
      <c r="V20" s="25" t="str">
        <f t="shared" si="6"/>
        <v>NOT NULL</v>
      </c>
      <c r="W20" s="25" t="str">
        <f t="shared" si="7"/>
        <v>-- 時間表現No</v>
      </c>
      <c r="Y20" s="41"/>
      <c r="Z20" s="41"/>
      <c r="AA20" s="41"/>
      <c r="AB20" s="41"/>
      <c r="AD20" s="25" t="str">
        <f t="shared" si="8"/>
        <v/>
      </c>
      <c r="AE20" s="25" t="str">
        <f t="shared" si="9"/>
        <v xml:space="preserve">"time_expression_no", </v>
      </c>
    </row>
    <row r="21" spans="1:31" ht="19.5" thickBot="1">
      <c r="A21" s="41"/>
      <c r="B21" s="42">
        <f t="shared" si="0"/>
        <v>8</v>
      </c>
      <c r="C21" s="43" t="s">
        <v>2059</v>
      </c>
      <c r="D21" s="43" t="s">
        <v>2060</v>
      </c>
      <c r="E21" s="44"/>
      <c r="F21" s="44" t="s">
        <v>1620</v>
      </c>
      <c r="G21" s="44">
        <v>200</v>
      </c>
      <c r="H21" s="248" t="str">
        <f t="shared" si="1"/>
        <v>text</v>
      </c>
      <c r="I21" s="248">
        <f t="shared" si="2"/>
        <v>604</v>
      </c>
      <c r="J21" s="46"/>
      <c r="K21" s="250"/>
      <c r="L21" s="44"/>
      <c r="M21" s="49"/>
      <c r="S21" s="25" t="str">
        <f t="shared" si="3"/>
        <v>,time_expression</v>
      </c>
      <c r="T21" s="25" t="str">
        <f t="shared" si="4"/>
        <v>TEXT</v>
      </c>
      <c r="U21" s="25" t="str">
        <f t="shared" si="5"/>
        <v/>
      </c>
      <c r="V21" s="25" t="str">
        <f t="shared" si="6"/>
        <v/>
      </c>
      <c r="W21" s="25" t="str">
        <f t="shared" si="7"/>
        <v>-- 時間表現</v>
      </c>
      <c r="Y21" s="41"/>
      <c r="Z21" s="41"/>
      <c r="AA21" s="41"/>
      <c r="AB21" s="41"/>
      <c r="AD21" s="25" t="str">
        <f t="shared" si="8"/>
        <v xml:space="preserve">"time_expression": "object", </v>
      </c>
      <c r="AE21" s="25" t="str">
        <f t="shared" si="9"/>
        <v xml:space="preserve">"time_expression",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91" priority="9"/>
  </conditionalFormatting>
  <conditionalFormatting sqref="D18">
    <cfRule type="duplicateValues" dxfId="690" priority="7"/>
  </conditionalFormatting>
  <conditionalFormatting sqref="D16">
    <cfRule type="duplicateValues" dxfId="689" priority="6"/>
  </conditionalFormatting>
  <conditionalFormatting sqref="D17">
    <cfRule type="duplicateValues" dxfId="688" priority="5"/>
  </conditionalFormatting>
  <conditionalFormatting sqref="D14">
    <cfRule type="duplicateValues" dxfId="687" priority="4"/>
  </conditionalFormatting>
  <conditionalFormatting sqref="D20">
    <cfRule type="duplicateValues" dxfId="686" priority="2"/>
  </conditionalFormatting>
  <conditionalFormatting sqref="D19">
    <cfRule type="duplicateValues" dxfId="68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pageSetUpPr fitToPage="1"/>
  </sheetPr>
  <dimension ref="A1:AS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45" ht="16.5" customHeight="1">
      <c r="A1" s="79" t="s">
        <v>730</v>
      </c>
      <c r="B1" s="631" t="s">
        <v>137</v>
      </c>
      <c r="C1" s="632"/>
      <c r="D1" s="23" t="s">
        <v>138</v>
      </c>
      <c r="E1" s="635"/>
      <c r="F1" s="635"/>
      <c r="G1" s="635"/>
      <c r="H1" s="635"/>
      <c r="I1" s="635"/>
      <c r="J1" s="636" t="s">
        <v>139</v>
      </c>
      <c r="K1" s="635"/>
      <c r="L1" s="627"/>
      <c r="M1" s="283" t="s">
        <v>140</v>
      </c>
    </row>
    <row r="2" spans="1:45" ht="19.5" thickBot="1">
      <c r="B2" s="633"/>
      <c r="C2" s="634"/>
      <c r="D2" s="26" t="s">
        <v>141</v>
      </c>
      <c r="E2" s="637"/>
      <c r="F2" s="637"/>
      <c r="G2" s="637"/>
      <c r="H2" s="637"/>
      <c r="I2" s="637"/>
      <c r="J2" s="638"/>
      <c r="K2" s="639"/>
      <c r="L2" s="640"/>
      <c r="M2" s="27"/>
      <c r="P2" s="25" t="str">
        <f>"ALTER TABLE ONLY milscm4."&amp;D$8</f>
        <v>ALTER TABLE ONLY milscm4.text_mml_mmlpc_event_expression</v>
      </c>
    </row>
    <row r="3" spans="1:45" ht="19.5" thickBot="1">
      <c r="B3" s="28"/>
      <c r="C3" s="28"/>
      <c r="D3" s="28"/>
      <c r="E3" s="28"/>
      <c r="F3" s="28"/>
      <c r="G3" s="28"/>
      <c r="H3" s="28"/>
      <c r="I3" s="28"/>
      <c r="J3" s="28"/>
      <c r="K3" s="28"/>
      <c r="L3" s="28"/>
      <c r="M3" s="29"/>
      <c r="N3" s="28"/>
      <c r="Q3" s="25" t="str">
        <f>"ADD CONSTRAINT "&amp;D$8&amp;"_pkey"</f>
        <v>ADD CONSTRAINT text_mml_mmlpc_event_expression_pkey</v>
      </c>
    </row>
    <row r="4" spans="1:45">
      <c r="B4" s="626" t="s">
        <v>142</v>
      </c>
      <c r="C4" s="627"/>
      <c r="D4" s="628" t="str">
        <f>VLOOKUP(D7,エンティティ一覧!A1:'エンティティ一覧'!AQ10131,13,FALSE)</f>
        <v>ENT_A6_14</v>
      </c>
      <c r="E4" s="673"/>
      <c r="F4" s="673"/>
      <c r="G4" s="673"/>
      <c r="H4" s="673"/>
      <c r="I4" s="673"/>
      <c r="J4" s="673"/>
      <c r="K4" s="673"/>
      <c r="L4" s="673"/>
      <c r="M4" s="674"/>
      <c r="R4" s="25" t="s">
        <v>1328</v>
      </c>
    </row>
    <row r="5" spans="1:45">
      <c r="B5" s="641" t="s">
        <v>275</v>
      </c>
      <c r="C5" s="642"/>
      <c r="D5" s="643" t="str">
        <f>VLOOKUP(D7,エンティティ一覧!A1:'エンティティ一覧'!AQ10131,2,FALSE)</f>
        <v>SA_A6</v>
      </c>
      <c r="E5" s="646"/>
      <c r="F5" s="646"/>
      <c r="G5" s="646"/>
      <c r="H5" s="646"/>
      <c r="I5" s="646"/>
      <c r="J5" s="646"/>
      <c r="K5" s="646"/>
      <c r="L5" s="646"/>
      <c r="M5" s="647"/>
      <c r="S5" s="25" t="s">
        <v>1326</v>
      </c>
    </row>
    <row r="6" spans="1:45">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45">
      <c r="B7" s="641" t="s">
        <v>145</v>
      </c>
      <c r="C7" s="642"/>
      <c r="D7" s="643" t="s">
        <v>2022</v>
      </c>
      <c r="E7" s="646"/>
      <c r="F7" s="646"/>
      <c r="G7" s="646"/>
      <c r="H7" s="646"/>
      <c r="I7" s="646"/>
      <c r="J7" s="646"/>
      <c r="K7" s="646"/>
      <c r="L7" s="646"/>
      <c r="M7" s="647"/>
      <c r="T7" s="25" t="s">
        <v>2087</v>
      </c>
    </row>
    <row r="8" spans="1:45">
      <c r="B8" s="641" t="s">
        <v>642</v>
      </c>
      <c r="C8" s="642"/>
      <c r="D8" s="643" t="s">
        <v>2084</v>
      </c>
      <c r="E8" s="646"/>
      <c r="F8" s="646"/>
      <c r="G8" s="646"/>
      <c r="H8" s="646"/>
      <c r="I8" s="646"/>
      <c r="J8" s="646"/>
      <c r="K8" s="646"/>
      <c r="L8" s="646"/>
      <c r="M8" s="647"/>
      <c r="S8" s="25" t="s">
        <v>1327</v>
      </c>
    </row>
    <row r="9" spans="1:45" ht="19.5" thickBot="1">
      <c r="B9" s="652" t="s">
        <v>149</v>
      </c>
      <c r="C9" s="653"/>
      <c r="D9" s="654" t="str">
        <f xml:space="preserve"> D7 &amp; "を定義する。"</f>
        <v>MML_経過記録情報モジュール_イベント表現を定義する。</v>
      </c>
      <c r="E9" s="655"/>
      <c r="F9" s="655"/>
      <c r="G9" s="655"/>
      <c r="H9" s="655"/>
      <c r="I9" s="655"/>
      <c r="J9" s="655"/>
      <c r="K9" s="655"/>
      <c r="L9" s="655"/>
      <c r="M9" s="656"/>
      <c r="P9" s="25" t="str">
        <f>"ALTER TABLE milscm4."&amp;D$8&amp;" OWNER TO pgmisgrp1;"</f>
        <v>ALTER TABLE milscm4.text_mml_mmlpc_event_expression OWNER TO pgmisgrp1;</v>
      </c>
    </row>
    <row r="10" spans="1:45">
      <c r="B10" s="30"/>
      <c r="C10" s="30"/>
      <c r="D10" s="28"/>
      <c r="E10" s="28"/>
      <c r="F10" s="28"/>
      <c r="G10" s="28"/>
      <c r="H10" s="28"/>
      <c r="I10" s="28"/>
      <c r="J10" s="28"/>
      <c r="K10" s="28"/>
      <c r="L10" s="28"/>
      <c r="M10" s="29"/>
      <c r="N10" s="28"/>
      <c r="P10" s="25" t="str">
        <f>"GRANT ALL ON TABLE milscm4."&amp;D$8&amp;" TO pgappl11;"</f>
        <v>GRANT ALL ON TABLE milscm4.text_mml_mmlpc_event_expression TO pgappl11;</v>
      </c>
    </row>
    <row r="11" spans="1:45" ht="19.5" thickBot="1">
      <c r="B11" s="31" t="s">
        <v>151</v>
      </c>
      <c r="C11" s="30"/>
      <c r="D11" s="28"/>
      <c r="E11" s="28"/>
      <c r="F11" s="28"/>
      <c r="G11" s="28"/>
      <c r="H11" s="28"/>
      <c r="I11" s="28"/>
      <c r="J11" s="28"/>
      <c r="K11" s="28"/>
      <c r="L11" s="28"/>
      <c r="M11" s="29"/>
      <c r="N11" s="28"/>
    </row>
    <row r="12" spans="1:45">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milscm4.text_mml_mmlpc_event_expression</v>
      </c>
      <c r="AL12" s="25" t="str">
        <f>"CREATE VIEW milscm4.v_"&amp;D$8</f>
        <v>CREATE VIEW milscm4.v_text_mml_mmlpc_event_expression</v>
      </c>
    </row>
    <row r="13" spans="1:45" ht="16.5" customHeight="1">
      <c r="B13" s="670"/>
      <c r="C13" s="672"/>
      <c r="D13" s="672"/>
      <c r="E13" s="666"/>
      <c r="F13" s="282" t="s">
        <v>162</v>
      </c>
      <c r="G13" s="282" t="s">
        <v>163</v>
      </c>
      <c r="H13" s="282" t="s">
        <v>162</v>
      </c>
      <c r="I13" s="282" t="s">
        <v>164</v>
      </c>
      <c r="J13" s="666"/>
      <c r="K13" s="666"/>
      <c r="L13" s="666"/>
      <c r="M13" s="668"/>
      <c r="Q13" s="25" t="s">
        <v>1326</v>
      </c>
      <c r="AM13" s="25" t="s">
        <v>1326</v>
      </c>
    </row>
    <row r="14" spans="1:45">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c r="AO14" s="25" t="str">
        <f>IF(B14&lt;&gt;1,","&amp;D14,D14)</f>
        <v>zip_no</v>
      </c>
      <c r="AP14" s="25" t="str">
        <f>UPPER(H14)</f>
        <v>INTEGER</v>
      </c>
      <c r="AQ14" s="25" t="str">
        <f>IF(K14&lt;&gt;"","default "&amp;IF(H14="text","'"&amp;K14&amp;"'",K14),"")</f>
        <v/>
      </c>
      <c r="AR14" s="25" t="str">
        <f>IF(L14="○","NOT NULL","")</f>
        <v>NOT NULL</v>
      </c>
      <c r="AS14" s="25" t="str">
        <f>"-- "&amp;C14</f>
        <v>-- ZipファイルNo</v>
      </c>
    </row>
    <row r="15" spans="1:45">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c r="AO15" s="25" t="str">
        <f t="shared" ref="AO15:AO22" si="10">IF(B15&lt;&gt;1,","&amp;D15,D15)</f>
        <v>,file_no</v>
      </c>
      <c r="AP15" s="25" t="str">
        <f t="shared" ref="AP15:AP22" si="11">UPPER(H15)</f>
        <v>INTEGER</v>
      </c>
      <c r="AQ15" s="25" t="str">
        <f t="shared" ref="AQ15:AQ22" si="12">IF(K15&lt;&gt;"","default "&amp;IF(H15="text","'"&amp;K15&amp;"'",K15),"")</f>
        <v/>
      </c>
      <c r="AR15" s="25" t="str">
        <f t="shared" ref="AR15:AR22" si="13">IF(L15="○","NOT NULL","")</f>
        <v>NOT NULL</v>
      </c>
      <c r="AS15" s="25" t="str">
        <f t="shared" ref="AS15:AS22" si="14">"-- "&amp;C15</f>
        <v>-- ファイルNo</v>
      </c>
    </row>
    <row r="16" spans="1:45">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c r="AO16" s="25" t="str">
        <f t="shared" si="10"/>
        <v>,body_no</v>
      </c>
      <c r="AP16" s="25" t="str">
        <f t="shared" si="11"/>
        <v>INTEGER</v>
      </c>
      <c r="AQ16" s="25" t="str">
        <f t="shared" si="12"/>
        <v/>
      </c>
      <c r="AR16" s="25" t="str">
        <f t="shared" si="13"/>
        <v>NOT NULL</v>
      </c>
      <c r="AS16" s="25" t="str">
        <f t="shared" si="14"/>
        <v>-- 本文No</v>
      </c>
    </row>
    <row r="17" spans="1:45">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c r="AO17" s="25" t="str">
        <f t="shared" si="10"/>
        <v>,facility_id_mml</v>
      </c>
      <c r="AP17" s="25" t="str">
        <f t="shared" si="11"/>
        <v>TEXT</v>
      </c>
      <c r="AQ17" s="25" t="str">
        <f t="shared" si="12"/>
        <v/>
      </c>
      <c r="AR17" s="25" t="str">
        <f t="shared" si="13"/>
        <v>NOT NULL</v>
      </c>
      <c r="AS17" s="25" t="str">
        <f t="shared" si="14"/>
        <v>-- 施設ID（MML）</v>
      </c>
    </row>
    <row r="18" spans="1:45">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c r="AO18" s="25" t="str">
        <f t="shared" si="10"/>
        <v>,master_id</v>
      </c>
      <c r="AP18" s="25" t="str">
        <f t="shared" si="11"/>
        <v>TEXT</v>
      </c>
      <c r="AQ18" s="25" t="str">
        <f t="shared" si="12"/>
        <v/>
      </c>
      <c r="AR18" s="25" t="str">
        <f t="shared" si="13"/>
        <v>NOT NULL</v>
      </c>
      <c r="AS18" s="25" t="str">
        <f t="shared" si="14"/>
        <v>-- 患者ID</v>
      </c>
    </row>
    <row r="19" spans="1:45">
      <c r="B19" s="33">
        <f t="shared" si="0"/>
        <v>6</v>
      </c>
      <c r="C19" s="34" t="s">
        <v>2053</v>
      </c>
      <c r="D19" s="236" t="s">
        <v>2058</v>
      </c>
      <c r="E19" s="36" t="s">
        <v>1273</v>
      </c>
      <c r="F19" s="36" t="s">
        <v>1875</v>
      </c>
      <c r="G19" s="36">
        <v>10</v>
      </c>
      <c r="H19" s="229" t="str">
        <f t="shared" si="1"/>
        <v>integer</v>
      </c>
      <c r="I19" s="229">
        <f t="shared" si="2"/>
        <v>4</v>
      </c>
      <c r="J19" s="237"/>
      <c r="K19" s="238"/>
      <c r="L19" s="239" t="s">
        <v>192</v>
      </c>
      <c r="M19" s="240"/>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c r="AO19" s="25" t="str">
        <f t="shared" si="10"/>
        <v>,problem_no</v>
      </c>
      <c r="AP19" s="25" t="str">
        <f t="shared" si="11"/>
        <v>INTEGER</v>
      </c>
      <c r="AQ19" s="25" t="str">
        <f t="shared" si="12"/>
        <v/>
      </c>
      <c r="AR19" s="25" t="str">
        <f t="shared" si="13"/>
        <v>NOT NULL</v>
      </c>
      <c r="AS19" s="25" t="str">
        <f t="shared" si="14"/>
        <v>-- プロブレムNo</v>
      </c>
    </row>
    <row r="20" spans="1:45">
      <c r="B20" s="33">
        <f t="shared" si="0"/>
        <v>7</v>
      </c>
      <c r="C20" s="34" t="s">
        <v>2062</v>
      </c>
      <c r="D20" s="236" t="s">
        <v>2061</v>
      </c>
      <c r="E20" s="36" t="s">
        <v>1273</v>
      </c>
      <c r="F20" s="36" t="s">
        <v>1875</v>
      </c>
      <c r="G20" s="36">
        <v>10</v>
      </c>
      <c r="H20" s="229" t="str">
        <f t="shared" si="1"/>
        <v>integer</v>
      </c>
      <c r="I20" s="229">
        <f t="shared" si="2"/>
        <v>4</v>
      </c>
      <c r="J20" s="237"/>
      <c r="K20" s="238"/>
      <c r="L20" s="239" t="s">
        <v>192</v>
      </c>
      <c r="M20" s="240"/>
      <c r="S20" s="25" t="str">
        <f t="shared" si="3"/>
        <v>,time_expression_no</v>
      </c>
      <c r="T20" s="25" t="str">
        <f t="shared" si="4"/>
        <v>INTEGER</v>
      </c>
      <c r="U20" s="25" t="str">
        <f t="shared" si="5"/>
        <v/>
      </c>
      <c r="V20" s="25" t="str">
        <f t="shared" si="6"/>
        <v>NOT NULL</v>
      </c>
      <c r="W20" s="25" t="str">
        <f t="shared" si="7"/>
        <v>-- 時間表現No</v>
      </c>
      <c r="Y20" s="41"/>
      <c r="Z20" s="41"/>
      <c r="AA20" s="41"/>
      <c r="AB20" s="41"/>
      <c r="AD20" s="25" t="str">
        <f t="shared" si="8"/>
        <v/>
      </c>
      <c r="AE20" s="25" t="str">
        <f t="shared" si="9"/>
        <v xml:space="preserve">"time_expression_no", </v>
      </c>
      <c r="AO20" s="25" t="str">
        <f t="shared" si="10"/>
        <v>,time_expression_no</v>
      </c>
      <c r="AP20" s="25" t="str">
        <f t="shared" si="11"/>
        <v>INTEGER</v>
      </c>
      <c r="AQ20" s="25" t="str">
        <f t="shared" si="12"/>
        <v/>
      </c>
      <c r="AR20" s="25" t="str">
        <f t="shared" si="13"/>
        <v>NOT NULL</v>
      </c>
      <c r="AS20" s="25" t="str">
        <f t="shared" si="14"/>
        <v>-- 時間表現No</v>
      </c>
    </row>
    <row r="21" spans="1:45">
      <c r="B21" s="33">
        <f t="shared" si="0"/>
        <v>8</v>
      </c>
      <c r="C21" s="34" t="s">
        <v>2064</v>
      </c>
      <c r="D21" s="236" t="s">
        <v>2066</v>
      </c>
      <c r="E21" s="36" t="s">
        <v>1273</v>
      </c>
      <c r="F21" s="36" t="s">
        <v>1875</v>
      </c>
      <c r="G21" s="36">
        <v>10</v>
      </c>
      <c r="H21" s="229" t="str">
        <f t="shared" ref="H21" si="15">IF(F21="フラグ","boolean",IF(F21="文字列","text",IF(F21="整数","integer",IF(F21="実数","numeric",""))))</f>
        <v>integer</v>
      </c>
      <c r="I21" s="229">
        <f t="shared" ref="I21" si="16">IF(H21="boolean",1,IF(H21="text",IF(G21&lt;=126,1+(G21*3),4+(G21*3)),IF(H21="integer",4,IF(H21="numeric",3+CEILING(G21/4*2,2),0))))</f>
        <v>4</v>
      </c>
      <c r="J21" s="237"/>
      <c r="K21" s="238"/>
      <c r="L21" s="239" t="s">
        <v>192</v>
      </c>
      <c r="M21" s="240"/>
      <c r="S21" s="25" t="str">
        <f t="shared" ref="S21" si="17">IF(B21&lt;&gt;1,","&amp;D21,D21)</f>
        <v>,event_expression_no</v>
      </c>
      <c r="T21" s="25" t="str">
        <f t="shared" ref="T21" si="18">UPPER(H21)</f>
        <v>INTEGER</v>
      </c>
      <c r="U21" s="25" t="str">
        <f t="shared" ref="U21" si="19">IF(K21&lt;&gt;"","default "&amp;IF(H21="text","'"&amp;K21&amp;"'",K21),"")</f>
        <v/>
      </c>
      <c r="V21" s="25" t="str">
        <f t="shared" ref="V21" si="20">IF(L21="○","NOT NULL","")</f>
        <v>NOT NULL</v>
      </c>
      <c r="W21" s="25" t="str">
        <f t="shared" ref="W21" si="21">"-- "&amp;C21</f>
        <v>-- イベント表現No</v>
      </c>
      <c r="Y21" s="41"/>
      <c r="Z21" s="41"/>
      <c r="AA21" s="41"/>
      <c r="AB21" s="41"/>
      <c r="AD21" s="25" t="str">
        <f t="shared" ref="AD21" si="22">IF(H21="text",""""&amp;D21&amp;""": ""object"", ","")</f>
        <v/>
      </c>
      <c r="AE21" s="25" t="str">
        <f t="shared" ref="AE21" si="23">""""&amp;D21&amp;""", "</f>
        <v xml:space="preserve">"event_expression_no", </v>
      </c>
      <c r="AO21" s="25" t="str">
        <f t="shared" si="10"/>
        <v>,event_expression_no</v>
      </c>
      <c r="AP21" s="25" t="str">
        <f t="shared" si="11"/>
        <v>INTEGER</v>
      </c>
      <c r="AQ21" s="25" t="str">
        <f t="shared" si="12"/>
        <v/>
      </c>
      <c r="AR21" s="25" t="str">
        <f t="shared" si="13"/>
        <v>NOT NULL</v>
      </c>
      <c r="AS21" s="25" t="str">
        <f t="shared" si="14"/>
        <v>-- イベント表現No</v>
      </c>
    </row>
    <row r="22" spans="1:45" ht="19.5" thickBot="1">
      <c r="A22" s="41"/>
      <c r="B22" s="42">
        <f t="shared" si="0"/>
        <v>9</v>
      </c>
      <c r="C22" s="43" t="s">
        <v>2063</v>
      </c>
      <c r="D22" s="43" t="s">
        <v>2065</v>
      </c>
      <c r="E22" s="44"/>
      <c r="F22" s="44" t="s">
        <v>1620</v>
      </c>
      <c r="G22" s="44">
        <v>200</v>
      </c>
      <c r="H22" s="248" t="str">
        <f t="shared" si="1"/>
        <v>text</v>
      </c>
      <c r="I22" s="248">
        <f t="shared" si="2"/>
        <v>604</v>
      </c>
      <c r="J22" s="46"/>
      <c r="K22" s="250"/>
      <c r="L22" s="44"/>
      <c r="M22" s="49"/>
      <c r="S22" s="25" t="str">
        <f t="shared" si="3"/>
        <v>,event_expression</v>
      </c>
      <c r="T22" s="25" t="str">
        <f t="shared" si="4"/>
        <v>TEXT</v>
      </c>
      <c r="U22" s="25" t="str">
        <f t="shared" si="5"/>
        <v/>
      </c>
      <c r="V22" s="25" t="str">
        <f t="shared" si="6"/>
        <v/>
      </c>
      <c r="W22" s="25" t="str">
        <f t="shared" si="7"/>
        <v>-- イベント表現</v>
      </c>
      <c r="Y22" s="41"/>
      <c r="Z22" s="41"/>
      <c r="AA22" s="41"/>
      <c r="AB22" s="41"/>
      <c r="AD22" s="25" t="str">
        <f t="shared" si="8"/>
        <v xml:space="preserve">"event_expression": "object", </v>
      </c>
      <c r="AE22" s="25" t="str">
        <f t="shared" si="9"/>
        <v xml:space="preserve">"event_expression", </v>
      </c>
      <c r="AO22" s="25" t="str">
        <f t="shared" si="10"/>
        <v>,event_expression</v>
      </c>
      <c r="AP22" s="25" t="str">
        <f t="shared" si="11"/>
        <v>TEXT</v>
      </c>
      <c r="AQ22" s="25" t="str">
        <f t="shared" si="12"/>
        <v/>
      </c>
      <c r="AR22" s="25" t="str">
        <f t="shared" si="13"/>
        <v/>
      </c>
      <c r="AS22" s="25" t="str">
        <f t="shared" si="14"/>
        <v>-- イベント表現</v>
      </c>
    </row>
    <row r="23" spans="1:45">
      <c r="P23" s="41"/>
      <c r="R23" s="25" t="s">
        <v>1327</v>
      </c>
      <c r="Y23" s="41"/>
      <c r="Z23" s="41"/>
      <c r="AA23" s="41"/>
      <c r="AB23" s="41"/>
      <c r="AN23" s="25" t="s">
        <v>1327</v>
      </c>
    </row>
    <row r="24" spans="1:45">
      <c r="P24" s="41"/>
      <c r="Y24" s="41"/>
      <c r="Z24" s="41"/>
      <c r="AA24" s="41"/>
      <c r="AB24" s="41"/>
    </row>
    <row r="25" spans="1:45">
      <c r="P25" s="41"/>
      <c r="Y25" s="41"/>
      <c r="Z25" s="41"/>
      <c r="AA25" s="41"/>
      <c r="AB25" s="41"/>
    </row>
    <row r="26" spans="1:45">
      <c r="P26" s="41"/>
      <c r="Y26" s="41"/>
      <c r="Z26" s="41"/>
      <c r="AA26" s="41"/>
    </row>
    <row r="27" spans="1:45">
      <c r="P27" s="41"/>
      <c r="Y27" s="41"/>
      <c r="Z27" s="41"/>
      <c r="AA27" s="41"/>
    </row>
    <row r="28" spans="1:45">
      <c r="P28" s="41"/>
      <c r="Y28" s="41"/>
      <c r="Z28" s="41"/>
      <c r="AA28" s="41"/>
    </row>
    <row r="29" spans="1:45">
      <c r="P29" s="41"/>
      <c r="Y29" s="41"/>
      <c r="Z29" s="41"/>
      <c r="AA29" s="41"/>
    </row>
    <row r="30" spans="1:45">
      <c r="P30" s="41"/>
      <c r="Y30" s="41"/>
      <c r="Z30" s="41"/>
      <c r="AA3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84" priority="11"/>
  </conditionalFormatting>
  <conditionalFormatting sqref="D18">
    <cfRule type="duplicateValues" dxfId="683" priority="9"/>
  </conditionalFormatting>
  <conditionalFormatting sqref="D16">
    <cfRule type="duplicateValues" dxfId="682" priority="8"/>
  </conditionalFormatting>
  <conditionalFormatting sqref="D17">
    <cfRule type="duplicateValues" dxfId="681" priority="7"/>
  </conditionalFormatting>
  <conditionalFormatting sqref="D14">
    <cfRule type="duplicateValues" dxfId="680" priority="6"/>
  </conditionalFormatting>
  <conditionalFormatting sqref="D20">
    <cfRule type="duplicateValues" dxfId="679" priority="2"/>
  </conditionalFormatting>
  <conditionalFormatting sqref="D19">
    <cfRule type="duplicateValues" dxfId="678" priority="3"/>
  </conditionalFormatting>
  <conditionalFormatting sqref="D21">
    <cfRule type="duplicateValues" dxfId="67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3" t="s">
        <v>140</v>
      </c>
    </row>
    <row r="2" spans="1:31" ht="19.5" thickBot="1">
      <c r="B2" s="633"/>
      <c r="C2" s="634"/>
      <c r="D2" s="26" t="s">
        <v>141</v>
      </c>
      <c r="E2" s="637"/>
      <c r="F2" s="637"/>
      <c r="G2" s="637"/>
      <c r="H2" s="637"/>
      <c r="I2" s="637"/>
      <c r="J2" s="638"/>
      <c r="K2" s="639"/>
      <c r="L2" s="640"/>
      <c r="M2" s="27"/>
      <c r="P2" s="25" t="str">
        <f>"ALTER TABLE ONLY milscm4."&amp;D$8</f>
        <v>ALTER TABLE ONLY milscm4.text_mml_mmlpc_physical_exam_item</v>
      </c>
    </row>
    <row r="3" spans="1:31" ht="19.5" thickBot="1">
      <c r="B3" s="28"/>
      <c r="C3" s="28"/>
      <c r="D3" s="28"/>
      <c r="E3" s="28"/>
      <c r="F3" s="28"/>
      <c r="G3" s="28"/>
      <c r="H3" s="28"/>
      <c r="I3" s="28"/>
      <c r="J3" s="28"/>
      <c r="K3" s="28"/>
      <c r="L3" s="28"/>
      <c r="M3" s="29"/>
      <c r="N3" s="28"/>
      <c r="Q3" s="25" t="str">
        <f>"ADD CONSTRAINT "&amp;D$8&amp;"_pkey"</f>
        <v>ADD CONSTRAINT text_mml_mmlpc_physical_exam_item_pkey</v>
      </c>
    </row>
    <row r="4" spans="1:31">
      <c r="B4" s="626" t="s">
        <v>142</v>
      </c>
      <c r="C4" s="627"/>
      <c r="D4" s="628" t="str">
        <f>VLOOKUP(D7,エンティティ一覧!A1:'エンティティ一覧'!AQ10131,13,FALSE)</f>
        <v>ENT_A6_15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2025</v>
      </c>
      <c r="E7" s="646"/>
      <c r="F7" s="646"/>
      <c r="G7" s="646"/>
      <c r="H7" s="646"/>
      <c r="I7" s="646"/>
      <c r="J7" s="646"/>
      <c r="K7" s="646"/>
      <c r="L7" s="646"/>
      <c r="M7" s="647"/>
      <c r="T7" s="25" t="s">
        <v>2089</v>
      </c>
    </row>
    <row r="8" spans="1:31">
      <c r="B8" s="641" t="s">
        <v>642</v>
      </c>
      <c r="C8" s="642"/>
      <c r="D8" s="643" t="s">
        <v>2026</v>
      </c>
      <c r="E8" s="646"/>
      <c r="F8" s="646"/>
      <c r="G8" s="646"/>
      <c r="H8" s="646"/>
      <c r="I8" s="646"/>
      <c r="J8" s="646"/>
      <c r="K8" s="646"/>
      <c r="L8" s="646"/>
      <c r="M8" s="647"/>
      <c r="S8" s="25" t="s">
        <v>1327</v>
      </c>
    </row>
    <row r="9" spans="1:31" ht="19.5" thickBot="1">
      <c r="B9" s="652" t="s">
        <v>149</v>
      </c>
      <c r="C9" s="653"/>
      <c r="D9" s="654" t="str">
        <f xml:space="preserve"> D7 &amp; "を定義する。"</f>
        <v>MML_経過記録情報モジュール_身体所見を定義する。</v>
      </c>
      <c r="E9" s="655"/>
      <c r="F9" s="655"/>
      <c r="G9" s="655"/>
      <c r="H9" s="655"/>
      <c r="I9" s="655"/>
      <c r="J9" s="655"/>
      <c r="K9" s="655"/>
      <c r="L9" s="655"/>
      <c r="M9" s="656"/>
      <c r="P9" s="25" t="str">
        <f>"ALTER TABLE milscm4."&amp;D$8&amp;" OWNER TO pgmisgrp1;"</f>
        <v>ALTER TABLE milscm4.text_mml_mmlpc_physical_exam_item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milscm4.text_mml_mmlpc_physical_exam_item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milscm4.text_mml_mmlpc_physical_exam_item</v>
      </c>
    </row>
    <row r="13" spans="1:31" ht="16.5" customHeight="1">
      <c r="B13" s="670"/>
      <c r="C13" s="672"/>
      <c r="D13" s="672"/>
      <c r="E13" s="666"/>
      <c r="F13" s="282" t="s">
        <v>162</v>
      </c>
      <c r="G13" s="282" t="s">
        <v>163</v>
      </c>
      <c r="H13" s="282" t="s">
        <v>162</v>
      </c>
      <c r="I13" s="282"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2053</v>
      </c>
      <c r="D19" s="236" t="s">
        <v>2058</v>
      </c>
      <c r="E19" s="36" t="s">
        <v>1273</v>
      </c>
      <c r="F19" s="36" t="s">
        <v>1875</v>
      </c>
      <c r="G19" s="36">
        <v>10</v>
      </c>
      <c r="H19" s="229" t="str">
        <f t="shared" si="1"/>
        <v>integer</v>
      </c>
      <c r="I19" s="229">
        <f t="shared" si="2"/>
        <v>4</v>
      </c>
      <c r="J19" s="237"/>
      <c r="K19" s="238"/>
      <c r="L19" s="239" t="s">
        <v>192</v>
      </c>
      <c r="M19" s="240"/>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row>
    <row r="20" spans="1:31">
      <c r="B20" s="33">
        <f t="shared" si="0"/>
        <v>7</v>
      </c>
      <c r="C20" s="34" t="s">
        <v>2069</v>
      </c>
      <c r="D20" s="236" t="s">
        <v>2088</v>
      </c>
      <c r="E20" s="36" t="s">
        <v>1273</v>
      </c>
      <c r="F20" s="36" t="s">
        <v>1875</v>
      </c>
      <c r="G20" s="36">
        <v>10</v>
      </c>
      <c r="H20" s="229" t="str">
        <f t="shared" ref="H20:H22" si="10">IF(F20="フラグ","boolean",IF(F20="文字列","text",IF(F20="整数","integer",IF(F20="実数","numeric",""))))</f>
        <v>integer</v>
      </c>
      <c r="I20" s="229">
        <f t="shared" ref="I20:I22" si="11">IF(H20="boolean",1,IF(H20="text",IF(G20&lt;=126,1+(G20*3),4+(G20*3)),IF(H20="integer",4,IF(H20="numeric",3+CEILING(G20/4*2,2),0))))</f>
        <v>4</v>
      </c>
      <c r="J20" s="237"/>
      <c r="K20" s="238"/>
      <c r="L20" s="239" t="s">
        <v>192</v>
      </c>
      <c r="M20" s="240"/>
      <c r="S20" s="25" t="str">
        <f t="shared" ref="S20:S22" si="12">IF(B20&lt;&gt;1,","&amp;D20,D20)</f>
        <v>,physical_exam_no</v>
      </c>
      <c r="T20" s="25" t="str">
        <f t="shared" ref="T20:T22" si="13">UPPER(H20)</f>
        <v>INTEGER</v>
      </c>
      <c r="U20" s="25" t="str">
        <f t="shared" ref="U20:U22" si="14">IF(K20&lt;&gt;"","default "&amp;IF(H20="text","'"&amp;K20&amp;"'",K20),"")</f>
        <v/>
      </c>
      <c r="V20" s="25" t="str">
        <f t="shared" ref="V20:V22" si="15">IF(L20="○","NOT NULL","")</f>
        <v>NOT NULL</v>
      </c>
      <c r="W20" s="25" t="str">
        <f t="shared" ref="W20:W22" si="16">"-- "&amp;C20</f>
        <v>-- 身体所見No</v>
      </c>
      <c r="Y20" s="41"/>
      <c r="Z20" s="41"/>
      <c r="AA20" s="41"/>
      <c r="AB20" s="41"/>
      <c r="AD20" s="25" t="str">
        <f t="shared" ref="AD20:AD22" si="17">IF(H20="text",""""&amp;D20&amp;""": ""object"", ","")</f>
        <v/>
      </c>
      <c r="AE20" s="25" t="str">
        <f t="shared" ref="AE20:AE22" si="18">""""&amp;D20&amp;""", "</f>
        <v xml:space="preserve">"physical_exam_no", </v>
      </c>
    </row>
    <row r="21" spans="1:31">
      <c r="B21" s="33">
        <f t="shared" si="0"/>
        <v>8</v>
      </c>
      <c r="C21" s="34" t="s">
        <v>2091</v>
      </c>
      <c r="D21" s="236" t="s">
        <v>2070</v>
      </c>
      <c r="E21" s="36"/>
      <c r="F21" s="36" t="s">
        <v>1620</v>
      </c>
      <c r="G21" s="36">
        <v>50</v>
      </c>
      <c r="H21" s="229" t="str">
        <f>IF(F21="フラグ","boolean",IF(F21="文字列","text",IF(F21="整数","integer",IF(F21="実数","numeric",""))))</f>
        <v>text</v>
      </c>
      <c r="I21" s="229">
        <f>IF(H21="boolean",1,IF(H21="text",IF(G21&lt;=126,1+(G21*3),4+(G21*3)),IF(H21="integer",4,IF(H21="numeric",3+CEILING(G21/4*2,2),0))))</f>
        <v>151</v>
      </c>
      <c r="J21" s="237"/>
      <c r="K21" s="238"/>
      <c r="L21" s="239"/>
      <c r="M21" s="240"/>
      <c r="S21" s="25" t="str">
        <f>IF(B21&lt;&gt;1,","&amp;D21,D21)</f>
        <v>,title</v>
      </c>
      <c r="T21" s="25" t="str">
        <f>UPPER(H21)</f>
        <v>TEXT</v>
      </c>
      <c r="U21" s="25" t="str">
        <f>IF(K21&lt;&gt;"","default "&amp;IF(H21="text","'"&amp;K21&amp;"'",K21),"")</f>
        <v/>
      </c>
      <c r="V21" s="25" t="str">
        <f>IF(L21="○","NOT NULL","")</f>
        <v/>
      </c>
      <c r="W21" s="25" t="str">
        <f>"-- "&amp;C21</f>
        <v>-- 身体所見項目名</v>
      </c>
      <c r="Y21" s="41"/>
      <c r="Z21" s="41"/>
      <c r="AA21" s="41"/>
      <c r="AB21" s="41"/>
      <c r="AD21" s="25" t="str">
        <f>IF(H21="text",""""&amp;D21&amp;""": ""object"", ","")</f>
        <v xml:space="preserve">"title": "object", </v>
      </c>
      <c r="AE21" s="25" t="str">
        <f>""""&amp;D21&amp;""", "</f>
        <v xml:space="preserve">"title", </v>
      </c>
    </row>
    <row r="22" spans="1:31">
      <c r="B22" s="33">
        <f t="shared" si="0"/>
        <v>9</v>
      </c>
      <c r="C22" s="34" t="s">
        <v>2067</v>
      </c>
      <c r="D22" s="236" t="s">
        <v>2071</v>
      </c>
      <c r="E22" s="36"/>
      <c r="F22" s="36" t="s">
        <v>1620</v>
      </c>
      <c r="G22" s="36">
        <v>1000</v>
      </c>
      <c r="H22" s="229" t="str">
        <f t="shared" si="10"/>
        <v>text</v>
      </c>
      <c r="I22" s="229">
        <f t="shared" si="11"/>
        <v>3004</v>
      </c>
      <c r="J22" s="237"/>
      <c r="K22" s="238"/>
      <c r="L22" s="239"/>
      <c r="M22" s="240"/>
      <c r="S22" s="25" t="str">
        <f t="shared" si="12"/>
        <v>,result</v>
      </c>
      <c r="T22" s="25" t="str">
        <f t="shared" si="13"/>
        <v>TEXT</v>
      </c>
      <c r="U22" s="25" t="str">
        <f t="shared" si="14"/>
        <v/>
      </c>
      <c r="V22" s="25" t="str">
        <f t="shared" si="15"/>
        <v/>
      </c>
      <c r="W22" s="25" t="str">
        <f t="shared" si="16"/>
        <v>-- 身体所見結果</v>
      </c>
      <c r="Y22" s="41"/>
      <c r="Z22" s="41"/>
      <c r="AA22" s="41"/>
      <c r="AB22" s="41"/>
      <c r="AD22" s="25" t="str">
        <f t="shared" si="17"/>
        <v xml:space="preserve">"result": "object", </v>
      </c>
      <c r="AE22" s="25" t="str">
        <f t="shared" si="18"/>
        <v xml:space="preserve">"result", </v>
      </c>
    </row>
    <row r="23" spans="1:31" ht="19.5" thickBot="1">
      <c r="A23" s="41"/>
      <c r="B23" s="42">
        <f t="shared" si="0"/>
        <v>10</v>
      </c>
      <c r="C23" s="43" t="s">
        <v>2068</v>
      </c>
      <c r="D23" s="43" t="s">
        <v>2072</v>
      </c>
      <c r="E23" s="44"/>
      <c r="F23" s="44" t="s">
        <v>1620</v>
      </c>
      <c r="G23" s="44">
        <v>1000</v>
      </c>
      <c r="H23" s="248" t="str">
        <f t="shared" si="1"/>
        <v>text</v>
      </c>
      <c r="I23" s="248">
        <f t="shared" si="2"/>
        <v>3004</v>
      </c>
      <c r="J23" s="46"/>
      <c r="K23" s="250"/>
      <c r="L23" s="44"/>
      <c r="M23" s="49"/>
      <c r="S23" s="25" t="str">
        <f t="shared" si="3"/>
        <v>,interpretation</v>
      </c>
      <c r="T23" s="25" t="str">
        <f t="shared" si="4"/>
        <v>TEXT</v>
      </c>
      <c r="U23" s="25" t="str">
        <f t="shared" si="5"/>
        <v/>
      </c>
      <c r="V23" s="25" t="str">
        <f t="shared" si="6"/>
        <v/>
      </c>
      <c r="W23" s="25" t="str">
        <f t="shared" si="7"/>
        <v>-- 身体所見結果解釈</v>
      </c>
      <c r="Y23" s="41"/>
      <c r="Z23" s="41"/>
      <c r="AA23" s="41"/>
      <c r="AB23" s="41"/>
      <c r="AD23" s="25" t="str">
        <f t="shared" si="8"/>
        <v xml:space="preserve">"interpretation": "object", </v>
      </c>
      <c r="AE23" s="25" t="str">
        <f t="shared" si="9"/>
        <v xml:space="preserve">"interpretation",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76" priority="10"/>
  </conditionalFormatting>
  <conditionalFormatting sqref="D21">
    <cfRule type="duplicateValues" dxfId="675" priority="9"/>
  </conditionalFormatting>
  <conditionalFormatting sqref="D18">
    <cfRule type="duplicateValues" dxfId="674" priority="8"/>
  </conditionalFormatting>
  <conditionalFormatting sqref="D16">
    <cfRule type="duplicateValues" dxfId="673" priority="7"/>
  </conditionalFormatting>
  <conditionalFormatting sqref="D17">
    <cfRule type="duplicateValues" dxfId="672" priority="6"/>
  </conditionalFormatting>
  <conditionalFormatting sqref="D14">
    <cfRule type="duplicateValues" dxfId="671" priority="5"/>
  </conditionalFormatting>
  <conditionalFormatting sqref="D22">
    <cfRule type="duplicateValues" dxfId="670" priority="3"/>
  </conditionalFormatting>
  <conditionalFormatting sqref="D20">
    <cfRule type="duplicateValues" dxfId="669" priority="2"/>
  </conditionalFormatting>
  <conditionalFormatting sqref="D19">
    <cfRule type="duplicateValues" dxfId="66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3" t="s">
        <v>140</v>
      </c>
    </row>
    <row r="2" spans="1:31" ht="19.5" thickBot="1">
      <c r="B2" s="633"/>
      <c r="C2" s="634"/>
      <c r="D2" s="26" t="s">
        <v>141</v>
      </c>
      <c r="E2" s="637"/>
      <c r="F2" s="637"/>
      <c r="G2" s="637"/>
      <c r="H2" s="637"/>
      <c r="I2" s="637"/>
      <c r="J2" s="638"/>
      <c r="K2" s="639"/>
      <c r="L2" s="640"/>
      <c r="M2" s="27"/>
      <c r="P2" s="25" t="str">
        <f>"ALTER TABLE ONLY milscm4."&amp;D$8</f>
        <v>ALTER TABLE ONLY milscm4.text_mml_mmlpc_assessment</v>
      </c>
    </row>
    <row r="3" spans="1:31" ht="19.5" thickBot="1">
      <c r="B3" s="28"/>
      <c r="C3" s="28"/>
      <c r="D3" s="28"/>
      <c r="E3" s="28"/>
      <c r="F3" s="28"/>
      <c r="G3" s="28"/>
      <c r="H3" s="28"/>
      <c r="I3" s="28"/>
      <c r="J3" s="28"/>
      <c r="K3" s="28"/>
      <c r="L3" s="28"/>
      <c r="M3" s="29"/>
      <c r="N3" s="28"/>
      <c r="Q3" s="25" t="str">
        <f>"ADD CONSTRAINT "&amp;D$8&amp;"_pkey"</f>
        <v>ADD CONSTRAINT text_mml_mmlpc_assessment_pkey</v>
      </c>
    </row>
    <row r="4" spans="1:31">
      <c r="B4" s="626" t="s">
        <v>142</v>
      </c>
      <c r="C4" s="627"/>
      <c r="D4" s="628" t="str">
        <f>VLOOKUP(D7,エンティティ一覧!A1:'エンティティ一覧'!AQ10131,13,FALSE)</f>
        <v>ENT_A6_16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2028</v>
      </c>
      <c r="E7" s="646"/>
      <c r="F7" s="646"/>
      <c r="G7" s="646"/>
      <c r="H7" s="646"/>
      <c r="I7" s="646"/>
      <c r="J7" s="646"/>
      <c r="K7" s="646"/>
      <c r="L7" s="646"/>
      <c r="M7" s="647"/>
      <c r="T7" s="25" t="s">
        <v>2090</v>
      </c>
    </row>
    <row r="8" spans="1:31">
      <c r="B8" s="641" t="s">
        <v>642</v>
      </c>
      <c r="C8" s="642"/>
      <c r="D8" s="643" t="s">
        <v>2027</v>
      </c>
      <c r="E8" s="646"/>
      <c r="F8" s="646"/>
      <c r="G8" s="646"/>
      <c r="H8" s="646"/>
      <c r="I8" s="646"/>
      <c r="J8" s="646"/>
      <c r="K8" s="646"/>
      <c r="L8" s="646"/>
      <c r="M8" s="647"/>
      <c r="S8" s="25" t="s">
        <v>1327</v>
      </c>
    </row>
    <row r="9" spans="1:31" ht="19.5" thickBot="1">
      <c r="B9" s="652" t="s">
        <v>149</v>
      </c>
      <c r="C9" s="653"/>
      <c r="D9" s="654" t="str">
        <f xml:space="preserve"> D7 &amp; "を定義する。"</f>
        <v>MML_経過記録情報モジュール_アセスメントを定義する。</v>
      </c>
      <c r="E9" s="655"/>
      <c r="F9" s="655"/>
      <c r="G9" s="655"/>
      <c r="H9" s="655"/>
      <c r="I9" s="655"/>
      <c r="J9" s="655"/>
      <c r="K9" s="655"/>
      <c r="L9" s="655"/>
      <c r="M9" s="656"/>
      <c r="P9" s="25" t="str">
        <f>"ALTER TABLE milscm4."&amp;D$8&amp;" OWNER TO pgmisgrp1;"</f>
        <v>ALTER TABLE milscm4.text_mml_mmlpc_assessment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milscm4.text_mml_mmlpc_assessment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milscm4.text_mml_mmlpc_assessment</v>
      </c>
    </row>
    <row r="13" spans="1:31" ht="16.5" customHeight="1">
      <c r="B13" s="670"/>
      <c r="C13" s="672"/>
      <c r="D13" s="672"/>
      <c r="E13" s="666"/>
      <c r="F13" s="282" t="s">
        <v>162</v>
      </c>
      <c r="G13" s="282" t="s">
        <v>163</v>
      </c>
      <c r="H13" s="282" t="s">
        <v>162</v>
      </c>
      <c r="I13" s="282"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2053</v>
      </c>
      <c r="D19" s="236" t="s">
        <v>2058</v>
      </c>
      <c r="E19" s="36" t="s">
        <v>1273</v>
      </c>
      <c r="F19" s="36" t="s">
        <v>1875</v>
      </c>
      <c r="G19" s="36">
        <v>10</v>
      </c>
      <c r="H19" s="229" t="str">
        <f t="shared" si="1"/>
        <v>integer</v>
      </c>
      <c r="I19" s="229">
        <f t="shared" si="2"/>
        <v>4</v>
      </c>
      <c r="J19" s="237"/>
      <c r="K19" s="238"/>
      <c r="L19" s="239" t="s">
        <v>192</v>
      </c>
      <c r="M19" s="240"/>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row>
    <row r="20" spans="1:31">
      <c r="B20" s="33">
        <f t="shared" si="0"/>
        <v>7</v>
      </c>
      <c r="C20" s="34" t="s">
        <v>2073</v>
      </c>
      <c r="D20" s="236" t="s">
        <v>2076</v>
      </c>
      <c r="E20" s="36" t="s">
        <v>1273</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 t="shared" ref="S20" si="12">IF(B20&lt;&gt;1,","&amp;D20,D20)</f>
        <v>,assessment_no</v>
      </c>
      <c r="T20" s="25" t="str">
        <f t="shared" ref="T20" si="13">UPPER(H20)</f>
        <v>INTEGER</v>
      </c>
      <c r="U20" s="25" t="str">
        <f t="shared" ref="U20" si="14">IF(K20&lt;&gt;"","default "&amp;IF(H20="text","'"&amp;K20&amp;"'",K20),"")</f>
        <v/>
      </c>
      <c r="V20" s="25" t="str">
        <f t="shared" ref="V20" si="15">IF(L20="○","NOT NULL","")</f>
        <v>NOT NULL</v>
      </c>
      <c r="W20" s="25" t="str">
        <f t="shared" ref="W20" si="16">"-- "&amp;C20</f>
        <v>-- アセスメントNo</v>
      </c>
      <c r="Y20" s="41"/>
      <c r="Z20" s="41"/>
      <c r="AA20" s="41"/>
      <c r="AB20" s="41"/>
      <c r="AD20" s="25" t="str">
        <f t="shared" ref="AD20" si="17">IF(H20="text",""""&amp;D20&amp;""": ""object"", ","")</f>
        <v/>
      </c>
      <c r="AE20" s="25" t="str">
        <f t="shared" ref="AE20" si="18">""""&amp;D20&amp;""", "</f>
        <v xml:space="preserve">"assessment_no", </v>
      </c>
    </row>
    <row r="21" spans="1:31" ht="19.5" thickBot="1">
      <c r="A21" s="41"/>
      <c r="B21" s="42">
        <f t="shared" si="0"/>
        <v>8</v>
      </c>
      <c r="C21" s="43" t="s">
        <v>2074</v>
      </c>
      <c r="D21" s="43" t="s">
        <v>2075</v>
      </c>
      <c r="E21" s="44"/>
      <c r="F21" s="44" t="s">
        <v>1620</v>
      </c>
      <c r="G21" s="44">
        <v>1000</v>
      </c>
      <c r="H21" s="248" t="str">
        <f t="shared" si="1"/>
        <v>text</v>
      </c>
      <c r="I21" s="248">
        <f t="shared" si="2"/>
        <v>3004</v>
      </c>
      <c r="J21" s="46"/>
      <c r="K21" s="250"/>
      <c r="L21" s="44"/>
      <c r="M21" s="49"/>
      <c r="S21" s="25" t="str">
        <f t="shared" si="3"/>
        <v>,assessment_item</v>
      </c>
      <c r="T21" s="25" t="str">
        <f t="shared" si="4"/>
        <v>TEXT</v>
      </c>
      <c r="U21" s="25" t="str">
        <f t="shared" si="5"/>
        <v/>
      </c>
      <c r="V21" s="25" t="str">
        <f t="shared" si="6"/>
        <v/>
      </c>
      <c r="W21" s="25" t="str">
        <f t="shared" si="7"/>
        <v>-- アセスメント</v>
      </c>
      <c r="Y21" s="41"/>
      <c r="Z21" s="41"/>
      <c r="AA21" s="41"/>
      <c r="AB21" s="41"/>
      <c r="AD21" s="25" t="str">
        <f t="shared" si="8"/>
        <v xml:space="preserve">"assessment_item": "object", </v>
      </c>
      <c r="AE21" s="25" t="str">
        <f t="shared" si="9"/>
        <v xml:space="preserve">"assessment_item",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67" priority="9"/>
  </conditionalFormatting>
  <conditionalFormatting sqref="D18">
    <cfRule type="duplicateValues" dxfId="666" priority="7"/>
  </conditionalFormatting>
  <conditionalFormatting sqref="D16">
    <cfRule type="duplicateValues" dxfId="665" priority="6"/>
  </conditionalFormatting>
  <conditionalFormatting sqref="D17">
    <cfRule type="duplicateValues" dxfId="664" priority="5"/>
  </conditionalFormatting>
  <conditionalFormatting sqref="D14">
    <cfRule type="duplicateValues" dxfId="663" priority="4"/>
  </conditionalFormatting>
  <conditionalFormatting sqref="D20">
    <cfRule type="duplicateValues" dxfId="662" priority="2"/>
  </conditionalFormatting>
  <conditionalFormatting sqref="D19">
    <cfRule type="duplicateValues" dxfId="66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pageSetUpPr fitToPage="1"/>
  </sheetPr>
  <dimension ref="A1:AE3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5" t="s">
        <v>140</v>
      </c>
    </row>
    <row r="2" spans="1:31" ht="19.5" thickBot="1">
      <c r="B2" s="633"/>
      <c r="C2" s="634"/>
      <c r="D2" s="26" t="s">
        <v>141</v>
      </c>
      <c r="E2" s="637"/>
      <c r="F2" s="637"/>
      <c r="G2" s="637"/>
      <c r="H2" s="637"/>
      <c r="I2" s="637"/>
      <c r="J2" s="638"/>
      <c r="K2" s="639"/>
      <c r="L2" s="640"/>
      <c r="M2" s="27"/>
      <c r="P2" s="25" t="str">
        <f>"ALTER TABLE ONLY milscm4."&amp;D$8</f>
        <v>ALTER TABLE ONLY milscm4.text_mml_mmlpc_extref</v>
      </c>
    </row>
    <row r="3" spans="1:31" ht="19.5" thickBot="1">
      <c r="B3" s="28"/>
      <c r="C3" s="28"/>
      <c r="D3" s="28"/>
      <c r="E3" s="28"/>
      <c r="F3" s="28"/>
      <c r="G3" s="28"/>
      <c r="H3" s="28"/>
      <c r="I3" s="28"/>
      <c r="J3" s="28"/>
      <c r="K3" s="28"/>
      <c r="L3" s="28"/>
      <c r="M3" s="29"/>
      <c r="N3" s="28"/>
      <c r="Q3" s="25" t="str">
        <f>"ADD CONSTRAINT "&amp;D$8&amp;"_pkey"</f>
        <v>ADD CONSTRAINT text_mml_mmlpc_extref_pkey</v>
      </c>
    </row>
    <row r="4" spans="1:31">
      <c r="B4" s="626" t="s">
        <v>142</v>
      </c>
      <c r="C4" s="627"/>
      <c r="D4" s="628" t="str">
        <f>VLOOKUP(D7,エンティティ一覧!A1:'エンティティ一覧'!AQ10131,13,FALSE)</f>
        <v>ENT_A6_17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2094</v>
      </c>
      <c r="E7" s="646"/>
      <c r="F7" s="646"/>
      <c r="G7" s="646"/>
      <c r="H7" s="646"/>
      <c r="I7" s="646"/>
      <c r="J7" s="646"/>
      <c r="K7" s="646"/>
      <c r="L7" s="646"/>
      <c r="M7" s="647"/>
      <c r="T7" s="25" t="s">
        <v>2110</v>
      </c>
    </row>
    <row r="8" spans="1:31">
      <c r="B8" s="641" t="s">
        <v>642</v>
      </c>
      <c r="C8" s="642"/>
      <c r="D8" s="643" t="s">
        <v>2111</v>
      </c>
      <c r="E8" s="646"/>
      <c r="F8" s="646"/>
      <c r="G8" s="646"/>
      <c r="H8" s="646"/>
      <c r="I8" s="646"/>
      <c r="J8" s="646"/>
      <c r="K8" s="646"/>
      <c r="L8" s="646"/>
      <c r="M8" s="647"/>
      <c r="S8" s="25" t="s">
        <v>1327</v>
      </c>
    </row>
    <row r="9" spans="1:31" ht="19.5" thickBot="1">
      <c r="B9" s="652" t="s">
        <v>149</v>
      </c>
      <c r="C9" s="653"/>
      <c r="D9" s="654" t="str">
        <f xml:space="preserve"> D7 &amp; "を定義する。"</f>
        <v>MML_経過記録情報モジュール_外部参照を定義する。</v>
      </c>
      <c r="E9" s="655"/>
      <c r="F9" s="655"/>
      <c r="G9" s="655"/>
      <c r="H9" s="655"/>
      <c r="I9" s="655"/>
      <c r="J9" s="655"/>
      <c r="K9" s="655"/>
      <c r="L9" s="655"/>
      <c r="M9" s="656"/>
      <c r="P9" s="25" t="str">
        <f>"ALTER TABLE milscm4."&amp;D$8&amp;" OWNER TO pgmisgrp1;"</f>
        <v>ALTER TABLE milscm4.text_mml_mmlpc_extref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milscm4.text_mml_mmlpc_extref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milscm4.text_mml_mmlpc_extref</v>
      </c>
    </row>
    <row r="13" spans="1:31" ht="16.5" customHeight="1">
      <c r="B13" s="670"/>
      <c r="C13" s="672"/>
      <c r="D13" s="672"/>
      <c r="E13" s="666"/>
      <c r="F13" s="284" t="s">
        <v>162</v>
      </c>
      <c r="G13" s="284" t="s">
        <v>163</v>
      </c>
      <c r="H13" s="284" t="s">
        <v>162</v>
      </c>
      <c r="I13" s="284" t="s">
        <v>164</v>
      </c>
      <c r="J13" s="666"/>
      <c r="K13" s="666"/>
      <c r="L13" s="666"/>
      <c r="M13" s="668"/>
      <c r="Q13" s="25" t="s">
        <v>1326</v>
      </c>
    </row>
    <row r="14" spans="1:31">
      <c r="B14" s="33">
        <f t="shared" ref="B14:B26" si="0">ROW()-13</f>
        <v>1</v>
      </c>
      <c r="C14" s="34" t="s">
        <v>1887</v>
      </c>
      <c r="D14" s="236" t="s">
        <v>1885</v>
      </c>
      <c r="E14" s="36" t="s">
        <v>192</v>
      </c>
      <c r="F14" s="36" t="s">
        <v>1875</v>
      </c>
      <c r="G14" s="36">
        <v>10</v>
      </c>
      <c r="H14" s="229" t="str">
        <f t="shared" ref="H14:H26" si="1">IF(F14="フラグ","boolean",IF(F14="文字列","text",IF(F14="整数","integer",IF(F14="実数","numeric",""))))</f>
        <v>integer</v>
      </c>
      <c r="I14" s="229">
        <f t="shared" ref="I14:I26" si="2">IF(H14="boolean",1,IF(H14="text",IF(G14&lt;=126,1+(G14*3),4+(G14*3)),IF(H14="integer",4,IF(H14="numeric",3+CEILING(G14/4*2,2),0))))</f>
        <v>4</v>
      </c>
      <c r="J14" s="237"/>
      <c r="K14" s="238"/>
      <c r="L14" s="239" t="s">
        <v>192</v>
      </c>
      <c r="M14" s="240"/>
      <c r="S14" s="25" t="str">
        <f t="shared" ref="S14:S26" si="3">IF(B14&lt;&gt;1,","&amp;D14,D14)</f>
        <v>zip_no</v>
      </c>
      <c r="T14" s="25" t="str">
        <f t="shared" ref="T14:T26" si="4">UPPER(H14)</f>
        <v>INTEGER</v>
      </c>
      <c r="U14" s="25" t="str">
        <f t="shared" ref="U14:U26" si="5">IF(K14&lt;&gt;"","default "&amp;IF(H14="text","'"&amp;K14&amp;"'",K14),"")</f>
        <v/>
      </c>
      <c r="V14" s="25" t="str">
        <f t="shared" ref="V14:V26" si="6">IF(L14="○","NOT NULL","")</f>
        <v>NOT NULL</v>
      </c>
      <c r="W14" s="25" t="str">
        <f t="shared" ref="W14:W26" si="7">"-- "&amp;C14</f>
        <v>-- ZipファイルNo</v>
      </c>
      <c r="Y14" s="41"/>
      <c r="Z14" s="41"/>
      <c r="AA14" s="41"/>
      <c r="AB14" s="41"/>
      <c r="AD14" s="25" t="str">
        <f t="shared" ref="AD14:AD26" si="8">IF(H14="text",""""&amp;D14&amp;""": ""object"", ","")</f>
        <v/>
      </c>
      <c r="AE14" s="25" t="str">
        <f t="shared" ref="AE14:AE26"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2053</v>
      </c>
      <c r="D19" s="236" t="s">
        <v>2056</v>
      </c>
      <c r="E19" s="36" t="s">
        <v>1273</v>
      </c>
      <c r="F19" s="36" t="s">
        <v>1875</v>
      </c>
      <c r="G19" s="36">
        <v>10</v>
      </c>
      <c r="H19" s="229" t="str">
        <f t="shared" si="1"/>
        <v>integer</v>
      </c>
      <c r="I19" s="229">
        <f t="shared" si="2"/>
        <v>4</v>
      </c>
      <c r="J19" s="237"/>
      <c r="K19" s="238"/>
      <c r="L19" s="239" t="s">
        <v>192</v>
      </c>
      <c r="M19" s="240" t="s">
        <v>2352</v>
      </c>
      <c r="S19" s="25" t="str">
        <f t="shared" si="3"/>
        <v>,problem_no</v>
      </c>
      <c r="T19" s="25" t="str">
        <f t="shared" si="4"/>
        <v>INTEGER</v>
      </c>
      <c r="U19" s="25" t="str">
        <f t="shared" si="5"/>
        <v/>
      </c>
      <c r="V19" s="25" t="str">
        <f t="shared" si="6"/>
        <v>NOT NULL</v>
      </c>
      <c r="W19" s="25" t="str">
        <f t="shared" si="7"/>
        <v>-- プロブレムNo</v>
      </c>
      <c r="Y19" s="41"/>
      <c r="Z19" s="41"/>
      <c r="AA19" s="41"/>
      <c r="AB19" s="41"/>
      <c r="AD19" s="25" t="str">
        <f t="shared" si="8"/>
        <v/>
      </c>
      <c r="AE19" s="25" t="str">
        <f t="shared" si="9"/>
        <v xml:space="preserve">"problem_no", </v>
      </c>
    </row>
    <row r="20" spans="1:31" ht="150">
      <c r="B20" s="33">
        <f t="shared" si="0"/>
        <v>7</v>
      </c>
      <c r="C20" s="34" t="s">
        <v>2100</v>
      </c>
      <c r="D20" s="236" t="s">
        <v>1912</v>
      </c>
      <c r="E20" s="36" t="s">
        <v>192</v>
      </c>
      <c r="F20" s="36" t="s">
        <v>1620</v>
      </c>
      <c r="G20" s="36">
        <v>20</v>
      </c>
      <c r="H20" s="229" t="str">
        <f>IF(F20="フラグ","boolean",IF(F20="文字列","text",IF(F20="整数","integer",IF(F20="実数","numeric",""))))</f>
        <v>text</v>
      </c>
      <c r="I20" s="229">
        <f t="shared" ref="I20" si="10">IF(H20="boolean",1,IF(H20="text",IF(G20&lt;=126,1+(G20*3),4+(G20*3)),IF(H20="integer",4,IF(H20="numeric",3+CEILING(G20/4*2,2),0))))</f>
        <v>61</v>
      </c>
      <c r="J20" s="237"/>
      <c r="K20" s="238"/>
      <c r="L20" s="239" t="s">
        <v>192</v>
      </c>
      <c r="M20" s="240" t="s">
        <v>2351</v>
      </c>
      <c r="S20" s="25" t="str">
        <f>IF(B20&lt;&gt;1,","&amp;D20,D20)</f>
        <v>,tag_name</v>
      </c>
      <c r="T20" s="25" t="str">
        <f>UPPER(H20)</f>
        <v>TEXT</v>
      </c>
      <c r="U20" s="25" t="str">
        <f>IF(K20&lt;&gt;"","default "&amp;IF(H20="text","'"&amp;K20&amp;"'",K20),"")</f>
        <v/>
      </c>
      <c r="V20" s="25" t="str">
        <f t="shared" ref="V20" si="11">IF(L20="○","NOT NULL","")</f>
        <v>NOT NULL</v>
      </c>
      <c r="W20" s="25" t="str">
        <f t="shared" ref="W20" si="12">"-- "&amp;C20</f>
        <v>-- タグ名</v>
      </c>
      <c r="Y20" s="41"/>
      <c r="Z20" s="41"/>
      <c r="AA20" s="41"/>
      <c r="AB20" s="41"/>
      <c r="AD20" s="25" t="str">
        <f>IF(H20="text",""""&amp;D20&amp;""": ""object"", ","")</f>
        <v xml:space="preserve">"tag_name": "object", </v>
      </c>
      <c r="AE20" s="25" t="str">
        <f>""""&amp;D20&amp;""", "</f>
        <v xml:space="preserve">"tag_name", </v>
      </c>
    </row>
    <row r="21" spans="1:31">
      <c r="B21" s="33">
        <f t="shared" si="0"/>
        <v>8</v>
      </c>
      <c r="C21" s="34" t="s">
        <v>2107</v>
      </c>
      <c r="D21" s="34" t="s">
        <v>2109</v>
      </c>
      <c r="E21" s="36" t="s">
        <v>1273</v>
      </c>
      <c r="F21" s="36" t="s">
        <v>1875</v>
      </c>
      <c r="G21" s="36">
        <v>10</v>
      </c>
      <c r="H21" s="229" t="str">
        <f>IF(F21="フラグ","boolean",IF(F21="文字列","text",IF(F21="整数","integer",IF(F21="実数","numeric",""))))</f>
        <v>integer</v>
      </c>
      <c r="I21" s="229">
        <f>IF(H21="boolean",1,IF(H21="text",IF(G21&lt;=126,1+(G21*3),4+(G21*3)),IF(H21="integer",4,IF(H21="numeric",3+CEILING(G21/4*2,2),0))))</f>
        <v>4</v>
      </c>
      <c r="J21" s="237"/>
      <c r="K21" s="238"/>
      <c r="L21" s="239" t="s">
        <v>192</v>
      </c>
      <c r="M21" s="240" t="s">
        <v>2108</v>
      </c>
      <c r="S21" s="25" t="str">
        <f>IF(B21&lt;&gt;1,","&amp;D21,D21)</f>
        <v>,extref_no</v>
      </c>
      <c r="T21" s="25" t="str">
        <f>UPPER(H21)</f>
        <v>INTEGER</v>
      </c>
      <c r="U21" s="25" t="str">
        <f>IF(K21&lt;&gt;"","default "&amp;IF(H21="text","'"&amp;K21&amp;"'",K21),"")</f>
        <v/>
      </c>
      <c r="V21" s="25" t="str">
        <f>IF(L21="○","NOT NULL","")</f>
        <v>NOT NULL</v>
      </c>
      <c r="W21" s="25" t="str">
        <f>"-- "&amp;C21</f>
        <v>-- 外部参照No</v>
      </c>
      <c r="Y21" s="41"/>
      <c r="Z21" s="41"/>
      <c r="AA21" s="41"/>
      <c r="AB21" s="41"/>
      <c r="AD21" s="25" t="str">
        <f>IF(H21="text",""""&amp;D21&amp;""": ""object"", ","")</f>
        <v/>
      </c>
      <c r="AE21" s="25" t="str">
        <f>""""&amp;D21&amp;""", "</f>
        <v xml:space="preserve">"extref_no", </v>
      </c>
    </row>
    <row r="22" spans="1:31">
      <c r="B22" s="33">
        <f t="shared" si="0"/>
        <v>9</v>
      </c>
      <c r="C22" s="34" t="s">
        <v>2095</v>
      </c>
      <c r="D22" s="236" t="s">
        <v>2105</v>
      </c>
      <c r="E22" s="36"/>
      <c r="F22" s="36" t="s">
        <v>1620</v>
      </c>
      <c r="G22" s="36">
        <v>20</v>
      </c>
      <c r="H22" s="229" t="str">
        <f>IF(F22="フラグ","boolean",IF(F22="文字列","text",IF(F22="整数","integer",IF(F22="実数","numeric",""))))</f>
        <v>text</v>
      </c>
      <c r="I22" s="229">
        <f t="shared" ref="I22:I23" si="13">IF(H22="boolean",1,IF(H22="text",IF(G22&lt;=126,1+(G22*3),4+(G22*3)),IF(H22="integer",4,IF(H22="numeric",3+CEILING(G22/4*2,2),0))))</f>
        <v>61</v>
      </c>
      <c r="J22" s="237"/>
      <c r="K22" s="238"/>
      <c r="L22" s="239"/>
      <c r="M22" s="240"/>
      <c r="S22" s="25" t="str">
        <f>IF(B22&lt;&gt;1,","&amp;D22,D22)</f>
        <v>,content_type</v>
      </c>
      <c r="T22" s="25" t="str">
        <f>UPPER(H22)</f>
        <v>TEXT</v>
      </c>
      <c r="U22" s="25" t="str">
        <f>IF(K22&lt;&gt;"","default "&amp;IF(H22="text","'"&amp;K22&amp;"'",K22),"")</f>
        <v/>
      </c>
      <c r="V22" s="25" t="str">
        <f t="shared" ref="V22:V23" si="14">IF(L22="○","NOT NULL","")</f>
        <v/>
      </c>
      <c r="W22" s="25" t="str">
        <f t="shared" ref="W22:W23" si="15">"-- "&amp;C22</f>
        <v>-- contentType</v>
      </c>
      <c r="Y22" s="41"/>
      <c r="Z22" s="41"/>
      <c r="AA22" s="41"/>
      <c r="AB22" s="41"/>
      <c r="AD22" s="25" t="str">
        <f>IF(H22="text",""""&amp;D22&amp;""": ""object"", ","")</f>
        <v xml:space="preserve">"content_type": "object", </v>
      </c>
      <c r="AE22" s="25" t="str">
        <f>""""&amp;D22&amp;""", "</f>
        <v xml:space="preserve">"content_type", </v>
      </c>
    </row>
    <row r="23" spans="1:31">
      <c r="B23" s="33">
        <f t="shared" si="0"/>
        <v>10</v>
      </c>
      <c r="C23" s="34" t="s">
        <v>2096</v>
      </c>
      <c r="D23" s="236" t="s">
        <v>2104</v>
      </c>
      <c r="E23" s="36"/>
      <c r="F23" s="36" t="s">
        <v>1620</v>
      </c>
      <c r="G23" s="36">
        <v>20</v>
      </c>
      <c r="H23" s="229" t="str">
        <f t="shared" ref="H23" si="16">IF(F23="フラグ","boolean",IF(F23="文字列","text",IF(F23="整数","integer",IF(F23="実数","numeric",""))))</f>
        <v>text</v>
      </c>
      <c r="I23" s="229">
        <f t="shared" si="13"/>
        <v>61</v>
      </c>
      <c r="J23" s="237"/>
      <c r="K23" s="238"/>
      <c r="L23" s="239"/>
      <c r="M23" s="240"/>
      <c r="S23" s="25" t="str">
        <f t="shared" ref="S23" si="17">IF(B23&lt;&gt;1,","&amp;D23,D23)</f>
        <v>,medical_role</v>
      </c>
      <c r="T23" s="25" t="str">
        <f t="shared" ref="T23" si="18">UPPER(H23)</f>
        <v>TEXT</v>
      </c>
      <c r="U23" s="25" t="str">
        <f t="shared" ref="U23" si="19">IF(K23&lt;&gt;"","default "&amp;IF(H23="text","'"&amp;K23&amp;"'",K23),"")</f>
        <v/>
      </c>
      <c r="V23" s="25" t="str">
        <f t="shared" si="14"/>
        <v/>
      </c>
      <c r="W23" s="25" t="str">
        <f t="shared" si="15"/>
        <v>-- 詳細種別</v>
      </c>
      <c r="Y23" s="41"/>
      <c r="Z23" s="41"/>
      <c r="AA23" s="41"/>
      <c r="AB23" s="41"/>
      <c r="AD23" s="25" t="str">
        <f t="shared" ref="AD23" si="20">IF(H23="text",""""&amp;D23&amp;""": ""object"", ","")</f>
        <v xml:space="preserve">"medical_role": "object", </v>
      </c>
      <c r="AE23" s="25" t="str">
        <f t="shared" ref="AE23" si="21">""""&amp;D23&amp;""", "</f>
        <v xml:space="preserve">"medical_role", </v>
      </c>
    </row>
    <row r="24" spans="1:31">
      <c r="B24" s="33">
        <f t="shared" si="0"/>
        <v>11</v>
      </c>
      <c r="C24" s="34" t="s">
        <v>2097</v>
      </c>
      <c r="D24" s="236" t="s">
        <v>2103</v>
      </c>
      <c r="E24" s="36"/>
      <c r="F24" s="36" t="s">
        <v>1620</v>
      </c>
      <c r="G24" s="36">
        <v>50</v>
      </c>
      <c r="H24" s="229" t="str">
        <f>IF(F24="フラグ","boolean",IF(F24="文字列","text",IF(F24="整数","integer",IF(F24="実数","numeric",""))))</f>
        <v>text</v>
      </c>
      <c r="I24" s="229">
        <f t="shared" ref="I24:I25" si="22">IF(H24="boolean",1,IF(H24="text",IF(G24&lt;=126,1+(G24*3),4+(G24*3)),IF(H24="integer",4,IF(H24="numeric",3+CEILING(G24/4*2,2),0))))</f>
        <v>151</v>
      </c>
      <c r="J24" s="237"/>
      <c r="K24" s="238"/>
      <c r="L24" s="239"/>
      <c r="M24" s="240"/>
      <c r="S24" s="25" t="str">
        <f>IF(B24&lt;&gt;1,","&amp;D24,D24)</f>
        <v>,title</v>
      </c>
      <c r="T24" s="25" t="str">
        <f>UPPER(H24)</f>
        <v>TEXT</v>
      </c>
      <c r="U24" s="25" t="str">
        <f>IF(K24&lt;&gt;"","default "&amp;IF(H24="text","'"&amp;K24&amp;"'",K24),"")</f>
        <v/>
      </c>
      <c r="V24" s="25" t="str">
        <f t="shared" ref="V24:V25" si="23">IF(L24="○","NOT NULL","")</f>
        <v/>
      </c>
      <c r="W24" s="25" t="str">
        <f t="shared" ref="W24:W25" si="24">"-- "&amp;C24</f>
        <v>-- タイトル</v>
      </c>
      <c r="Y24" s="41"/>
      <c r="Z24" s="41"/>
      <c r="AA24" s="41"/>
      <c r="AB24" s="41"/>
      <c r="AD24" s="25" t="str">
        <f>IF(H24="text",""""&amp;D24&amp;""": ""object"", ","")</f>
        <v xml:space="preserve">"title": "object", </v>
      </c>
      <c r="AE24" s="25" t="str">
        <f>""""&amp;D24&amp;""", "</f>
        <v xml:space="preserve">"title", </v>
      </c>
    </row>
    <row r="25" spans="1:31">
      <c r="B25" s="33">
        <f t="shared" si="0"/>
        <v>12</v>
      </c>
      <c r="C25" s="34" t="s">
        <v>2098</v>
      </c>
      <c r="D25" s="236" t="s">
        <v>2102</v>
      </c>
      <c r="E25" s="36"/>
      <c r="F25" s="36" t="s">
        <v>1620</v>
      </c>
      <c r="G25" s="36">
        <v>100</v>
      </c>
      <c r="H25" s="229" t="str">
        <f t="shared" ref="H25" si="25">IF(F25="フラグ","boolean",IF(F25="文字列","text",IF(F25="整数","integer",IF(F25="実数","numeric",""))))</f>
        <v>text</v>
      </c>
      <c r="I25" s="229">
        <f t="shared" si="22"/>
        <v>301</v>
      </c>
      <c r="J25" s="237"/>
      <c r="K25" s="238"/>
      <c r="L25" s="239"/>
      <c r="M25" s="240"/>
      <c r="S25" s="25" t="str">
        <f t="shared" ref="S25" si="26">IF(B25&lt;&gt;1,","&amp;D25,D25)</f>
        <v>,href</v>
      </c>
      <c r="T25" s="25" t="str">
        <f t="shared" ref="T25" si="27">UPPER(H25)</f>
        <v>TEXT</v>
      </c>
      <c r="U25" s="25" t="str">
        <f t="shared" ref="U25" si="28">IF(K25&lt;&gt;"","default "&amp;IF(H25="text","'"&amp;K25&amp;"'",K25),"")</f>
        <v/>
      </c>
      <c r="V25" s="25" t="str">
        <f t="shared" si="23"/>
        <v/>
      </c>
      <c r="W25" s="25" t="str">
        <f t="shared" si="24"/>
        <v>-- 参照先</v>
      </c>
      <c r="Y25" s="41"/>
      <c r="Z25" s="41"/>
      <c r="AA25" s="41"/>
      <c r="AB25" s="41"/>
      <c r="AD25" s="25" t="str">
        <f t="shared" ref="AD25" si="29">IF(H25="text",""""&amp;D25&amp;""": ""object"", ","")</f>
        <v xml:space="preserve">"href": "object", </v>
      </c>
      <c r="AE25" s="25" t="str">
        <f t="shared" ref="AE25" si="30">""""&amp;D25&amp;""", "</f>
        <v xml:space="preserve">"href", </v>
      </c>
    </row>
    <row r="26" spans="1:31" ht="19.5" thickBot="1">
      <c r="A26" s="41"/>
      <c r="B26" s="42">
        <f t="shared" si="0"/>
        <v>13</v>
      </c>
      <c r="C26" s="43" t="s">
        <v>2099</v>
      </c>
      <c r="D26" s="43" t="s">
        <v>2101</v>
      </c>
      <c r="E26" s="44"/>
      <c r="F26" s="44" t="s">
        <v>1620</v>
      </c>
      <c r="G26" s="44">
        <v>1000</v>
      </c>
      <c r="H26" s="248" t="str">
        <f t="shared" si="1"/>
        <v>text</v>
      </c>
      <c r="I26" s="248">
        <f t="shared" si="2"/>
        <v>3004</v>
      </c>
      <c r="J26" s="46"/>
      <c r="K26" s="250"/>
      <c r="L26" s="44"/>
      <c r="M26" s="49"/>
      <c r="S26" s="25" t="str">
        <f t="shared" si="3"/>
        <v>,text_data</v>
      </c>
      <c r="T26" s="25" t="str">
        <f t="shared" si="4"/>
        <v>TEXT</v>
      </c>
      <c r="U26" s="25" t="str">
        <f t="shared" si="5"/>
        <v/>
      </c>
      <c r="V26" s="25" t="str">
        <f t="shared" si="6"/>
        <v/>
      </c>
      <c r="W26" s="25" t="str">
        <f t="shared" si="7"/>
        <v>-- テキスト</v>
      </c>
      <c r="Y26" s="41"/>
      <c r="Z26" s="41"/>
      <c r="AA26" s="41"/>
      <c r="AB26" s="41"/>
      <c r="AD26" s="25" t="str">
        <f t="shared" si="8"/>
        <v xml:space="preserve">"text_data": "object", </v>
      </c>
      <c r="AE26" s="25" t="str">
        <f t="shared" si="9"/>
        <v xml:space="preserve">"text_data", </v>
      </c>
    </row>
    <row r="27" spans="1:31">
      <c r="P27" s="41"/>
      <c r="R27" s="25" t="s">
        <v>1327</v>
      </c>
      <c r="Y27" s="41"/>
      <c r="Z27" s="41"/>
      <c r="AA27" s="41"/>
      <c r="AB27" s="41"/>
    </row>
    <row r="28" spans="1:31">
      <c r="P28" s="41"/>
      <c r="Y28" s="41"/>
      <c r="Z28" s="41"/>
      <c r="AA28" s="41"/>
      <c r="AB28" s="41"/>
    </row>
    <row r="29" spans="1:31">
      <c r="P29" s="41"/>
      <c r="Y29" s="41"/>
      <c r="Z29" s="41"/>
      <c r="AA29" s="41"/>
      <c r="AB29" s="41"/>
    </row>
    <row r="30" spans="1:31">
      <c r="P30" s="41"/>
      <c r="Y30" s="41"/>
      <c r="Z30" s="41"/>
      <c r="AA30" s="41"/>
    </row>
    <row r="31" spans="1:31">
      <c r="P31" s="41"/>
      <c r="Y31" s="41"/>
      <c r="Z31" s="41"/>
      <c r="AA31" s="41"/>
    </row>
    <row r="32" spans="1:31">
      <c r="P32" s="41"/>
      <c r="Y32" s="41"/>
      <c r="Z32" s="41"/>
      <c r="AA32" s="41"/>
    </row>
    <row r="33" spans="16:27">
      <c r="P33" s="41"/>
      <c r="Y33" s="41"/>
      <c r="Z33" s="41"/>
      <c r="AA33" s="41"/>
    </row>
    <row r="34" spans="16:27">
      <c r="P34" s="41"/>
      <c r="Y34" s="41"/>
      <c r="Z34" s="41"/>
      <c r="AA34"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660" priority="13"/>
  </conditionalFormatting>
  <conditionalFormatting sqref="D18">
    <cfRule type="duplicateValues" dxfId="659" priority="12"/>
  </conditionalFormatting>
  <conditionalFormatting sqref="D16">
    <cfRule type="duplicateValues" dxfId="658" priority="11"/>
  </conditionalFormatting>
  <conditionalFormatting sqref="D17">
    <cfRule type="duplicateValues" dxfId="657" priority="10"/>
  </conditionalFormatting>
  <conditionalFormatting sqref="D14">
    <cfRule type="duplicateValues" dxfId="656" priority="9"/>
  </conditionalFormatting>
  <conditionalFormatting sqref="D23">
    <cfRule type="duplicateValues" dxfId="655" priority="6"/>
  </conditionalFormatting>
  <conditionalFormatting sqref="D22">
    <cfRule type="duplicateValues" dxfId="654" priority="5"/>
  </conditionalFormatting>
  <conditionalFormatting sqref="D25">
    <cfRule type="duplicateValues" dxfId="653" priority="4"/>
  </conditionalFormatting>
  <conditionalFormatting sqref="D24">
    <cfRule type="duplicateValues" dxfId="652" priority="3"/>
  </conditionalFormatting>
  <conditionalFormatting sqref="D19">
    <cfRule type="duplicateValues" dxfId="651" priority="2"/>
  </conditionalFormatting>
  <conditionalFormatting sqref="D20">
    <cfRule type="duplicateValues" dxfId="65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pageSetUpPr fitToPage="1"/>
  </sheetPr>
  <dimension ref="A1:AE5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milscm4.text_mml_mmllb_body</v>
      </c>
    </row>
    <row r="3" spans="1:31" ht="19.5" thickBot="1">
      <c r="B3" s="28"/>
      <c r="C3" s="28"/>
      <c r="D3" s="28"/>
      <c r="E3" s="28"/>
      <c r="F3" s="28"/>
      <c r="G3" s="28"/>
      <c r="H3" s="28"/>
      <c r="I3" s="28"/>
      <c r="J3" s="28"/>
      <c r="K3" s="28"/>
      <c r="L3" s="28"/>
      <c r="M3" s="29"/>
      <c r="N3" s="28"/>
      <c r="Q3" s="25" t="str">
        <f>"ADD CONSTRAINT "&amp;D$8&amp;"_pkey"</f>
        <v>ADD CONSTRAINT text_mml_mmllb_body_pkey</v>
      </c>
    </row>
    <row r="4" spans="1:31">
      <c r="B4" s="626" t="s">
        <v>142</v>
      </c>
      <c r="C4" s="627"/>
      <c r="D4" s="628" t="str">
        <f>VLOOKUP(D7,エンティティ一覧!A1:'エンティティ一覧'!AQ10131,13,FALSE)</f>
        <v>ENT_A6_18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2178</v>
      </c>
      <c r="E7" s="646"/>
      <c r="F7" s="646"/>
      <c r="G7" s="646"/>
      <c r="H7" s="646"/>
      <c r="I7" s="646"/>
      <c r="J7" s="646"/>
      <c r="K7" s="646"/>
      <c r="L7" s="646"/>
      <c r="M7" s="647"/>
    </row>
    <row r="8" spans="1:31">
      <c r="B8" s="641" t="s">
        <v>642</v>
      </c>
      <c r="C8" s="642"/>
      <c r="D8" s="643" t="s">
        <v>2179</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MML_検歴情報モジュール_本文を定義する。</v>
      </c>
      <c r="E9" s="655"/>
      <c r="F9" s="655"/>
      <c r="G9" s="655"/>
      <c r="H9" s="655"/>
      <c r="I9" s="655"/>
      <c r="J9" s="655"/>
      <c r="K9" s="655"/>
      <c r="L9" s="655"/>
      <c r="M9" s="656"/>
      <c r="P9" s="25" t="str">
        <f>"ALTER TABLE milscm4."&amp;D$8&amp;" OWNER TO pgmisgrp1;"</f>
        <v>ALTER TABLE milscm4.text_mml_mmllb_body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milscm4.text_mml_mmllb_body</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47" si="0">ROW()-13</f>
        <v>1</v>
      </c>
      <c r="C14" s="34" t="s">
        <v>1887</v>
      </c>
      <c r="D14" s="236" t="s">
        <v>1885</v>
      </c>
      <c r="E14" s="36" t="s">
        <v>192</v>
      </c>
      <c r="F14" s="36" t="s">
        <v>1875</v>
      </c>
      <c r="G14" s="36">
        <v>10</v>
      </c>
      <c r="H14" s="229" t="str">
        <f t="shared" ref="H14:H47" si="1">IF(F14="フラグ","boolean",IF(F14="文字列","text",IF(F14="整数","integer",IF(F14="実数","numeric",""))))</f>
        <v>integer</v>
      </c>
      <c r="I14" s="229">
        <f t="shared" ref="I14:I47" si="2">IF(H14="boolean",1,IF(H14="text",IF(G14&lt;=126,1+(G14*3),4+(G14*3)),IF(H14="integer",4,IF(H14="numeric",3+CEILING(G14/4*2,2),0))))</f>
        <v>4</v>
      </c>
      <c r="J14" s="237"/>
      <c r="K14" s="238"/>
      <c r="L14" s="239" t="s">
        <v>192</v>
      </c>
      <c r="M14" s="240"/>
      <c r="S14" s="25" t="str">
        <f t="shared" ref="S14:S47" si="3">IF(B14&lt;&gt;1,","&amp;D14,D14)</f>
        <v>zip_no</v>
      </c>
      <c r="T14" s="25" t="str">
        <f t="shared" ref="T14:T47" si="4">UPPER(H14)</f>
        <v>INTEGER</v>
      </c>
      <c r="U14" s="25" t="str">
        <f t="shared" ref="U14:U47" si="5">IF(K14&lt;&gt;"","default "&amp;IF(H14="text","'"&amp;K14&amp;"'",K14),"")</f>
        <v/>
      </c>
      <c r="V14" s="25" t="str">
        <f t="shared" ref="V14:V47" si="6">IF(L14="○","NOT NULL","")</f>
        <v>NOT NULL</v>
      </c>
      <c r="W14" s="25" t="str">
        <f t="shared" ref="W14:W47" si="7">"-- "&amp;C14</f>
        <v>-- ZipファイルNo</v>
      </c>
      <c r="Y14" s="41"/>
      <c r="Z14" s="41"/>
      <c r="AA14" s="41"/>
      <c r="AB14" s="41"/>
      <c r="AD14" s="25" t="str">
        <f t="shared" ref="AD14:AD47" si="8">IF(H14="text",""""&amp;D14&amp;""": ""object"", ","")</f>
        <v/>
      </c>
      <c r="AE14" s="25" t="str">
        <f t="shared" ref="AE14:AE47"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2180</v>
      </c>
      <c r="D19" s="236" t="s">
        <v>2209</v>
      </c>
      <c r="E19" s="36"/>
      <c r="F19" s="36" t="s">
        <v>1620</v>
      </c>
      <c r="G19" s="36">
        <v>100</v>
      </c>
      <c r="H19" s="229" t="str">
        <f t="shared" si="1"/>
        <v>text</v>
      </c>
      <c r="I19" s="229">
        <f t="shared" si="2"/>
        <v>301</v>
      </c>
      <c r="J19" s="237"/>
      <c r="K19" s="238"/>
      <c r="L19" s="239"/>
      <c r="M19" s="240"/>
      <c r="S19" s="25" t="str">
        <f t="shared" si="3"/>
        <v>,regist_id</v>
      </c>
      <c r="T19" s="25" t="str">
        <f t="shared" si="4"/>
        <v>TEXT</v>
      </c>
      <c r="U19" s="25" t="str">
        <f t="shared" si="5"/>
        <v/>
      </c>
      <c r="V19" s="25" t="str">
        <f t="shared" si="6"/>
        <v/>
      </c>
      <c r="W19" s="25" t="str">
        <f t="shared" si="7"/>
        <v>-- 依頼ID</v>
      </c>
      <c r="Y19" s="41"/>
      <c r="Z19" s="41"/>
      <c r="AA19" s="41"/>
      <c r="AB19" s="41"/>
      <c r="AD19" s="25" t="str">
        <f t="shared" si="8"/>
        <v xml:space="preserve">"regist_id": "object", </v>
      </c>
      <c r="AE19" s="25" t="str">
        <f t="shared" si="9"/>
        <v xml:space="preserve">"regist_id", </v>
      </c>
    </row>
    <row r="20" spans="2:31">
      <c r="B20" s="33">
        <f t="shared" si="0"/>
        <v>7</v>
      </c>
      <c r="C20" s="34" t="s">
        <v>2181</v>
      </c>
      <c r="D20" s="236" t="s">
        <v>2210</v>
      </c>
      <c r="E20" s="36"/>
      <c r="F20" s="36" t="s">
        <v>1620</v>
      </c>
      <c r="G20" s="36">
        <v>19</v>
      </c>
      <c r="H20" s="229" t="str">
        <f t="shared" ref="H20:H22" si="10">IF(F20="フラグ","boolean",IF(F20="文字列","text",IF(F20="整数","integer",IF(F20="実数","numeric",""))))</f>
        <v>text</v>
      </c>
      <c r="I20" s="229">
        <f t="shared" ref="I20:I22" si="11">IF(H20="boolean",1,IF(H20="text",IF(G20&lt;=126,1+(G20*3),4+(G20*3)),IF(H20="integer",4,IF(H20="numeric",3+CEILING(G20/4*2,2),0))))</f>
        <v>58</v>
      </c>
      <c r="J20" s="237"/>
      <c r="K20" s="238"/>
      <c r="L20" s="239"/>
      <c r="M20" s="240" t="s">
        <v>2012</v>
      </c>
      <c r="S20" s="25" t="str">
        <f t="shared" ref="S20:S22" si="12">IF(B20&lt;&gt;1,","&amp;D20,D20)</f>
        <v>,sample_time</v>
      </c>
      <c r="T20" s="25" t="str">
        <f t="shared" ref="T20:T22" si="13">UPPER(H20)</f>
        <v>TEXT</v>
      </c>
      <c r="U20" s="25" t="str">
        <f t="shared" ref="U20:U22" si="14">IF(K20&lt;&gt;"","default "&amp;IF(H20="text","'"&amp;K20&amp;"'",K20),"")</f>
        <v/>
      </c>
      <c r="V20" s="25" t="str">
        <f t="shared" ref="V20:V22" si="15">IF(L20="○","NOT NULL","")</f>
        <v/>
      </c>
      <c r="W20" s="25" t="str">
        <f t="shared" ref="W20:W22" si="16">"-- "&amp;C20</f>
        <v>-- 採取日時</v>
      </c>
      <c r="Y20" s="41"/>
      <c r="Z20" s="41"/>
      <c r="AA20" s="41"/>
      <c r="AB20" s="41"/>
      <c r="AD20" s="25" t="str">
        <f t="shared" ref="AD20:AD22" si="17">IF(H20="text",""""&amp;D20&amp;""": ""object"", ","")</f>
        <v xml:space="preserve">"sample_time": "object", </v>
      </c>
      <c r="AE20" s="25" t="str">
        <f t="shared" ref="AE20:AE22" si="18">""""&amp;D20&amp;""", "</f>
        <v xml:space="preserve">"sample_time", </v>
      </c>
    </row>
    <row r="21" spans="2:31">
      <c r="B21" s="33">
        <f t="shared" si="0"/>
        <v>8</v>
      </c>
      <c r="C21" s="34" t="s">
        <v>2182</v>
      </c>
      <c r="D21" s="236" t="s">
        <v>2211</v>
      </c>
      <c r="E21" s="36"/>
      <c r="F21" s="36" t="s">
        <v>1620</v>
      </c>
      <c r="G21" s="36">
        <v>19</v>
      </c>
      <c r="H21" s="229" t="str">
        <f t="shared" si="10"/>
        <v>text</v>
      </c>
      <c r="I21" s="229">
        <f t="shared" si="11"/>
        <v>58</v>
      </c>
      <c r="J21" s="237"/>
      <c r="K21" s="238"/>
      <c r="L21" s="239"/>
      <c r="M21" s="240" t="s">
        <v>2012</v>
      </c>
      <c r="S21" s="25" t="str">
        <f t="shared" si="12"/>
        <v>,regist_time</v>
      </c>
      <c r="T21" s="25" t="str">
        <f t="shared" si="13"/>
        <v>TEXT</v>
      </c>
      <c r="U21" s="25" t="str">
        <f t="shared" si="14"/>
        <v/>
      </c>
      <c r="V21" s="25" t="str">
        <f t="shared" si="15"/>
        <v/>
      </c>
      <c r="W21" s="25" t="str">
        <f t="shared" si="16"/>
        <v>-- 受付日時</v>
      </c>
      <c r="Y21" s="41"/>
      <c r="Z21" s="41"/>
      <c r="AA21" s="41"/>
      <c r="AB21" s="41"/>
      <c r="AD21" s="25" t="str">
        <f t="shared" si="17"/>
        <v xml:space="preserve">"regist_time": "object", </v>
      </c>
      <c r="AE21" s="25" t="str">
        <f t="shared" si="18"/>
        <v xml:space="preserve">"regist_time", </v>
      </c>
    </row>
    <row r="22" spans="2:31">
      <c r="B22" s="33">
        <f t="shared" si="0"/>
        <v>9</v>
      </c>
      <c r="C22" s="34" t="s">
        <v>2183</v>
      </c>
      <c r="D22" s="236" t="s">
        <v>2212</v>
      </c>
      <c r="E22" s="36"/>
      <c r="F22" s="36" t="s">
        <v>1620</v>
      </c>
      <c r="G22" s="36">
        <v>19</v>
      </c>
      <c r="H22" s="229" t="str">
        <f t="shared" si="10"/>
        <v>text</v>
      </c>
      <c r="I22" s="229">
        <f t="shared" si="11"/>
        <v>58</v>
      </c>
      <c r="J22" s="237"/>
      <c r="K22" s="238"/>
      <c r="L22" s="239"/>
      <c r="M22" s="240" t="s">
        <v>2012</v>
      </c>
      <c r="S22" s="25" t="str">
        <f t="shared" si="12"/>
        <v>,report_time</v>
      </c>
      <c r="T22" s="25" t="str">
        <f t="shared" si="13"/>
        <v>TEXT</v>
      </c>
      <c r="U22" s="25" t="str">
        <f t="shared" si="14"/>
        <v/>
      </c>
      <c r="V22" s="25" t="str">
        <f t="shared" si="15"/>
        <v/>
      </c>
      <c r="W22" s="25" t="str">
        <f t="shared" si="16"/>
        <v>-- 報告日時</v>
      </c>
      <c r="Y22" s="41"/>
      <c r="Z22" s="41"/>
      <c r="AA22" s="41"/>
      <c r="AB22" s="41"/>
      <c r="AD22" s="25" t="str">
        <f t="shared" si="17"/>
        <v xml:space="preserve">"report_time": "object", </v>
      </c>
      <c r="AE22" s="25" t="str">
        <f t="shared" si="18"/>
        <v xml:space="preserve">"report_time", </v>
      </c>
    </row>
    <row r="23" spans="2:31">
      <c r="B23" s="33">
        <f t="shared" si="0"/>
        <v>10</v>
      </c>
      <c r="C23" s="34" t="s">
        <v>2184</v>
      </c>
      <c r="D23" s="236" t="s">
        <v>2213</v>
      </c>
      <c r="E23" s="36"/>
      <c r="F23" s="36" t="s">
        <v>1620</v>
      </c>
      <c r="G23" s="36">
        <v>20</v>
      </c>
      <c r="H23" s="229" t="str">
        <f t="shared" ref="H23:H37" si="19">IF(F23="フラグ","boolean",IF(F23="文字列","text",IF(F23="整数","integer",IF(F23="実数","numeric",""))))</f>
        <v>text</v>
      </c>
      <c r="I23" s="229">
        <f t="shared" ref="I23:I37" si="20">IF(H23="boolean",1,IF(H23="text",IF(G23&lt;=126,1+(G23*3),4+(G23*3)),IF(H23="integer",4,IF(H23="numeric",3+CEILING(G23/4*2,2),0))))</f>
        <v>61</v>
      </c>
      <c r="J23" s="237"/>
      <c r="K23" s="238"/>
      <c r="L23" s="239"/>
      <c r="M23" s="240"/>
      <c r="S23" s="25" t="str">
        <f t="shared" ref="S23:S37" si="21">IF(B23&lt;&gt;1,","&amp;D23,D23)</f>
        <v>,report_status</v>
      </c>
      <c r="T23" s="25" t="str">
        <f t="shared" ref="T23:T37" si="22">UPPER(H23)</f>
        <v>TEXT</v>
      </c>
      <c r="U23" s="25" t="str">
        <f t="shared" ref="U23:U37" si="23">IF(K23&lt;&gt;"","default "&amp;IF(H23="text","'"&amp;K23&amp;"'",K23),"")</f>
        <v/>
      </c>
      <c r="V23" s="25" t="str">
        <f t="shared" ref="V23:V37" si="24">IF(L23="○","NOT NULL","")</f>
        <v/>
      </c>
      <c r="W23" s="25" t="str">
        <f t="shared" ref="W23:W37" si="25">"-- "&amp;C23</f>
        <v>-- 報告状態</v>
      </c>
      <c r="Y23" s="41"/>
      <c r="Z23" s="41"/>
      <c r="AA23" s="41"/>
      <c r="AB23" s="41"/>
      <c r="AD23" s="25" t="str">
        <f t="shared" ref="AD23:AD37" si="26">IF(H23="text",""""&amp;D23&amp;""": ""object"", ","")</f>
        <v xml:space="preserve">"report_status": "object", </v>
      </c>
      <c r="AE23" s="25" t="str">
        <f t="shared" ref="AE23:AE37" si="27">""""&amp;D23&amp;""", "</f>
        <v xml:space="preserve">"report_status", </v>
      </c>
    </row>
    <row r="24" spans="2:31">
      <c r="B24" s="33">
        <f t="shared" si="0"/>
        <v>11</v>
      </c>
      <c r="C24" s="34" t="s">
        <v>2185</v>
      </c>
      <c r="D24" s="236" t="s">
        <v>2214</v>
      </c>
      <c r="E24" s="36"/>
      <c r="F24" s="36" t="s">
        <v>1620</v>
      </c>
      <c r="G24" s="36">
        <v>100</v>
      </c>
      <c r="H24" s="229" t="str">
        <f t="shared" si="19"/>
        <v>text</v>
      </c>
      <c r="I24" s="229">
        <f t="shared" si="20"/>
        <v>301</v>
      </c>
      <c r="J24" s="237"/>
      <c r="K24" s="238"/>
      <c r="L24" s="239"/>
      <c r="M24" s="240"/>
      <c r="S24" s="25" t="str">
        <f t="shared" si="21"/>
        <v>,status_code</v>
      </c>
      <c r="T24" s="25" t="str">
        <f t="shared" si="22"/>
        <v>TEXT</v>
      </c>
      <c r="U24" s="25" t="str">
        <f t="shared" si="23"/>
        <v/>
      </c>
      <c r="V24" s="25" t="str">
        <f t="shared" si="24"/>
        <v/>
      </c>
      <c r="W24" s="25" t="str">
        <f t="shared" si="25"/>
        <v>-- 報告状態コード</v>
      </c>
      <c r="Y24" s="41"/>
      <c r="Z24" s="41"/>
      <c r="AA24" s="41"/>
      <c r="AB24" s="41"/>
      <c r="AD24" s="25" t="str">
        <f t="shared" si="26"/>
        <v xml:space="preserve">"status_code": "object", </v>
      </c>
      <c r="AE24" s="25" t="str">
        <f t="shared" si="27"/>
        <v xml:space="preserve">"status_code", </v>
      </c>
    </row>
    <row r="25" spans="2:31">
      <c r="B25" s="33">
        <f t="shared" si="0"/>
        <v>12</v>
      </c>
      <c r="C25" s="34" t="s">
        <v>2186</v>
      </c>
      <c r="D25" s="236" t="s">
        <v>2215</v>
      </c>
      <c r="E25" s="36"/>
      <c r="F25" s="36" t="s">
        <v>1620</v>
      </c>
      <c r="G25" s="36">
        <v>100</v>
      </c>
      <c r="H25" s="229" t="str">
        <f t="shared" si="19"/>
        <v>text</v>
      </c>
      <c r="I25" s="229">
        <f t="shared" si="20"/>
        <v>301</v>
      </c>
      <c r="J25" s="237"/>
      <c r="K25" s="238"/>
      <c r="L25" s="239"/>
      <c r="M25" s="240"/>
      <c r="S25" s="25" t="str">
        <f t="shared" si="21"/>
        <v>,status_code_id</v>
      </c>
      <c r="T25" s="25" t="str">
        <f t="shared" si="22"/>
        <v>TEXT</v>
      </c>
      <c r="U25" s="25" t="str">
        <f t="shared" si="23"/>
        <v/>
      </c>
      <c r="V25" s="25" t="str">
        <f t="shared" si="24"/>
        <v/>
      </c>
      <c r="W25" s="25" t="str">
        <f t="shared" si="25"/>
        <v>-- 報告状態コードID</v>
      </c>
      <c r="Y25" s="41"/>
      <c r="Z25" s="41"/>
      <c r="AA25" s="41"/>
      <c r="AB25" s="41"/>
      <c r="AD25" s="25" t="str">
        <f t="shared" si="26"/>
        <v xml:space="preserve">"status_code_id": "object", </v>
      </c>
      <c r="AE25" s="25" t="str">
        <f t="shared" si="27"/>
        <v xml:space="preserve">"status_code_id", </v>
      </c>
    </row>
    <row r="26" spans="2:31">
      <c r="B26" s="33">
        <f t="shared" si="0"/>
        <v>13</v>
      </c>
      <c r="C26" s="34" t="s">
        <v>2187</v>
      </c>
      <c r="D26" s="236" t="s">
        <v>2216</v>
      </c>
      <c r="E26" s="36"/>
      <c r="F26" s="36" t="s">
        <v>1620</v>
      </c>
      <c r="G26" s="36">
        <v>50</v>
      </c>
      <c r="H26" s="229" t="str">
        <f t="shared" si="19"/>
        <v>text</v>
      </c>
      <c r="I26" s="229">
        <f t="shared" si="20"/>
        <v>151</v>
      </c>
      <c r="J26" s="237"/>
      <c r="K26" s="238"/>
      <c r="L26" s="239"/>
      <c r="M26" s="240"/>
      <c r="S26" s="25" t="str">
        <f t="shared" si="21"/>
        <v>,set</v>
      </c>
      <c r="T26" s="25" t="str">
        <f t="shared" si="22"/>
        <v>TEXT</v>
      </c>
      <c r="U26" s="25" t="str">
        <f t="shared" si="23"/>
        <v/>
      </c>
      <c r="V26" s="25" t="str">
        <f t="shared" si="24"/>
        <v/>
      </c>
      <c r="W26" s="25" t="str">
        <f t="shared" si="25"/>
        <v>-- セット名</v>
      </c>
      <c r="Y26" s="41"/>
      <c r="Z26" s="41"/>
      <c r="AA26" s="41"/>
      <c r="AB26" s="41"/>
      <c r="AD26" s="25" t="str">
        <f t="shared" si="26"/>
        <v xml:space="preserve">"set": "object", </v>
      </c>
      <c r="AE26" s="25" t="str">
        <f t="shared" si="27"/>
        <v xml:space="preserve">"set", </v>
      </c>
    </row>
    <row r="27" spans="2:31">
      <c r="B27" s="33">
        <f t="shared" si="0"/>
        <v>14</v>
      </c>
      <c r="C27" s="34" t="s">
        <v>2188</v>
      </c>
      <c r="D27" s="236" t="s">
        <v>2217</v>
      </c>
      <c r="E27" s="36"/>
      <c r="F27" s="36" t="s">
        <v>1620</v>
      </c>
      <c r="G27" s="36">
        <v>100</v>
      </c>
      <c r="H27" s="229" t="str">
        <f t="shared" si="19"/>
        <v>text</v>
      </c>
      <c r="I27" s="229">
        <f t="shared" si="20"/>
        <v>301</v>
      </c>
      <c r="J27" s="237"/>
      <c r="K27" s="238"/>
      <c r="L27" s="239"/>
      <c r="M27" s="240"/>
      <c r="S27" s="25" t="str">
        <f t="shared" si="21"/>
        <v>,set_code</v>
      </c>
      <c r="T27" s="25" t="str">
        <f t="shared" si="22"/>
        <v>TEXT</v>
      </c>
      <c r="U27" s="25" t="str">
        <f t="shared" si="23"/>
        <v/>
      </c>
      <c r="V27" s="25" t="str">
        <f t="shared" si="24"/>
        <v/>
      </c>
      <c r="W27" s="25" t="str">
        <f t="shared" si="25"/>
        <v>-- セット名コード</v>
      </c>
      <c r="Y27" s="41"/>
      <c r="Z27" s="41"/>
      <c r="AA27" s="41"/>
      <c r="AB27" s="41"/>
      <c r="AD27" s="25" t="str">
        <f t="shared" si="26"/>
        <v xml:space="preserve">"set_code": "object", </v>
      </c>
      <c r="AE27" s="25" t="str">
        <f t="shared" si="27"/>
        <v xml:space="preserve">"set_code", </v>
      </c>
    </row>
    <row r="28" spans="2:31">
      <c r="B28" s="33">
        <f t="shared" si="0"/>
        <v>15</v>
      </c>
      <c r="C28" s="34" t="s">
        <v>2189</v>
      </c>
      <c r="D28" s="236" t="s">
        <v>2218</v>
      </c>
      <c r="E28" s="36"/>
      <c r="F28" s="36" t="s">
        <v>1620</v>
      </c>
      <c r="G28" s="36">
        <v>100</v>
      </c>
      <c r="H28" s="229" t="str">
        <f t="shared" si="19"/>
        <v>text</v>
      </c>
      <c r="I28" s="229">
        <f t="shared" si="20"/>
        <v>301</v>
      </c>
      <c r="J28" s="237"/>
      <c r="K28" s="238"/>
      <c r="L28" s="239"/>
      <c r="M28" s="240"/>
      <c r="S28" s="25" t="str">
        <f t="shared" si="21"/>
        <v>,set_code_id</v>
      </c>
      <c r="T28" s="25" t="str">
        <f t="shared" si="22"/>
        <v>TEXT</v>
      </c>
      <c r="U28" s="25" t="str">
        <f t="shared" si="23"/>
        <v/>
      </c>
      <c r="V28" s="25" t="str">
        <f t="shared" si="24"/>
        <v/>
      </c>
      <c r="W28" s="25" t="str">
        <f t="shared" si="25"/>
        <v>-- セット名コードID</v>
      </c>
      <c r="Y28" s="41"/>
      <c r="Z28" s="41"/>
      <c r="AA28" s="41"/>
      <c r="AB28" s="41"/>
      <c r="AD28" s="25" t="str">
        <f t="shared" si="26"/>
        <v xml:space="preserve">"set_code_id": "object", </v>
      </c>
      <c r="AE28" s="25" t="str">
        <f t="shared" si="27"/>
        <v xml:space="preserve">"set_code_id", </v>
      </c>
    </row>
    <row r="29" spans="2:31">
      <c r="B29" s="33">
        <f t="shared" si="0"/>
        <v>16</v>
      </c>
      <c r="C29" s="34" t="s">
        <v>2190</v>
      </c>
      <c r="D29" s="236" t="s">
        <v>2219</v>
      </c>
      <c r="E29" s="36"/>
      <c r="F29" s="36" t="s">
        <v>1620</v>
      </c>
      <c r="G29" s="36">
        <v>50</v>
      </c>
      <c r="H29" s="229" t="str">
        <f t="shared" si="19"/>
        <v>text</v>
      </c>
      <c r="I29" s="229">
        <f t="shared" si="20"/>
        <v>151</v>
      </c>
      <c r="J29" s="237"/>
      <c r="K29" s="238"/>
      <c r="L29" s="239"/>
      <c r="M29" s="240"/>
      <c r="S29" s="25" t="str">
        <f t="shared" si="21"/>
        <v>,facility</v>
      </c>
      <c r="T29" s="25" t="str">
        <f t="shared" si="22"/>
        <v>TEXT</v>
      </c>
      <c r="U29" s="25" t="str">
        <f t="shared" si="23"/>
        <v/>
      </c>
      <c r="V29" s="25" t="str">
        <f t="shared" si="24"/>
        <v/>
      </c>
      <c r="W29" s="25" t="str">
        <f t="shared" si="25"/>
        <v>-- 依頼施設</v>
      </c>
      <c r="Y29" s="41"/>
      <c r="Z29" s="41"/>
      <c r="AA29" s="41"/>
      <c r="AB29" s="41"/>
      <c r="AD29" s="25" t="str">
        <f t="shared" si="26"/>
        <v xml:space="preserve">"facility": "object", </v>
      </c>
      <c r="AE29" s="25" t="str">
        <f t="shared" si="27"/>
        <v xml:space="preserve">"facility", </v>
      </c>
    </row>
    <row r="30" spans="2:31">
      <c r="B30" s="33">
        <f t="shared" si="0"/>
        <v>17</v>
      </c>
      <c r="C30" s="34" t="s">
        <v>2191</v>
      </c>
      <c r="D30" s="236" t="s">
        <v>2220</v>
      </c>
      <c r="E30" s="36"/>
      <c r="F30" s="36" t="s">
        <v>1620</v>
      </c>
      <c r="G30" s="36">
        <v>100</v>
      </c>
      <c r="H30" s="229" t="str">
        <f t="shared" si="19"/>
        <v>text</v>
      </c>
      <c r="I30" s="229">
        <f t="shared" si="20"/>
        <v>301</v>
      </c>
      <c r="J30" s="237"/>
      <c r="K30" s="238"/>
      <c r="L30" s="239"/>
      <c r="M30" s="240"/>
      <c r="S30" s="25" t="str">
        <f t="shared" si="21"/>
        <v>,facility_code</v>
      </c>
      <c r="T30" s="25" t="str">
        <f t="shared" si="22"/>
        <v>TEXT</v>
      </c>
      <c r="U30" s="25" t="str">
        <f t="shared" si="23"/>
        <v/>
      </c>
      <c r="V30" s="25" t="str">
        <f t="shared" si="24"/>
        <v/>
      </c>
      <c r="W30" s="25" t="str">
        <f t="shared" si="25"/>
        <v>-- 依頼施設コード</v>
      </c>
      <c r="Y30" s="41"/>
      <c r="Z30" s="41"/>
      <c r="AA30" s="41"/>
      <c r="AB30" s="41"/>
      <c r="AD30" s="25" t="str">
        <f t="shared" si="26"/>
        <v xml:space="preserve">"facility_code": "object", </v>
      </c>
      <c r="AE30" s="25" t="str">
        <f t="shared" si="27"/>
        <v xml:space="preserve">"facility_code", </v>
      </c>
    </row>
    <row r="31" spans="2:31">
      <c r="B31" s="33">
        <f t="shared" si="0"/>
        <v>18</v>
      </c>
      <c r="C31" s="34" t="s">
        <v>2192</v>
      </c>
      <c r="D31" s="236" t="s">
        <v>2221</v>
      </c>
      <c r="E31" s="36"/>
      <c r="F31" s="36" t="s">
        <v>1620</v>
      </c>
      <c r="G31" s="36">
        <v>100</v>
      </c>
      <c r="H31" s="229" t="str">
        <f t="shared" si="19"/>
        <v>text</v>
      </c>
      <c r="I31" s="229">
        <f t="shared" si="20"/>
        <v>301</v>
      </c>
      <c r="J31" s="237"/>
      <c r="K31" s="238"/>
      <c r="L31" s="239"/>
      <c r="M31" s="240"/>
      <c r="S31" s="25" t="str">
        <f t="shared" si="21"/>
        <v>,facility_code_id</v>
      </c>
      <c r="T31" s="25" t="str">
        <f t="shared" si="22"/>
        <v>TEXT</v>
      </c>
      <c r="U31" s="25" t="str">
        <f t="shared" si="23"/>
        <v/>
      </c>
      <c r="V31" s="25" t="str">
        <f t="shared" si="24"/>
        <v/>
      </c>
      <c r="W31" s="25" t="str">
        <f t="shared" si="25"/>
        <v>-- 依頼施設コードID</v>
      </c>
      <c r="Y31" s="41"/>
      <c r="Z31" s="41"/>
      <c r="AA31" s="41"/>
      <c r="AB31" s="41"/>
      <c r="AD31" s="25" t="str">
        <f t="shared" si="26"/>
        <v xml:space="preserve">"facility_code_id": "object", </v>
      </c>
      <c r="AE31" s="25" t="str">
        <f t="shared" si="27"/>
        <v xml:space="preserve">"facility_code_id", </v>
      </c>
    </row>
    <row r="32" spans="2:31">
      <c r="B32" s="33">
        <f t="shared" si="0"/>
        <v>19</v>
      </c>
      <c r="C32" s="34" t="s">
        <v>2193</v>
      </c>
      <c r="D32" s="236" t="s">
        <v>2222</v>
      </c>
      <c r="E32" s="36"/>
      <c r="F32" s="36" t="s">
        <v>1620</v>
      </c>
      <c r="G32" s="36">
        <v>50</v>
      </c>
      <c r="H32" s="229" t="str">
        <f t="shared" ref="H32:H36" si="28">IF(F32="フラグ","boolean",IF(F32="文字列","text",IF(F32="整数","integer",IF(F32="実数","numeric",""))))</f>
        <v>text</v>
      </c>
      <c r="I32" s="229">
        <f t="shared" ref="I32:I36" si="29">IF(H32="boolean",1,IF(H32="text",IF(G32&lt;=126,1+(G32*3),4+(G32*3)),IF(H32="integer",4,IF(H32="numeric",3+CEILING(G32/4*2,2),0))))</f>
        <v>151</v>
      </c>
      <c r="J32" s="237"/>
      <c r="K32" s="238"/>
      <c r="L32" s="239"/>
      <c r="M32" s="240"/>
      <c r="S32" s="25" t="str">
        <f t="shared" ref="S32:S36" si="30">IF(B32&lt;&gt;1,","&amp;D32,D32)</f>
        <v>,department</v>
      </c>
      <c r="T32" s="25" t="str">
        <f t="shared" ref="T32:T36" si="31">UPPER(H32)</f>
        <v>TEXT</v>
      </c>
      <c r="U32" s="25" t="str">
        <f t="shared" ref="U32:U36" si="32">IF(K32&lt;&gt;"","default "&amp;IF(H32="text","'"&amp;K32&amp;"'",K32),"")</f>
        <v/>
      </c>
      <c r="V32" s="25" t="str">
        <f t="shared" ref="V32:V36" si="33">IF(L32="○","NOT NULL","")</f>
        <v/>
      </c>
      <c r="W32" s="25" t="str">
        <f t="shared" ref="W32:W36" si="34">"-- "&amp;C32</f>
        <v>-- 依頼診療科</v>
      </c>
      <c r="Y32" s="41"/>
      <c r="Z32" s="41"/>
      <c r="AA32" s="41"/>
      <c r="AB32" s="41"/>
      <c r="AD32" s="25" t="str">
        <f t="shared" ref="AD32:AD36" si="35">IF(H32="text",""""&amp;D32&amp;""": ""object"", ","")</f>
        <v xml:space="preserve">"department": "object", </v>
      </c>
      <c r="AE32" s="25" t="str">
        <f t="shared" ref="AE32:AE36" si="36">""""&amp;D32&amp;""", "</f>
        <v xml:space="preserve">"department", </v>
      </c>
    </row>
    <row r="33" spans="1:31">
      <c r="B33" s="33">
        <f t="shared" si="0"/>
        <v>20</v>
      </c>
      <c r="C33" s="34" t="s">
        <v>2194</v>
      </c>
      <c r="D33" s="236" t="s">
        <v>2223</v>
      </c>
      <c r="E33" s="36"/>
      <c r="F33" s="36" t="s">
        <v>1620</v>
      </c>
      <c r="G33" s="36">
        <v>100</v>
      </c>
      <c r="H33" s="229" t="str">
        <f t="shared" si="28"/>
        <v>text</v>
      </c>
      <c r="I33" s="229">
        <f t="shared" si="29"/>
        <v>301</v>
      </c>
      <c r="J33" s="237"/>
      <c r="K33" s="238"/>
      <c r="L33" s="239"/>
      <c r="M33" s="240"/>
      <c r="S33" s="25" t="str">
        <f t="shared" si="30"/>
        <v>,department_code</v>
      </c>
      <c r="T33" s="25" t="str">
        <f t="shared" si="31"/>
        <v>TEXT</v>
      </c>
      <c r="U33" s="25" t="str">
        <f t="shared" si="32"/>
        <v/>
      </c>
      <c r="V33" s="25" t="str">
        <f t="shared" si="33"/>
        <v/>
      </c>
      <c r="W33" s="25" t="str">
        <f t="shared" si="34"/>
        <v>-- 依頼診療科コード</v>
      </c>
      <c r="Y33" s="41"/>
      <c r="Z33" s="41"/>
      <c r="AA33" s="41"/>
      <c r="AB33" s="41"/>
      <c r="AD33" s="25" t="str">
        <f t="shared" si="35"/>
        <v xml:space="preserve">"department_code": "object", </v>
      </c>
      <c r="AE33" s="25" t="str">
        <f t="shared" si="36"/>
        <v xml:space="preserve">"department_code", </v>
      </c>
    </row>
    <row r="34" spans="1:31">
      <c r="B34" s="33">
        <f t="shared" si="0"/>
        <v>21</v>
      </c>
      <c r="C34" s="34" t="s">
        <v>2195</v>
      </c>
      <c r="D34" s="236" t="s">
        <v>2224</v>
      </c>
      <c r="E34" s="36"/>
      <c r="F34" s="36" t="s">
        <v>1620</v>
      </c>
      <c r="G34" s="36">
        <v>100</v>
      </c>
      <c r="H34" s="229" t="str">
        <f t="shared" si="28"/>
        <v>text</v>
      </c>
      <c r="I34" s="229">
        <f t="shared" si="29"/>
        <v>301</v>
      </c>
      <c r="J34" s="237"/>
      <c r="K34" s="238"/>
      <c r="L34" s="239"/>
      <c r="M34" s="240"/>
      <c r="S34" s="25" t="str">
        <f t="shared" si="30"/>
        <v>,department_code_id</v>
      </c>
      <c r="T34" s="25" t="str">
        <f t="shared" si="31"/>
        <v>TEXT</v>
      </c>
      <c r="U34" s="25" t="str">
        <f t="shared" si="32"/>
        <v/>
      </c>
      <c r="V34" s="25" t="str">
        <f t="shared" si="33"/>
        <v/>
      </c>
      <c r="W34" s="25" t="str">
        <f t="shared" si="34"/>
        <v>-- 依頼診療科コードID</v>
      </c>
      <c r="Y34" s="41"/>
      <c r="Z34" s="41"/>
      <c r="AA34" s="41"/>
      <c r="AB34" s="41"/>
      <c r="AD34" s="25" t="str">
        <f t="shared" si="35"/>
        <v xml:space="preserve">"department_code_id": "object", </v>
      </c>
      <c r="AE34" s="25" t="str">
        <f t="shared" si="36"/>
        <v xml:space="preserve">"department_code_id", </v>
      </c>
    </row>
    <row r="35" spans="1:31">
      <c r="B35" s="33">
        <f t="shared" si="0"/>
        <v>22</v>
      </c>
      <c r="C35" s="34" t="s">
        <v>2196</v>
      </c>
      <c r="D35" s="236" t="s">
        <v>2225</v>
      </c>
      <c r="E35" s="36"/>
      <c r="F35" s="36" t="s">
        <v>1620</v>
      </c>
      <c r="G35" s="36">
        <v>50</v>
      </c>
      <c r="H35" s="229" t="str">
        <f t="shared" si="28"/>
        <v>text</v>
      </c>
      <c r="I35" s="229">
        <f t="shared" si="29"/>
        <v>151</v>
      </c>
      <c r="J35" s="237"/>
      <c r="K35" s="238"/>
      <c r="L35" s="239"/>
      <c r="M35" s="240"/>
      <c r="S35" s="25" t="str">
        <f t="shared" si="30"/>
        <v>,ward</v>
      </c>
      <c r="T35" s="25" t="str">
        <f t="shared" si="31"/>
        <v>TEXT</v>
      </c>
      <c r="U35" s="25" t="str">
        <f t="shared" si="32"/>
        <v/>
      </c>
      <c r="V35" s="25" t="str">
        <f t="shared" si="33"/>
        <v/>
      </c>
      <c r="W35" s="25" t="str">
        <f t="shared" si="34"/>
        <v>-- 依頼病棟</v>
      </c>
      <c r="Y35" s="41"/>
      <c r="Z35" s="41"/>
      <c r="AA35" s="41"/>
      <c r="AB35" s="41"/>
      <c r="AD35" s="25" t="str">
        <f t="shared" si="35"/>
        <v xml:space="preserve">"ward": "object", </v>
      </c>
      <c r="AE35" s="25" t="str">
        <f t="shared" si="36"/>
        <v xml:space="preserve">"ward", </v>
      </c>
    </row>
    <row r="36" spans="1:31">
      <c r="B36" s="33">
        <f t="shared" si="0"/>
        <v>23</v>
      </c>
      <c r="C36" s="34" t="s">
        <v>2197</v>
      </c>
      <c r="D36" s="236" t="s">
        <v>2226</v>
      </c>
      <c r="E36" s="36"/>
      <c r="F36" s="36" t="s">
        <v>1620</v>
      </c>
      <c r="G36" s="36">
        <v>100</v>
      </c>
      <c r="H36" s="229" t="str">
        <f t="shared" si="28"/>
        <v>text</v>
      </c>
      <c r="I36" s="229">
        <f t="shared" si="29"/>
        <v>301</v>
      </c>
      <c r="J36" s="237"/>
      <c r="K36" s="238"/>
      <c r="L36" s="239"/>
      <c r="M36" s="240"/>
      <c r="S36" s="25" t="str">
        <f t="shared" si="30"/>
        <v>,ward_code</v>
      </c>
      <c r="T36" s="25" t="str">
        <f t="shared" si="31"/>
        <v>TEXT</v>
      </c>
      <c r="U36" s="25" t="str">
        <f t="shared" si="32"/>
        <v/>
      </c>
      <c r="V36" s="25" t="str">
        <f t="shared" si="33"/>
        <v/>
      </c>
      <c r="W36" s="25" t="str">
        <f t="shared" si="34"/>
        <v>-- 依頼病棟コード</v>
      </c>
      <c r="Y36" s="41"/>
      <c r="Z36" s="41"/>
      <c r="AA36" s="41"/>
      <c r="AB36" s="41"/>
      <c r="AD36" s="25" t="str">
        <f t="shared" si="35"/>
        <v xml:space="preserve">"ward_code": "object", </v>
      </c>
      <c r="AE36" s="25" t="str">
        <f t="shared" si="36"/>
        <v xml:space="preserve">"ward_code", </v>
      </c>
    </row>
    <row r="37" spans="1:31">
      <c r="B37" s="33">
        <f t="shared" si="0"/>
        <v>24</v>
      </c>
      <c r="C37" s="34" t="s">
        <v>2198</v>
      </c>
      <c r="D37" s="236" t="s">
        <v>2227</v>
      </c>
      <c r="E37" s="36"/>
      <c r="F37" s="36" t="s">
        <v>1620</v>
      </c>
      <c r="G37" s="36">
        <v>100</v>
      </c>
      <c r="H37" s="229" t="str">
        <f t="shared" si="19"/>
        <v>text</v>
      </c>
      <c r="I37" s="229">
        <f t="shared" si="20"/>
        <v>301</v>
      </c>
      <c r="J37" s="237"/>
      <c r="K37" s="238"/>
      <c r="L37" s="239"/>
      <c r="M37" s="240"/>
      <c r="S37" s="25" t="str">
        <f t="shared" si="21"/>
        <v>,ward_code_id</v>
      </c>
      <c r="T37" s="25" t="str">
        <f t="shared" si="22"/>
        <v>TEXT</v>
      </c>
      <c r="U37" s="25" t="str">
        <f t="shared" si="23"/>
        <v/>
      </c>
      <c r="V37" s="25" t="str">
        <f t="shared" si="24"/>
        <v/>
      </c>
      <c r="W37" s="25" t="str">
        <f t="shared" si="25"/>
        <v>-- 依頼病棟コードID</v>
      </c>
      <c r="Y37" s="41"/>
      <c r="Z37" s="41"/>
      <c r="AA37" s="41"/>
      <c r="AB37" s="41"/>
      <c r="AD37" s="25" t="str">
        <f t="shared" si="26"/>
        <v xml:space="preserve">"ward_code_id": "object", </v>
      </c>
      <c r="AE37" s="25" t="str">
        <f t="shared" si="27"/>
        <v xml:space="preserve">"ward_code_id", </v>
      </c>
    </row>
    <row r="38" spans="1:31">
      <c r="B38" s="33">
        <f t="shared" si="0"/>
        <v>25</v>
      </c>
      <c r="C38" s="34" t="s">
        <v>2199</v>
      </c>
      <c r="D38" s="236" t="s">
        <v>2228</v>
      </c>
      <c r="E38" s="36"/>
      <c r="F38" s="36" t="s">
        <v>1620</v>
      </c>
      <c r="G38" s="36">
        <v>20</v>
      </c>
      <c r="H38" s="229" t="str">
        <f t="shared" ref="H38:H46" si="37">IF(F38="フラグ","boolean",IF(F38="文字列","text",IF(F38="整数","integer",IF(F38="実数","numeric",""))))</f>
        <v>text</v>
      </c>
      <c r="I38" s="229">
        <f t="shared" ref="I38:I46" si="38">IF(H38="boolean",1,IF(H38="text",IF(G38&lt;=126,1+(G38*3),4+(G38*3)),IF(H38="integer",4,IF(H38="numeric",3+CEILING(G38/4*2,2),0))))</f>
        <v>61</v>
      </c>
      <c r="J38" s="237"/>
      <c r="K38" s="238"/>
      <c r="L38" s="239"/>
      <c r="M38" s="240"/>
      <c r="S38" s="25" t="str">
        <f t="shared" ref="S38:S46" si="39">IF(B38&lt;&gt;1,","&amp;D38,D38)</f>
        <v>,client</v>
      </c>
      <c r="T38" s="25" t="str">
        <f t="shared" ref="T38:T46" si="40">UPPER(H38)</f>
        <v>TEXT</v>
      </c>
      <c r="U38" s="25" t="str">
        <f t="shared" ref="U38:U46" si="41">IF(K38&lt;&gt;"","default "&amp;IF(H38="text","'"&amp;K38&amp;"'",K38),"")</f>
        <v/>
      </c>
      <c r="V38" s="25" t="str">
        <f t="shared" ref="V38:V46" si="42">IF(L38="○","NOT NULL","")</f>
        <v/>
      </c>
      <c r="W38" s="25" t="str">
        <f t="shared" ref="W38:W46" si="43">"-- "&amp;C38</f>
        <v>-- 依頼者</v>
      </c>
      <c r="Y38" s="41"/>
      <c r="Z38" s="41"/>
      <c r="AA38" s="41"/>
      <c r="AB38" s="41"/>
      <c r="AD38" s="25" t="str">
        <f t="shared" ref="AD38:AD46" si="44">IF(H38="text",""""&amp;D38&amp;""": ""object"", ","")</f>
        <v xml:space="preserve">"client": "object", </v>
      </c>
      <c r="AE38" s="25" t="str">
        <f t="shared" ref="AE38:AE46" si="45">""""&amp;D38&amp;""", "</f>
        <v xml:space="preserve">"client", </v>
      </c>
    </row>
    <row r="39" spans="1:31">
      <c r="B39" s="33">
        <f t="shared" si="0"/>
        <v>26</v>
      </c>
      <c r="C39" s="34" t="s">
        <v>2200</v>
      </c>
      <c r="D39" s="236" t="s">
        <v>2229</v>
      </c>
      <c r="E39" s="36"/>
      <c r="F39" s="36" t="s">
        <v>1620</v>
      </c>
      <c r="G39" s="36">
        <v>100</v>
      </c>
      <c r="H39" s="229" t="str">
        <f t="shared" si="37"/>
        <v>text</v>
      </c>
      <c r="I39" s="229">
        <f t="shared" si="38"/>
        <v>301</v>
      </c>
      <c r="J39" s="237"/>
      <c r="K39" s="238"/>
      <c r="L39" s="239"/>
      <c r="M39" s="240"/>
      <c r="S39" s="25" t="str">
        <f t="shared" si="39"/>
        <v>,client_code</v>
      </c>
      <c r="T39" s="25" t="str">
        <f t="shared" si="40"/>
        <v>TEXT</v>
      </c>
      <c r="U39" s="25" t="str">
        <f t="shared" si="41"/>
        <v/>
      </c>
      <c r="V39" s="25" t="str">
        <f t="shared" si="42"/>
        <v/>
      </c>
      <c r="W39" s="25" t="str">
        <f t="shared" si="43"/>
        <v>-- 依頼者コード</v>
      </c>
      <c r="Y39" s="41"/>
      <c r="Z39" s="41"/>
      <c r="AA39" s="41"/>
      <c r="AB39" s="41"/>
      <c r="AD39" s="25" t="str">
        <f t="shared" si="44"/>
        <v xml:space="preserve">"client_code": "object", </v>
      </c>
      <c r="AE39" s="25" t="str">
        <f t="shared" si="45"/>
        <v xml:space="preserve">"client_code", </v>
      </c>
    </row>
    <row r="40" spans="1:31">
      <c r="B40" s="33">
        <f t="shared" si="0"/>
        <v>27</v>
      </c>
      <c r="C40" s="34" t="s">
        <v>2201</v>
      </c>
      <c r="D40" s="236" t="s">
        <v>2230</v>
      </c>
      <c r="E40" s="36"/>
      <c r="F40" s="36" t="s">
        <v>1620</v>
      </c>
      <c r="G40" s="36">
        <v>100</v>
      </c>
      <c r="H40" s="229" t="str">
        <f t="shared" si="37"/>
        <v>text</v>
      </c>
      <c r="I40" s="229">
        <f t="shared" si="38"/>
        <v>301</v>
      </c>
      <c r="J40" s="237"/>
      <c r="K40" s="238"/>
      <c r="L40" s="239"/>
      <c r="M40" s="240"/>
      <c r="S40" s="25" t="str">
        <f t="shared" si="39"/>
        <v>,client_code_id</v>
      </c>
      <c r="T40" s="25" t="str">
        <f t="shared" si="40"/>
        <v>TEXT</v>
      </c>
      <c r="U40" s="25" t="str">
        <f t="shared" si="41"/>
        <v/>
      </c>
      <c r="V40" s="25" t="str">
        <f t="shared" si="42"/>
        <v/>
      </c>
      <c r="W40" s="25" t="str">
        <f t="shared" si="43"/>
        <v>-- 依頼者コードID</v>
      </c>
      <c r="Y40" s="41"/>
      <c r="Z40" s="41"/>
      <c r="AA40" s="41"/>
      <c r="AB40" s="41"/>
      <c r="AD40" s="25" t="str">
        <f t="shared" si="44"/>
        <v xml:space="preserve">"client_code_id": "object", </v>
      </c>
      <c r="AE40" s="25" t="str">
        <f t="shared" si="45"/>
        <v xml:space="preserve">"client_code_id", </v>
      </c>
    </row>
    <row r="41" spans="1:31">
      <c r="B41" s="33">
        <f t="shared" si="0"/>
        <v>28</v>
      </c>
      <c r="C41" s="34" t="s">
        <v>2202</v>
      </c>
      <c r="D41" s="236" t="s">
        <v>2231</v>
      </c>
      <c r="E41" s="36"/>
      <c r="F41" s="36" t="s">
        <v>1620</v>
      </c>
      <c r="G41" s="36">
        <v>50</v>
      </c>
      <c r="H41" s="229" t="str">
        <f t="shared" si="37"/>
        <v>text</v>
      </c>
      <c r="I41" s="229">
        <f t="shared" si="38"/>
        <v>151</v>
      </c>
      <c r="J41" s="237"/>
      <c r="K41" s="238"/>
      <c r="L41" s="239"/>
      <c r="M41" s="240"/>
      <c r="S41" s="25" t="str">
        <f t="shared" si="39"/>
        <v>,laboratory_center</v>
      </c>
      <c r="T41" s="25" t="str">
        <f t="shared" si="40"/>
        <v>TEXT</v>
      </c>
      <c r="U41" s="25" t="str">
        <f t="shared" si="41"/>
        <v/>
      </c>
      <c r="V41" s="25" t="str">
        <f t="shared" si="42"/>
        <v/>
      </c>
      <c r="W41" s="25" t="str">
        <f t="shared" si="43"/>
        <v>-- 検査実施施設</v>
      </c>
      <c r="Y41" s="41"/>
      <c r="Z41" s="41"/>
      <c r="AA41" s="41"/>
      <c r="AB41" s="41"/>
      <c r="AD41" s="25" t="str">
        <f t="shared" si="44"/>
        <v xml:space="preserve">"laboratory_center": "object", </v>
      </c>
      <c r="AE41" s="25" t="str">
        <f t="shared" si="45"/>
        <v xml:space="preserve">"laboratory_center", </v>
      </c>
    </row>
    <row r="42" spans="1:31">
      <c r="B42" s="33">
        <f t="shared" si="0"/>
        <v>29</v>
      </c>
      <c r="C42" s="34" t="s">
        <v>2203</v>
      </c>
      <c r="D42" s="236" t="s">
        <v>2232</v>
      </c>
      <c r="E42" s="36"/>
      <c r="F42" s="36" t="s">
        <v>1620</v>
      </c>
      <c r="G42" s="36">
        <v>100</v>
      </c>
      <c r="H42" s="229" t="str">
        <f t="shared" si="37"/>
        <v>text</v>
      </c>
      <c r="I42" s="229">
        <f t="shared" si="38"/>
        <v>301</v>
      </c>
      <c r="J42" s="237"/>
      <c r="K42" s="238"/>
      <c r="L42" s="239"/>
      <c r="M42" s="240"/>
      <c r="S42" s="25" t="str">
        <f t="shared" si="39"/>
        <v>,laboratory_center_code</v>
      </c>
      <c r="T42" s="25" t="str">
        <f t="shared" si="40"/>
        <v>TEXT</v>
      </c>
      <c r="U42" s="25" t="str">
        <f t="shared" si="41"/>
        <v/>
      </c>
      <c r="V42" s="25" t="str">
        <f t="shared" si="42"/>
        <v/>
      </c>
      <c r="W42" s="25" t="str">
        <f t="shared" si="43"/>
        <v>-- 検査実施施設コード</v>
      </c>
      <c r="Y42" s="41"/>
      <c r="Z42" s="41"/>
      <c r="AA42" s="41"/>
      <c r="AB42" s="41"/>
      <c r="AD42" s="25" t="str">
        <f t="shared" si="44"/>
        <v xml:space="preserve">"laboratory_center_code": "object", </v>
      </c>
      <c r="AE42" s="25" t="str">
        <f t="shared" si="45"/>
        <v xml:space="preserve">"laboratory_center_code", </v>
      </c>
    </row>
    <row r="43" spans="1:31" ht="31.5">
      <c r="B43" s="33">
        <f t="shared" si="0"/>
        <v>30</v>
      </c>
      <c r="C43" s="34" t="s">
        <v>2204</v>
      </c>
      <c r="D43" s="236" t="s">
        <v>2233</v>
      </c>
      <c r="E43" s="36"/>
      <c r="F43" s="36" t="s">
        <v>1620</v>
      </c>
      <c r="G43" s="36">
        <v>100</v>
      </c>
      <c r="H43" s="229" t="str">
        <f t="shared" si="37"/>
        <v>text</v>
      </c>
      <c r="I43" s="229">
        <f t="shared" si="38"/>
        <v>301</v>
      </c>
      <c r="J43" s="237"/>
      <c r="K43" s="238"/>
      <c r="L43" s="239"/>
      <c r="M43" s="240"/>
      <c r="S43" s="25" t="str">
        <f t="shared" si="39"/>
        <v>,laboratory_center_code_id</v>
      </c>
      <c r="T43" s="25" t="str">
        <f t="shared" si="40"/>
        <v>TEXT</v>
      </c>
      <c r="U43" s="25" t="str">
        <f t="shared" si="41"/>
        <v/>
      </c>
      <c r="V43" s="25" t="str">
        <f t="shared" si="42"/>
        <v/>
      </c>
      <c r="W43" s="25" t="str">
        <f t="shared" si="43"/>
        <v>-- 検査実施施設コードID</v>
      </c>
      <c r="Y43" s="41"/>
      <c r="Z43" s="41"/>
      <c r="AA43" s="41"/>
      <c r="AB43" s="41"/>
      <c r="AD43" s="25" t="str">
        <f t="shared" si="44"/>
        <v xml:space="preserve">"laboratory_center_code_id": "object", </v>
      </c>
      <c r="AE43" s="25" t="str">
        <f t="shared" si="45"/>
        <v xml:space="preserve">"laboratory_center_code_id", </v>
      </c>
    </row>
    <row r="44" spans="1:31">
      <c r="B44" s="33">
        <f t="shared" si="0"/>
        <v>31</v>
      </c>
      <c r="C44" s="34" t="s">
        <v>2205</v>
      </c>
      <c r="D44" s="236" t="s">
        <v>2234</v>
      </c>
      <c r="E44" s="36"/>
      <c r="F44" s="36" t="s">
        <v>1620</v>
      </c>
      <c r="G44" s="36">
        <v>20</v>
      </c>
      <c r="H44" s="229" t="str">
        <f t="shared" si="37"/>
        <v>text</v>
      </c>
      <c r="I44" s="229">
        <f t="shared" si="38"/>
        <v>61</v>
      </c>
      <c r="J44" s="237"/>
      <c r="K44" s="238"/>
      <c r="L44" s="239"/>
      <c r="M44" s="240"/>
      <c r="S44" s="25" t="str">
        <f t="shared" si="39"/>
        <v>,technician</v>
      </c>
      <c r="T44" s="25" t="str">
        <f t="shared" si="40"/>
        <v>TEXT</v>
      </c>
      <c r="U44" s="25" t="str">
        <f t="shared" si="41"/>
        <v/>
      </c>
      <c r="V44" s="25" t="str">
        <f t="shared" si="42"/>
        <v/>
      </c>
      <c r="W44" s="25" t="str">
        <f t="shared" si="43"/>
        <v>-- 検査実施者</v>
      </c>
      <c r="Y44" s="41"/>
      <c r="Z44" s="41"/>
      <c r="AA44" s="41"/>
      <c r="AB44" s="41"/>
      <c r="AD44" s="25" t="str">
        <f t="shared" si="44"/>
        <v xml:space="preserve">"technician": "object", </v>
      </c>
      <c r="AE44" s="25" t="str">
        <f t="shared" si="45"/>
        <v xml:space="preserve">"technician", </v>
      </c>
    </row>
    <row r="45" spans="1:31">
      <c r="B45" s="33">
        <f t="shared" si="0"/>
        <v>32</v>
      </c>
      <c r="C45" s="34" t="s">
        <v>2206</v>
      </c>
      <c r="D45" s="236" t="s">
        <v>2236</v>
      </c>
      <c r="E45" s="36"/>
      <c r="F45" s="36" t="s">
        <v>1620</v>
      </c>
      <c r="G45" s="36">
        <v>100</v>
      </c>
      <c r="H45" s="229" t="str">
        <f t="shared" si="37"/>
        <v>text</v>
      </c>
      <c r="I45" s="229">
        <f t="shared" si="38"/>
        <v>301</v>
      </c>
      <c r="J45" s="237"/>
      <c r="K45" s="238"/>
      <c r="L45" s="239"/>
      <c r="M45" s="240"/>
      <c r="S45" s="25" t="str">
        <f t="shared" si="39"/>
        <v>,technician_code</v>
      </c>
      <c r="T45" s="25" t="str">
        <f t="shared" si="40"/>
        <v>TEXT</v>
      </c>
      <c r="U45" s="25" t="str">
        <f t="shared" si="41"/>
        <v/>
      </c>
      <c r="V45" s="25" t="str">
        <f t="shared" si="42"/>
        <v/>
      </c>
      <c r="W45" s="25" t="str">
        <f t="shared" si="43"/>
        <v>-- 検査実施者コード</v>
      </c>
      <c r="Y45" s="41"/>
      <c r="Z45" s="41"/>
      <c r="AA45" s="41"/>
      <c r="AB45" s="41"/>
      <c r="AD45" s="25" t="str">
        <f t="shared" si="44"/>
        <v xml:space="preserve">"technician_code": "object", </v>
      </c>
      <c r="AE45" s="25" t="str">
        <f t="shared" si="45"/>
        <v xml:space="preserve">"technician_code", </v>
      </c>
    </row>
    <row r="46" spans="1:31">
      <c r="B46" s="33">
        <f t="shared" si="0"/>
        <v>33</v>
      </c>
      <c r="C46" s="34" t="s">
        <v>2207</v>
      </c>
      <c r="D46" s="236" t="s">
        <v>2235</v>
      </c>
      <c r="E46" s="36"/>
      <c r="F46" s="36" t="s">
        <v>1620</v>
      </c>
      <c r="G46" s="36">
        <v>100</v>
      </c>
      <c r="H46" s="229" t="str">
        <f t="shared" si="37"/>
        <v>text</v>
      </c>
      <c r="I46" s="229">
        <f t="shared" si="38"/>
        <v>301</v>
      </c>
      <c r="J46" s="237"/>
      <c r="K46" s="238"/>
      <c r="L46" s="239"/>
      <c r="M46" s="240"/>
      <c r="S46" s="25" t="str">
        <f t="shared" si="39"/>
        <v>,technician_code_id</v>
      </c>
      <c r="T46" s="25" t="str">
        <f t="shared" si="40"/>
        <v>TEXT</v>
      </c>
      <c r="U46" s="25" t="str">
        <f t="shared" si="41"/>
        <v/>
      </c>
      <c r="V46" s="25" t="str">
        <f t="shared" si="42"/>
        <v/>
      </c>
      <c r="W46" s="25" t="str">
        <f t="shared" si="43"/>
        <v>-- 検査実施者コードID</v>
      </c>
      <c r="Y46" s="41"/>
      <c r="Z46" s="41"/>
      <c r="AA46" s="41"/>
      <c r="AB46" s="41"/>
      <c r="AD46" s="25" t="str">
        <f t="shared" si="44"/>
        <v xml:space="preserve">"technician_code_id": "object", </v>
      </c>
      <c r="AE46" s="25" t="str">
        <f t="shared" si="45"/>
        <v xml:space="preserve">"technician_code_id", </v>
      </c>
    </row>
    <row r="47" spans="1:31" ht="19.5" thickBot="1">
      <c r="A47" s="41"/>
      <c r="B47" s="42">
        <f t="shared" si="0"/>
        <v>34</v>
      </c>
      <c r="C47" s="43" t="s">
        <v>2208</v>
      </c>
      <c r="D47" s="43" t="s">
        <v>2237</v>
      </c>
      <c r="E47" s="44"/>
      <c r="F47" s="44" t="s">
        <v>1620</v>
      </c>
      <c r="G47" s="44">
        <v>1000</v>
      </c>
      <c r="H47" s="248" t="str">
        <f t="shared" si="1"/>
        <v>text</v>
      </c>
      <c r="I47" s="248">
        <f t="shared" si="2"/>
        <v>3004</v>
      </c>
      <c r="J47" s="46"/>
      <c r="K47" s="250"/>
      <c r="L47" s="44"/>
      <c r="M47" s="49"/>
      <c r="S47" s="25" t="str">
        <f t="shared" si="3"/>
        <v>,rep_memo</v>
      </c>
      <c r="T47" s="25" t="str">
        <f t="shared" si="4"/>
        <v>TEXT</v>
      </c>
      <c r="U47" s="25" t="str">
        <f t="shared" si="5"/>
        <v/>
      </c>
      <c r="V47" s="25" t="str">
        <f t="shared" si="6"/>
        <v/>
      </c>
      <c r="W47" s="25" t="str">
        <f t="shared" si="7"/>
        <v>-- 報告フリーコメント</v>
      </c>
      <c r="Y47" s="41"/>
      <c r="Z47" s="41"/>
      <c r="AA47" s="41"/>
      <c r="AB47" s="41"/>
      <c r="AD47" s="25" t="str">
        <f t="shared" si="8"/>
        <v xml:space="preserve">"rep_memo": "object", </v>
      </c>
      <c r="AE47" s="25" t="str">
        <f t="shared" si="9"/>
        <v xml:space="preserve">"rep_memo", </v>
      </c>
    </row>
    <row r="48" spans="1:31">
      <c r="P48" s="41"/>
      <c r="R48" s="25" t="s">
        <v>1327</v>
      </c>
      <c r="Y48" s="41"/>
      <c r="Z48" s="41"/>
      <c r="AA48" s="41"/>
      <c r="AB48" s="41"/>
    </row>
    <row r="49" spans="16:28">
      <c r="P49" s="41"/>
      <c r="Y49" s="41"/>
      <c r="Z49" s="41"/>
      <c r="AA49" s="41"/>
      <c r="AB49" s="41"/>
    </row>
    <row r="50" spans="16:28">
      <c r="P50" s="41"/>
      <c r="Y50" s="41"/>
      <c r="Z50" s="41"/>
      <c r="AA50" s="41"/>
      <c r="AB50" s="41"/>
    </row>
    <row r="51" spans="16:28">
      <c r="P51" s="41"/>
      <c r="Y51" s="41"/>
      <c r="Z51" s="41"/>
      <c r="AA51" s="41"/>
    </row>
    <row r="52" spans="16:28">
      <c r="P52" s="41"/>
      <c r="Y52" s="41"/>
      <c r="Z52" s="41"/>
      <c r="AA52" s="41"/>
    </row>
    <row r="53" spans="16:28">
      <c r="P53" s="41"/>
      <c r="Y53" s="41"/>
      <c r="Z53" s="41"/>
      <c r="AA53" s="41"/>
    </row>
    <row r="54" spans="16:28">
      <c r="P54" s="41"/>
      <c r="Y54" s="41"/>
      <c r="Z54" s="41"/>
      <c r="AA54" s="41"/>
    </row>
    <row r="55" spans="16:28">
      <c r="P55" s="41"/>
      <c r="Y55" s="41"/>
      <c r="Z55" s="41"/>
      <c r="AA5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49" priority="55"/>
  </conditionalFormatting>
  <conditionalFormatting sqref="D18">
    <cfRule type="duplicateValues" dxfId="648" priority="54"/>
  </conditionalFormatting>
  <conditionalFormatting sqref="D16">
    <cfRule type="duplicateValues" dxfId="647" priority="53"/>
  </conditionalFormatting>
  <conditionalFormatting sqref="D17">
    <cfRule type="duplicateValues" dxfId="646" priority="52"/>
  </conditionalFormatting>
  <conditionalFormatting sqref="D14">
    <cfRule type="duplicateValues" dxfId="645" priority="51"/>
  </conditionalFormatting>
  <conditionalFormatting sqref="D19">
    <cfRule type="duplicateValues" dxfId="644" priority="50"/>
  </conditionalFormatting>
  <conditionalFormatting sqref="D20">
    <cfRule type="duplicateValues" dxfId="643" priority="49"/>
  </conditionalFormatting>
  <conditionalFormatting sqref="D21">
    <cfRule type="duplicateValues" dxfId="642" priority="48"/>
  </conditionalFormatting>
  <conditionalFormatting sqref="D22">
    <cfRule type="duplicateValues" dxfId="641" priority="47"/>
  </conditionalFormatting>
  <conditionalFormatting sqref="D23">
    <cfRule type="duplicateValues" dxfId="640" priority="46"/>
  </conditionalFormatting>
  <conditionalFormatting sqref="D24">
    <cfRule type="duplicateValues" dxfId="639" priority="45"/>
  </conditionalFormatting>
  <conditionalFormatting sqref="D25">
    <cfRule type="duplicateValues" dxfId="638" priority="44"/>
  </conditionalFormatting>
  <conditionalFormatting sqref="D26">
    <cfRule type="duplicateValues" dxfId="637" priority="43"/>
  </conditionalFormatting>
  <conditionalFormatting sqref="D27">
    <cfRule type="duplicateValues" dxfId="636" priority="42"/>
  </conditionalFormatting>
  <conditionalFormatting sqref="D28">
    <cfRule type="duplicateValues" dxfId="635" priority="26"/>
  </conditionalFormatting>
  <conditionalFormatting sqref="D29">
    <cfRule type="duplicateValues" dxfId="634" priority="25"/>
  </conditionalFormatting>
  <conditionalFormatting sqref="D30">
    <cfRule type="duplicateValues" dxfId="633" priority="17"/>
  </conditionalFormatting>
  <conditionalFormatting sqref="D31">
    <cfRule type="duplicateValues" dxfId="632" priority="16"/>
  </conditionalFormatting>
  <conditionalFormatting sqref="D32">
    <cfRule type="duplicateValues" dxfId="631" priority="15"/>
  </conditionalFormatting>
  <conditionalFormatting sqref="D33">
    <cfRule type="duplicateValues" dxfId="630" priority="14"/>
  </conditionalFormatting>
  <conditionalFormatting sqref="D34">
    <cfRule type="duplicateValues" dxfId="629" priority="13"/>
  </conditionalFormatting>
  <conditionalFormatting sqref="D35">
    <cfRule type="duplicateValues" dxfId="628" priority="12"/>
  </conditionalFormatting>
  <conditionalFormatting sqref="D36">
    <cfRule type="duplicateValues" dxfId="627" priority="11"/>
  </conditionalFormatting>
  <conditionalFormatting sqref="D37">
    <cfRule type="duplicateValues" dxfId="626" priority="10"/>
  </conditionalFormatting>
  <conditionalFormatting sqref="D38">
    <cfRule type="duplicateValues" dxfId="625" priority="9"/>
  </conditionalFormatting>
  <conditionalFormatting sqref="D39">
    <cfRule type="duplicateValues" dxfId="624" priority="8"/>
  </conditionalFormatting>
  <conditionalFormatting sqref="D40">
    <cfRule type="duplicateValues" dxfId="623" priority="7"/>
  </conditionalFormatting>
  <conditionalFormatting sqref="D41">
    <cfRule type="duplicateValues" dxfId="622" priority="6"/>
  </conditionalFormatting>
  <conditionalFormatting sqref="D42">
    <cfRule type="duplicateValues" dxfId="621" priority="5"/>
  </conditionalFormatting>
  <conditionalFormatting sqref="D43">
    <cfRule type="duplicateValues" dxfId="620" priority="4"/>
  </conditionalFormatting>
  <conditionalFormatting sqref="D44">
    <cfRule type="duplicateValues" dxfId="619" priority="3"/>
  </conditionalFormatting>
  <conditionalFormatting sqref="D45">
    <cfRule type="duplicateValues" dxfId="618" priority="2"/>
  </conditionalFormatting>
  <conditionalFormatting sqref="D46">
    <cfRule type="duplicateValues" dxfId="61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milscm4.text_mml_mmllb_memo</v>
      </c>
    </row>
    <row r="3" spans="1:31" ht="19.5" thickBot="1">
      <c r="B3" s="28"/>
      <c r="C3" s="28"/>
      <c r="D3" s="28"/>
      <c r="E3" s="28"/>
      <c r="F3" s="28"/>
      <c r="G3" s="28"/>
      <c r="H3" s="28"/>
      <c r="I3" s="28"/>
      <c r="J3" s="28"/>
      <c r="K3" s="28"/>
      <c r="L3" s="28"/>
      <c r="M3" s="29"/>
      <c r="N3" s="28"/>
      <c r="Q3" s="25" t="str">
        <f>"ADD CONSTRAINT "&amp;D$8&amp;"_pkey"</f>
        <v>ADD CONSTRAINT text_mml_mmllb_memo_pkey</v>
      </c>
    </row>
    <row r="4" spans="1:31">
      <c r="B4" s="626" t="s">
        <v>142</v>
      </c>
      <c r="C4" s="627"/>
      <c r="D4" s="628" t="str">
        <f>VLOOKUP(D7,エンティティ一覧!A1:'エンティティ一覧'!AQ10131,13,FALSE)</f>
        <v>ENT_A6_19</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3165</v>
      </c>
      <c r="E7" s="646"/>
      <c r="F7" s="646"/>
      <c r="G7" s="646"/>
      <c r="H7" s="646"/>
      <c r="I7" s="646"/>
      <c r="J7" s="646"/>
      <c r="K7" s="646"/>
      <c r="L7" s="646"/>
      <c r="M7" s="647"/>
      <c r="T7" s="25" t="s">
        <v>2249</v>
      </c>
    </row>
    <row r="8" spans="1:31">
      <c r="B8" s="641" t="s">
        <v>642</v>
      </c>
      <c r="C8" s="642"/>
      <c r="D8" s="643" t="s">
        <v>2247</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MML_検歴情報モジュール_報告コメントを定義する。</v>
      </c>
      <c r="E9" s="655"/>
      <c r="F9" s="655"/>
      <c r="G9" s="655"/>
      <c r="H9" s="655"/>
      <c r="I9" s="655"/>
      <c r="J9" s="655"/>
      <c r="K9" s="655"/>
      <c r="L9" s="655"/>
      <c r="M9" s="656"/>
      <c r="P9" s="25" t="str">
        <f>"ALTER TABLE milscm4."&amp;D$8&amp;" OWNER TO pgmisgrp1;"</f>
        <v>ALTER TABLE milscm4.text_mml_mmllb_memo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milscm4.text_mml_mmllb_memo</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2246</v>
      </c>
      <c r="D19" s="236" t="s">
        <v>2248</v>
      </c>
      <c r="E19" s="36" t="s">
        <v>1273</v>
      </c>
      <c r="F19" s="36" t="s">
        <v>1875</v>
      </c>
      <c r="G19" s="36">
        <v>10</v>
      </c>
      <c r="H19" s="229" t="str">
        <f t="shared" si="1"/>
        <v>integer</v>
      </c>
      <c r="I19" s="229">
        <f t="shared" si="2"/>
        <v>4</v>
      </c>
      <c r="J19" s="237"/>
      <c r="K19" s="238"/>
      <c r="L19" s="239" t="s">
        <v>192</v>
      </c>
      <c r="M19" s="240"/>
      <c r="S19" s="25" t="str">
        <f>IF(B19&lt;&gt;1,","&amp;D19,D19)</f>
        <v>,memo_no</v>
      </c>
      <c r="T19" s="25" t="str">
        <f>UPPER(H19)</f>
        <v>INTEGER</v>
      </c>
      <c r="U19" s="25" t="str">
        <f>IF(K19&lt;&gt;"","default "&amp;IF(H19="text","'"&amp;K19&amp;"'",K19),"")</f>
        <v/>
      </c>
      <c r="V19" s="25" t="str">
        <f t="shared" si="6"/>
        <v>NOT NULL</v>
      </c>
      <c r="W19" s="25" t="str">
        <f t="shared" si="7"/>
        <v>-- メモNo</v>
      </c>
      <c r="Y19" s="41"/>
      <c r="Z19" s="41"/>
      <c r="AA19" s="41"/>
      <c r="AB19" s="41"/>
      <c r="AD19" s="25" t="str">
        <f>IF(H19="text",""""&amp;D19&amp;""": ""object"", ","")</f>
        <v/>
      </c>
      <c r="AE19" s="25" t="str">
        <f>""""&amp;D19&amp;""", "</f>
        <v xml:space="preserve">"memo_no", </v>
      </c>
    </row>
    <row r="20" spans="1:31">
      <c r="B20" s="33">
        <f t="shared" si="0"/>
        <v>7</v>
      </c>
      <c r="C20" s="34" t="s">
        <v>2238</v>
      </c>
      <c r="D20" s="236" t="s">
        <v>2242</v>
      </c>
      <c r="E20" s="36"/>
      <c r="F20" s="36" t="s">
        <v>1620</v>
      </c>
      <c r="G20" s="36">
        <v>1000</v>
      </c>
      <c r="H20" s="229" t="str">
        <f t="shared" si="1"/>
        <v>text</v>
      </c>
      <c r="I20" s="229">
        <f t="shared" si="2"/>
        <v>3004</v>
      </c>
      <c r="J20" s="237"/>
      <c r="K20" s="238"/>
      <c r="L20" s="239"/>
      <c r="M20" s="240"/>
      <c r="S20" s="25" t="str">
        <f t="shared" si="3"/>
        <v>,rep_memo</v>
      </c>
      <c r="T20" s="25" t="str">
        <f t="shared" si="4"/>
        <v>TEXT</v>
      </c>
      <c r="U20" s="25" t="str">
        <f t="shared" si="5"/>
        <v/>
      </c>
      <c r="V20" s="25" t="str">
        <f t="shared" si="6"/>
        <v/>
      </c>
      <c r="W20" s="25" t="str">
        <f t="shared" si="7"/>
        <v>-- 報告コメント</v>
      </c>
      <c r="Y20" s="41"/>
      <c r="Z20" s="41"/>
      <c r="AA20" s="41"/>
      <c r="AB20" s="41"/>
      <c r="AD20" s="25" t="str">
        <f t="shared" si="8"/>
        <v xml:space="preserve">"rep_memo": "object", </v>
      </c>
      <c r="AE20" s="25" t="str">
        <f t="shared" si="9"/>
        <v xml:space="preserve">"rep_memo", </v>
      </c>
    </row>
    <row r="21" spans="1:31">
      <c r="B21" s="33">
        <f t="shared" si="0"/>
        <v>8</v>
      </c>
      <c r="C21" s="34" t="s">
        <v>2239</v>
      </c>
      <c r="D21" s="236" t="s">
        <v>2243</v>
      </c>
      <c r="E21" s="36"/>
      <c r="F21" s="36" t="s">
        <v>1620</v>
      </c>
      <c r="G21" s="36">
        <v>50</v>
      </c>
      <c r="H21" s="229" t="str">
        <f t="shared" si="1"/>
        <v>text</v>
      </c>
      <c r="I21" s="229">
        <f t="shared" si="2"/>
        <v>151</v>
      </c>
      <c r="J21" s="237"/>
      <c r="K21" s="238"/>
      <c r="L21" s="239"/>
      <c r="M21" s="240"/>
      <c r="S21" s="25" t="str">
        <f t="shared" si="3"/>
        <v>,rep_code_name</v>
      </c>
      <c r="T21" s="25" t="str">
        <f t="shared" si="4"/>
        <v>TEXT</v>
      </c>
      <c r="U21" s="25" t="str">
        <f t="shared" si="5"/>
        <v/>
      </c>
      <c r="V21" s="25" t="str">
        <f t="shared" si="6"/>
        <v/>
      </c>
      <c r="W21" s="25" t="str">
        <f t="shared" si="7"/>
        <v>-- 報告コメントコード名</v>
      </c>
      <c r="Y21" s="41"/>
      <c r="Z21" s="41"/>
      <c r="AA21" s="41"/>
      <c r="AB21" s="41"/>
      <c r="AD21" s="25" t="str">
        <f t="shared" si="8"/>
        <v xml:space="preserve">"rep_code_name": "object", </v>
      </c>
      <c r="AE21" s="25" t="str">
        <f t="shared" si="9"/>
        <v xml:space="preserve">"rep_code_name", </v>
      </c>
    </row>
    <row r="22" spans="1:31">
      <c r="B22" s="33">
        <f t="shared" si="0"/>
        <v>9</v>
      </c>
      <c r="C22" s="34" t="s">
        <v>2240</v>
      </c>
      <c r="D22" s="236" t="s">
        <v>2244</v>
      </c>
      <c r="E22" s="36"/>
      <c r="F22" s="36" t="s">
        <v>1620</v>
      </c>
      <c r="G22" s="36">
        <v>20</v>
      </c>
      <c r="H22" s="229" t="str">
        <f t="shared" si="1"/>
        <v>text</v>
      </c>
      <c r="I22" s="229">
        <f t="shared" si="2"/>
        <v>61</v>
      </c>
      <c r="J22" s="237"/>
      <c r="K22" s="238"/>
      <c r="L22" s="239"/>
      <c r="M22" s="240"/>
      <c r="S22" s="25" t="str">
        <f t="shared" si="3"/>
        <v>,rep_code</v>
      </c>
      <c r="T22" s="25" t="str">
        <f t="shared" si="4"/>
        <v>TEXT</v>
      </c>
      <c r="U22" s="25" t="str">
        <f t="shared" si="5"/>
        <v/>
      </c>
      <c r="V22" s="25" t="str">
        <f t="shared" si="6"/>
        <v/>
      </c>
      <c r="W22" s="25" t="str">
        <f t="shared" si="7"/>
        <v>-- 報告コメントコード</v>
      </c>
      <c r="Y22" s="41"/>
      <c r="Z22" s="41"/>
      <c r="AA22" s="41"/>
      <c r="AB22" s="41"/>
      <c r="AD22" s="25" t="str">
        <f t="shared" si="8"/>
        <v xml:space="preserve">"rep_code": "object", </v>
      </c>
      <c r="AE22" s="25" t="str">
        <f t="shared" si="9"/>
        <v xml:space="preserve">"rep_code", </v>
      </c>
    </row>
    <row r="23" spans="1:31" ht="19.5" thickBot="1">
      <c r="A23" s="41"/>
      <c r="B23" s="42">
        <f t="shared" si="0"/>
        <v>10</v>
      </c>
      <c r="C23" s="43" t="s">
        <v>2241</v>
      </c>
      <c r="D23" s="43" t="s">
        <v>2245</v>
      </c>
      <c r="E23" s="44"/>
      <c r="F23" s="44" t="s">
        <v>1620</v>
      </c>
      <c r="G23" s="44">
        <v>20</v>
      </c>
      <c r="H23" s="248" t="str">
        <f t="shared" si="1"/>
        <v>text</v>
      </c>
      <c r="I23" s="248">
        <f t="shared" si="2"/>
        <v>61</v>
      </c>
      <c r="J23" s="46"/>
      <c r="K23" s="250"/>
      <c r="L23" s="44"/>
      <c r="M23" s="49"/>
      <c r="S23" s="25" t="str">
        <f t="shared" si="3"/>
        <v>,rep_code_id</v>
      </c>
      <c r="T23" s="25" t="str">
        <f t="shared" si="4"/>
        <v>TEXT</v>
      </c>
      <c r="U23" s="25" t="str">
        <f t="shared" si="5"/>
        <v/>
      </c>
      <c r="V23" s="25" t="str">
        <f t="shared" si="6"/>
        <v/>
      </c>
      <c r="W23" s="25" t="str">
        <f t="shared" si="7"/>
        <v>-- 報告コメントコードID</v>
      </c>
      <c r="Y23" s="41"/>
      <c r="Z23" s="41"/>
      <c r="AA23" s="41"/>
      <c r="AB23" s="41"/>
      <c r="AD23" s="25" t="str">
        <f t="shared" si="8"/>
        <v xml:space="preserve">"rep_code_id": "object", </v>
      </c>
      <c r="AE23" s="25" t="str">
        <f t="shared" si="9"/>
        <v xml:space="preserve">"rep_code_id",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16" priority="34"/>
  </conditionalFormatting>
  <conditionalFormatting sqref="D18">
    <cfRule type="duplicateValues" dxfId="615" priority="33"/>
  </conditionalFormatting>
  <conditionalFormatting sqref="D16">
    <cfRule type="duplicateValues" dxfId="614" priority="32"/>
  </conditionalFormatting>
  <conditionalFormatting sqref="D17">
    <cfRule type="duplicateValues" dxfId="613" priority="31"/>
  </conditionalFormatting>
  <conditionalFormatting sqref="D14">
    <cfRule type="duplicateValues" dxfId="612" priority="30"/>
  </conditionalFormatting>
  <conditionalFormatting sqref="D20">
    <cfRule type="duplicateValues" dxfId="611" priority="29"/>
  </conditionalFormatting>
  <conditionalFormatting sqref="D21">
    <cfRule type="duplicateValues" dxfId="610" priority="28"/>
  </conditionalFormatting>
  <conditionalFormatting sqref="D22">
    <cfRule type="duplicateValues" dxfId="609" priority="27"/>
  </conditionalFormatting>
  <conditionalFormatting sqref="D19">
    <cfRule type="duplicateValues" dxfId="60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milscm4.text_mml_mmllb_labo_test</v>
      </c>
    </row>
    <row r="3" spans="1:31" ht="19.5" thickBot="1">
      <c r="B3" s="28"/>
      <c r="C3" s="28"/>
      <c r="D3" s="28"/>
      <c r="E3" s="28"/>
      <c r="F3" s="28"/>
      <c r="G3" s="28"/>
      <c r="H3" s="28"/>
      <c r="I3" s="28"/>
      <c r="J3" s="28"/>
      <c r="K3" s="28"/>
      <c r="L3" s="28"/>
      <c r="M3" s="29"/>
      <c r="N3" s="28"/>
      <c r="Q3" s="25" t="str">
        <f>"ADD CONSTRAINT "&amp;D$8&amp;"_pkey"</f>
        <v>ADD CONSTRAINT text_mml_mmllb_labo_test_pkey</v>
      </c>
    </row>
    <row r="4" spans="1:31">
      <c r="B4" s="626" t="s">
        <v>142</v>
      </c>
      <c r="C4" s="627"/>
      <c r="D4" s="628" t="str">
        <f>VLOOKUP(D7,エンティティ一覧!A1:'エンティティ一覧'!AQ10131,13,FALSE)</f>
        <v>ENT_A6_20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2251</v>
      </c>
      <c r="E7" s="646"/>
      <c r="F7" s="646"/>
      <c r="G7" s="646"/>
      <c r="H7" s="646"/>
      <c r="I7" s="646"/>
      <c r="J7" s="646"/>
      <c r="K7" s="646"/>
      <c r="L7" s="646"/>
      <c r="M7" s="647"/>
      <c r="T7" s="25" t="s">
        <v>2288</v>
      </c>
    </row>
    <row r="8" spans="1:31">
      <c r="B8" s="641" t="s">
        <v>642</v>
      </c>
      <c r="C8" s="642"/>
      <c r="D8" s="643" t="s">
        <v>2250</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MML_検歴情報モジュール_検体検査結果情報を定義する。</v>
      </c>
      <c r="E9" s="655"/>
      <c r="F9" s="655"/>
      <c r="G9" s="655"/>
      <c r="H9" s="655"/>
      <c r="I9" s="655"/>
      <c r="J9" s="655"/>
      <c r="K9" s="655"/>
      <c r="L9" s="655"/>
      <c r="M9" s="656"/>
      <c r="P9" s="25" t="str">
        <f>"ALTER TABLE milscm4."&amp;D$8&amp;" OWNER TO pgmisgrp1;"</f>
        <v>ALTER TABLE milscm4.text_mml_mmllb_labo_test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milscm4.text_mml_mmllb_labo_test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milscm4.text_mml_mmllb_labo_test</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2253</v>
      </c>
      <c r="D19" s="236" t="s">
        <v>2287</v>
      </c>
      <c r="E19" s="36" t="s">
        <v>1273</v>
      </c>
      <c r="F19" s="36" t="s">
        <v>1875</v>
      </c>
      <c r="G19" s="36">
        <v>10</v>
      </c>
      <c r="H19" s="229" t="str">
        <f t="shared" si="1"/>
        <v>integer</v>
      </c>
      <c r="I19" s="229">
        <f t="shared" si="2"/>
        <v>4</v>
      </c>
      <c r="J19" s="237"/>
      <c r="K19" s="238"/>
      <c r="L19" s="239" t="s">
        <v>192</v>
      </c>
      <c r="M19" s="240"/>
      <c r="S19" s="25" t="str">
        <f>IF(B19&lt;&gt;1,","&amp;D19,D19)</f>
        <v>,labo_test_no</v>
      </c>
      <c r="T19" s="25" t="str">
        <f>UPPER(H19)</f>
        <v>INTEGER</v>
      </c>
      <c r="U19" s="25" t="str">
        <f>IF(K19&lt;&gt;"","default "&amp;IF(H19="text","'"&amp;K19&amp;"'",K19),"")</f>
        <v/>
      </c>
      <c r="V19" s="25" t="str">
        <f t="shared" si="6"/>
        <v>NOT NULL</v>
      </c>
      <c r="W19" s="25" t="str">
        <f t="shared" si="7"/>
        <v>-- 検体検査結果情報No</v>
      </c>
      <c r="Y19" s="41"/>
      <c r="Z19" s="41"/>
      <c r="AA19" s="41"/>
      <c r="AB19" s="41"/>
      <c r="AD19" s="25" t="str">
        <f>IF(H19="text",""""&amp;D19&amp;""": ""object"", ","")</f>
        <v/>
      </c>
      <c r="AE19" s="25" t="str">
        <f>""""&amp;D19&amp;""", "</f>
        <v xml:space="preserve">"labo_test_no", </v>
      </c>
    </row>
    <row r="20" spans="1:31">
      <c r="B20" s="33">
        <f t="shared" si="0"/>
        <v>7</v>
      </c>
      <c r="C20" s="34" t="s">
        <v>2254</v>
      </c>
      <c r="D20" s="236" t="s">
        <v>2258</v>
      </c>
      <c r="E20" s="36"/>
      <c r="F20" s="36" t="s">
        <v>1620</v>
      </c>
      <c r="G20" s="36">
        <v>50</v>
      </c>
      <c r="H20" s="229" t="str">
        <f t="shared" si="1"/>
        <v>text</v>
      </c>
      <c r="I20" s="229">
        <f t="shared" si="2"/>
        <v>151</v>
      </c>
      <c r="J20" s="237"/>
      <c r="K20" s="238"/>
      <c r="L20" s="239"/>
      <c r="M20" s="240"/>
      <c r="S20" s="25" t="str">
        <f t="shared" si="3"/>
        <v>,specimen_name</v>
      </c>
      <c r="T20" s="25" t="str">
        <f t="shared" si="4"/>
        <v>TEXT</v>
      </c>
      <c r="U20" s="25" t="str">
        <f t="shared" si="5"/>
        <v/>
      </c>
      <c r="V20" s="25" t="str">
        <f t="shared" si="6"/>
        <v/>
      </c>
      <c r="W20" s="25" t="str">
        <f t="shared" si="7"/>
        <v>-- 検体材料</v>
      </c>
      <c r="Y20" s="41"/>
      <c r="Z20" s="41"/>
      <c r="AA20" s="41"/>
      <c r="AB20" s="41"/>
      <c r="AD20" s="25" t="str">
        <f t="shared" si="8"/>
        <v xml:space="preserve">"specimen_name": "object", </v>
      </c>
      <c r="AE20" s="25" t="str">
        <f t="shared" si="9"/>
        <v xml:space="preserve">"specimen_name", </v>
      </c>
    </row>
    <row r="21" spans="1:31">
      <c r="B21" s="33">
        <f t="shared" si="0"/>
        <v>8</v>
      </c>
      <c r="C21" s="34" t="s">
        <v>2255</v>
      </c>
      <c r="D21" s="236" t="s">
        <v>2259</v>
      </c>
      <c r="E21" s="36"/>
      <c r="F21" s="36" t="s">
        <v>1620</v>
      </c>
      <c r="G21" s="36">
        <v>20</v>
      </c>
      <c r="H21" s="229" t="str">
        <f t="shared" si="1"/>
        <v>text</v>
      </c>
      <c r="I21" s="229">
        <f t="shared" si="2"/>
        <v>61</v>
      </c>
      <c r="J21" s="237"/>
      <c r="K21" s="238"/>
      <c r="L21" s="239"/>
      <c r="M21" s="240"/>
      <c r="S21" s="25" t="str">
        <f t="shared" si="3"/>
        <v>,sp_code</v>
      </c>
      <c r="T21" s="25" t="str">
        <f t="shared" si="4"/>
        <v>TEXT</v>
      </c>
      <c r="U21" s="25" t="str">
        <f t="shared" si="5"/>
        <v/>
      </c>
      <c r="V21" s="25" t="str">
        <f t="shared" si="6"/>
        <v/>
      </c>
      <c r="W21" s="25" t="str">
        <f t="shared" si="7"/>
        <v>-- 検体材料コード</v>
      </c>
      <c r="Y21" s="41"/>
      <c r="Z21" s="41"/>
      <c r="AA21" s="41"/>
      <c r="AB21" s="41"/>
      <c r="AD21" s="25" t="str">
        <f t="shared" si="8"/>
        <v xml:space="preserve">"sp_code": "object", </v>
      </c>
      <c r="AE21" s="25" t="str">
        <f t="shared" si="9"/>
        <v xml:space="preserve">"sp_code", </v>
      </c>
    </row>
    <row r="22" spans="1:31">
      <c r="B22" s="33">
        <f t="shared" si="0"/>
        <v>9</v>
      </c>
      <c r="C22" s="34" t="s">
        <v>2256</v>
      </c>
      <c r="D22" s="236" t="s">
        <v>2260</v>
      </c>
      <c r="E22" s="36"/>
      <c r="F22" s="36" t="s">
        <v>1620</v>
      </c>
      <c r="G22" s="36">
        <v>20</v>
      </c>
      <c r="H22" s="229" t="str">
        <f t="shared" si="1"/>
        <v>text</v>
      </c>
      <c r="I22" s="229">
        <f t="shared" si="2"/>
        <v>61</v>
      </c>
      <c r="J22" s="237"/>
      <c r="K22" s="238"/>
      <c r="L22" s="239"/>
      <c r="M22" s="240"/>
      <c r="S22" s="25" t="str">
        <f t="shared" si="3"/>
        <v>,sp_code_id</v>
      </c>
      <c r="T22" s="25" t="str">
        <f t="shared" si="4"/>
        <v>TEXT</v>
      </c>
      <c r="U22" s="25" t="str">
        <f t="shared" si="5"/>
        <v/>
      </c>
      <c r="V22" s="25" t="str">
        <f t="shared" si="6"/>
        <v/>
      </c>
      <c r="W22" s="25" t="str">
        <f t="shared" si="7"/>
        <v>-- 検体材料コードID</v>
      </c>
      <c r="Y22" s="41"/>
      <c r="Z22" s="41"/>
      <c r="AA22" s="41"/>
      <c r="AB22" s="41"/>
      <c r="AD22" s="25" t="str">
        <f t="shared" si="8"/>
        <v xml:space="preserve">"sp_code_id": "object", </v>
      </c>
      <c r="AE22" s="25" t="str">
        <f t="shared" si="9"/>
        <v xml:space="preserve">"sp_code_id", </v>
      </c>
    </row>
    <row r="23" spans="1:31" ht="19.5" thickBot="1">
      <c r="A23" s="41"/>
      <c r="B23" s="42">
        <f t="shared" si="0"/>
        <v>10</v>
      </c>
      <c r="C23" s="43" t="s">
        <v>2257</v>
      </c>
      <c r="D23" s="43" t="s">
        <v>2261</v>
      </c>
      <c r="E23" s="44"/>
      <c r="F23" s="44" t="s">
        <v>1620</v>
      </c>
      <c r="G23" s="44">
        <v>1000</v>
      </c>
      <c r="H23" s="248" t="str">
        <f t="shared" si="1"/>
        <v>text</v>
      </c>
      <c r="I23" s="248">
        <f t="shared" si="2"/>
        <v>3004</v>
      </c>
      <c r="J23" s="46"/>
      <c r="K23" s="250"/>
      <c r="L23" s="44"/>
      <c r="M23" s="49"/>
      <c r="S23" s="25" t="str">
        <f t="shared" si="3"/>
        <v>,spc_memo_f</v>
      </c>
      <c r="T23" s="25" t="str">
        <f t="shared" si="4"/>
        <v>TEXT</v>
      </c>
      <c r="U23" s="25" t="str">
        <f t="shared" si="5"/>
        <v/>
      </c>
      <c r="V23" s="25" t="str">
        <f t="shared" si="6"/>
        <v/>
      </c>
      <c r="W23" s="25" t="str">
        <f t="shared" si="7"/>
        <v>-- 検体フリーコメント</v>
      </c>
      <c r="Y23" s="41"/>
      <c r="Z23" s="41"/>
      <c r="AA23" s="41"/>
      <c r="AB23" s="41"/>
      <c r="AD23" s="25" t="str">
        <f t="shared" si="8"/>
        <v xml:space="preserve">"spc_memo_f": "object", </v>
      </c>
      <c r="AE23" s="25" t="str">
        <f t="shared" si="9"/>
        <v xml:space="preserve">"spc_memo_f",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607" priority="9"/>
  </conditionalFormatting>
  <conditionalFormatting sqref="D18">
    <cfRule type="duplicateValues" dxfId="606" priority="8"/>
  </conditionalFormatting>
  <conditionalFormatting sqref="D16">
    <cfRule type="duplicateValues" dxfId="605" priority="7"/>
  </conditionalFormatting>
  <conditionalFormatting sqref="D17">
    <cfRule type="duplicateValues" dxfId="604" priority="6"/>
  </conditionalFormatting>
  <conditionalFormatting sqref="D14">
    <cfRule type="duplicateValues" dxfId="603" priority="5"/>
  </conditionalFormatting>
  <conditionalFormatting sqref="D20">
    <cfRule type="duplicateValues" dxfId="602" priority="4"/>
  </conditionalFormatting>
  <conditionalFormatting sqref="D21">
    <cfRule type="duplicateValues" dxfId="601" priority="3"/>
  </conditionalFormatting>
  <conditionalFormatting sqref="D22">
    <cfRule type="duplicateValues" dxfId="600" priority="2"/>
  </conditionalFormatting>
  <conditionalFormatting sqref="D19">
    <cfRule type="duplicateValues" dxfId="59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milscm4.text_mml_mmllb_spc_memo</v>
      </c>
    </row>
    <row r="3" spans="1:31" ht="19.5" thickBot="1">
      <c r="B3" s="28"/>
      <c r="C3" s="28"/>
      <c r="D3" s="28"/>
      <c r="E3" s="28"/>
      <c r="F3" s="28"/>
      <c r="G3" s="28"/>
      <c r="H3" s="28"/>
      <c r="I3" s="28"/>
      <c r="J3" s="28"/>
      <c r="K3" s="28"/>
      <c r="L3" s="28"/>
      <c r="M3" s="29"/>
      <c r="N3" s="28"/>
      <c r="Q3" s="25" t="str">
        <f>"ADD CONSTRAINT "&amp;D$8&amp;"_pkey"</f>
        <v>ADD CONSTRAINT text_mml_mmllb_spc_memo_pkey</v>
      </c>
    </row>
    <row r="4" spans="1:31">
      <c r="B4" s="626" t="s">
        <v>142</v>
      </c>
      <c r="C4" s="627"/>
      <c r="D4" s="628" t="str">
        <f>VLOOKUP(D7,エンティティ一覧!A1:'エンティティ一覧'!AQ10131,13,FALSE)</f>
        <v>ENT_A6_21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2262</v>
      </c>
      <c r="E7" s="646"/>
      <c r="F7" s="646"/>
      <c r="G7" s="646"/>
      <c r="H7" s="646"/>
      <c r="I7" s="646"/>
      <c r="J7" s="646"/>
      <c r="K7" s="646"/>
      <c r="L7" s="646"/>
      <c r="M7" s="647"/>
      <c r="T7" s="25" t="s">
        <v>2290</v>
      </c>
    </row>
    <row r="8" spans="1:31">
      <c r="B8" s="641" t="s">
        <v>642</v>
      </c>
      <c r="C8" s="642"/>
      <c r="D8" s="643" t="s">
        <v>2264</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MML_検歴情報モジュール_検体コメントを定義する。</v>
      </c>
      <c r="E9" s="655"/>
      <c r="F9" s="655"/>
      <c r="G9" s="655"/>
      <c r="H9" s="655"/>
      <c r="I9" s="655"/>
      <c r="J9" s="655"/>
      <c r="K9" s="655"/>
      <c r="L9" s="655"/>
      <c r="M9" s="656"/>
      <c r="P9" s="25" t="str">
        <f>"ALTER TABLE milscm4."&amp;D$8&amp;" OWNER TO pgmisgrp1;"</f>
        <v>ALTER TABLE milscm4.text_mml_mmllb_spc_memo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milscm4.text_mml_mmllb_spc_memo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milscm4.text_mml_mmllb_spc_memo</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2253</v>
      </c>
      <c r="D19" s="236" t="s">
        <v>2252</v>
      </c>
      <c r="E19" s="36" t="s">
        <v>1273</v>
      </c>
      <c r="F19" s="36" t="s">
        <v>1875</v>
      </c>
      <c r="G19" s="36">
        <v>10</v>
      </c>
      <c r="H19" s="229" t="str">
        <f t="shared" ref="H19" si="10">IF(F19="フラグ","boolean",IF(F19="文字列","text",IF(F19="整数","integer",IF(F19="実数","numeric",""))))</f>
        <v>integer</v>
      </c>
      <c r="I19" s="229">
        <f t="shared" ref="I19" si="11">IF(H19="boolean",1,IF(H19="text",IF(G19&lt;=126,1+(G19*3),4+(G19*3)),IF(H19="integer",4,IF(H19="numeric",3+CEILING(G19/4*2,2),0))))</f>
        <v>4</v>
      </c>
      <c r="J19" s="237"/>
      <c r="K19" s="238"/>
      <c r="L19" s="239" t="s">
        <v>192</v>
      </c>
      <c r="M19" s="240"/>
      <c r="S19" s="25" t="str">
        <f>IF(B19&lt;&gt;1,","&amp;D19,D19)</f>
        <v>,labo_test_no</v>
      </c>
      <c r="T19" s="25" t="str">
        <f>UPPER(H19)</f>
        <v>INTEGER</v>
      </c>
      <c r="U19" s="25" t="str">
        <f>IF(K19&lt;&gt;"","default "&amp;IF(H19="text","'"&amp;K19&amp;"'",K19),"")</f>
        <v/>
      </c>
      <c r="V19" s="25" t="str">
        <f t="shared" ref="V19" si="12">IF(L19="○","NOT NULL","")</f>
        <v>NOT NULL</v>
      </c>
      <c r="W19" s="25" t="str">
        <f t="shared" ref="W19" si="13">"-- "&amp;C19</f>
        <v>-- 検体検査結果情報No</v>
      </c>
      <c r="Y19" s="41"/>
      <c r="Z19" s="41"/>
      <c r="AA19" s="41"/>
      <c r="AB19" s="41"/>
      <c r="AD19" s="25" t="str">
        <f>IF(H19="text",""""&amp;D19&amp;""": ""object"", ","")</f>
        <v/>
      </c>
      <c r="AE19" s="25" t="str">
        <f>""""&amp;D19&amp;""", "</f>
        <v xml:space="preserve">"labo_test_no", </v>
      </c>
    </row>
    <row r="20" spans="1:31">
      <c r="B20" s="33">
        <f t="shared" si="0"/>
        <v>7</v>
      </c>
      <c r="C20" s="34" t="s">
        <v>2263</v>
      </c>
      <c r="D20" s="236" t="s">
        <v>2289</v>
      </c>
      <c r="E20" s="36" t="s">
        <v>1273</v>
      </c>
      <c r="F20" s="36" t="s">
        <v>1875</v>
      </c>
      <c r="G20" s="36">
        <v>10</v>
      </c>
      <c r="H20" s="229" t="str">
        <f t="shared" si="1"/>
        <v>integer</v>
      </c>
      <c r="I20" s="229">
        <f t="shared" si="2"/>
        <v>4</v>
      </c>
      <c r="J20" s="237"/>
      <c r="K20" s="238"/>
      <c r="L20" s="239" t="s">
        <v>192</v>
      </c>
      <c r="M20" s="240"/>
      <c r="S20" s="25" t="str">
        <f>IF(B20&lt;&gt;1,","&amp;D20,D20)</f>
        <v>,spc_memo_no</v>
      </c>
      <c r="T20" s="25" t="str">
        <f>UPPER(H20)</f>
        <v>INTEGER</v>
      </c>
      <c r="U20" s="25" t="str">
        <f>IF(K20&lt;&gt;"","default "&amp;IF(H20="text","'"&amp;K20&amp;"'",K20),"")</f>
        <v/>
      </c>
      <c r="V20" s="25" t="str">
        <f t="shared" si="6"/>
        <v>NOT NULL</v>
      </c>
      <c r="W20" s="25" t="str">
        <f t="shared" si="7"/>
        <v>-- 検体コメントNo</v>
      </c>
      <c r="Y20" s="41"/>
      <c r="Z20" s="41"/>
      <c r="AA20" s="41"/>
      <c r="AB20" s="41"/>
      <c r="AD20" s="25" t="str">
        <f>IF(H20="text",""""&amp;D20&amp;""": ""object"", ","")</f>
        <v/>
      </c>
      <c r="AE20" s="25" t="str">
        <f>""""&amp;D20&amp;""", "</f>
        <v xml:space="preserve">"spc_memo_no", </v>
      </c>
    </row>
    <row r="21" spans="1:31">
      <c r="B21" s="33">
        <f t="shared" si="0"/>
        <v>8</v>
      </c>
      <c r="C21" s="34" t="s">
        <v>2265</v>
      </c>
      <c r="D21" s="236" t="s">
        <v>2269</v>
      </c>
      <c r="E21" s="36"/>
      <c r="F21" s="36" t="s">
        <v>1620</v>
      </c>
      <c r="G21" s="36">
        <v>1000</v>
      </c>
      <c r="H21" s="229" t="str">
        <f t="shared" si="1"/>
        <v>text</v>
      </c>
      <c r="I21" s="229">
        <f t="shared" si="2"/>
        <v>3004</v>
      </c>
      <c r="J21" s="237"/>
      <c r="K21" s="238"/>
      <c r="L21" s="239"/>
      <c r="M21" s="240"/>
      <c r="S21" s="25" t="str">
        <f t="shared" si="3"/>
        <v>,spc_memo</v>
      </c>
      <c r="T21" s="25" t="str">
        <f t="shared" si="4"/>
        <v>TEXT</v>
      </c>
      <c r="U21" s="25" t="str">
        <f t="shared" si="5"/>
        <v/>
      </c>
      <c r="V21" s="25" t="str">
        <f t="shared" si="6"/>
        <v/>
      </c>
      <c r="W21" s="25" t="str">
        <f t="shared" si="7"/>
        <v>-- 検体コメント</v>
      </c>
      <c r="Y21" s="41"/>
      <c r="Z21" s="41"/>
      <c r="AA21" s="41"/>
      <c r="AB21" s="41"/>
      <c r="AD21" s="25" t="str">
        <f t="shared" si="8"/>
        <v xml:space="preserve">"spc_memo": "object", </v>
      </c>
      <c r="AE21" s="25" t="str">
        <f t="shared" si="9"/>
        <v xml:space="preserve">"spc_memo", </v>
      </c>
    </row>
    <row r="22" spans="1:31">
      <c r="B22" s="33">
        <f t="shared" si="0"/>
        <v>9</v>
      </c>
      <c r="C22" s="34" t="s">
        <v>2266</v>
      </c>
      <c r="D22" s="236" t="s">
        <v>2270</v>
      </c>
      <c r="E22" s="36"/>
      <c r="F22" s="36" t="s">
        <v>1620</v>
      </c>
      <c r="G22" s="36">
        <v>50</v>
      </c>
      <c r="H22" s="229" t="str">
        <f t="shared" si="1"/>
        <v>text</v>
      </c>
      <c r="I22" s="229">
        <f t="shared" si="2"/>
        <v>151</v>
      </c>
      <c r="J22" s="237"/>
      <c r="K22" s="238"/>
      <c r="L22" s="239"/>
      <c r="M22" s="240"/>
      <c r="S22" s="25" t="str">
        <f t="shared" si="3"/>
        <v>,sm_code_name</v>
      </c>
      <c r="T22" s="25" t="str">
        <f t="shared" si="4"/>
        <v>TEXT</v>
      </c>
      <c r="U22" s="25" t="str">
        <f t="shared" si="5"/>
        <v/>
      </c>
      <c r="V22" s="25" t="str">
        <f t="shared" si="6"/>
        <v/>
      </c>
      <c r="W22" s="25" t="str">
        <f t="shared" si="7"/>
        <v>-- 検体コメントコード名</v>
      </c>
      <c r="Y22" s="41"/>
      <c r="Z22" s="41"/>
      <c r="AA22" s="41"/>
      <c r="AB22" s="41"/>
      <c r="AD22" s="25" t="str">
        <f t="shared" si="8"/>
        <v xml:space="preserve">"sm_code_name": "object", </v>
      </c>
      <c r="AE22" s="25" t="str">
        <f t="shared" si="9"/>
        <v xml:space="preserve">"sm_code_name", </v>
      </c>
    </row>
    <row r="23" spans="1:31">
      <c r="B23" s="33">
        <f t="shared" si="0"/>
        <v>10</v>
      </c>
      <c r="C23" s="34" t="s">
        <v>2267</v>
      </c>
      <c r="D23" s="236" t="s">
        <v>2271</v>
      </c>
      <c r="E23" s="36"/>
      <c r="F23" s="36" t="s">
        <v>1620</v>
      </c>
      <c r="G23" s="36">
        <v>20</v>
      </c>
      <c r="H23" s="229" t="str">
        <f t="shared" si="1"/>
        <v>text</v>
      </c>
      <c r="I23" s="229">
        <f t="shared" si="2"/>
        <v>61</v>
      </c>
      <c r="J23" s="237"/>
      <c r="K23" s="238"/>
      <c r="L23" s="239"/>
      <c r="M23" s="240"/>
      <c r="S23" s="25" t="str">
        <f t="shared" si="3"/>
        <v>,sm_code</v>
      </c>
      <c r="T23" s="25" t="str">
        <f t="shared" si="4"/>
        <v>TEXT</v>
      </c>
      <c r="U23" s="25" t="str">
        <f t="shared" si="5"/>
        <v/>
      </c>
      <c r="V23" s="25" t="str">
        <f t="shared" si="6"/>
        <v/>
      </c>
      <c r="W23" s="25" t="str">
        <f t="shared" si="7"/>
        <v>-- 検体コメントコード</v>
      </c>
      <c r="Y23" s="41"/>
      <c r="Z23" s="41"/>
      <c r="AA23" s="41"/>
      <c r="AB23" s="41"/>
      <c r="AD23" s="25" t="str">
        <f t="shared" si="8"/>
        <v xml:space="preserve">"sm_code": "object", </v>
      </c>
      <c r="AE23" s="25" t="str">
        <f t="shared" si="9"/>
        <v xml:space="preserve">"sm_code", </v>
      </c>
    </row>
    <row r="24" spans="1:31" ht="19.5" thickBot="1">
      <c r="A24" s="41"/>
      <c r="B24" s="42">
        <f t="shared" si="0"/>
        <v>11</v>
      </c>
      <c r="C24" s="43" t="s">
        <v>2268</v>
      </c>
      <c r="D24" s="43" t="s">
        <v>2272</v>
      </c>
      <c r="E24" s="44"/>
      <c r="F24" s="44" t="s">
        <v>1620</v>
      </c>
      <c r="G24" s="44">
        <v>20</v>
      </c>
      <c r="H24" s="248" t="str">
        <f t="shared" si="1"/>
        <v>text</v>
      </c>
      <c r="I24" s="248">
        <f t="shared" si="2"/>
        <v>61</v>
      </c>
      <c r="J24" s="46"/>
      <c r="K24" s="250"/>
      <c r="L24" s="44"/>
      <c r="M24" s="49"/>
      <c r="S24" s="25" t="str">
        <f t="shared" si="3"/>
        <v>,sm_code_id</v>
      </c>
      <c r="T24" s="25" t="str">
        <f t="shared" si="4"/>
        <v>TEXT</v>
      </c>
      <c r="U24" s="25" t="str">
        <f t="shared" si="5"/>
        <v/>
      </c>
      <c r="V24" s="25" t="str">
        <f t="shared" si="6"/>
        <v/>
      </c>
      <c r="W24" s="25" t="str">
        <f t="shared" si="7"/>
        <v>-- 検体コメントコードID</v>
      </c>
      <c r="Y24" s="41"/>
      <c r="Z24" s="41"/>
      <c r="AA24" s="41"/>
      <c r="AB24" s="41"/>
      <c r="AD24" s="25" t="str">
        <f t="shared" si="8"/>
        <v xml:space="preserve">"sm_code_id": "object", </v>
      </c>
      <c r="AE24" s="25" t="str">
        <f t="shared" si="9"/>
        <v xml:space="preserve">"sm_code_id",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98" priority="10"/>
  </conditionalFormatting>
  <conditionalFormatting sqref="D18">
    <cfRule type="duplicateValues" dxfId="597" priority="9"/>
  </conditionalFormatting>
  <conditionalFormatting sqref="D16">
    <cfRule type="duplicateValues" dxfId="596" priority="8"/>
  </conditionalFormatting>
  <conditionalFormatting sqref="D17">
    <cfRule type="duplicateValues" dxfId="595" priority="7"/>
  </conditionalFormatting>
  <conditionalFormatting sqref="D14">
    <cfRule type="duplicateValues" dxfId="594" priority="6"/>
  </conditionalFormatting>
  <conditionalFormatting sqref="D21">
    <cfRule type="duplicateValues" dxfId="593" priority="5"/>
  </conditionalFormatting>
  <conditionalFormatting sqref="D22">
    <cfRule type="duplicateValues" dxfId="592" priority="4"/>
  </conditionalFormatting>
  <conditionalFormatting sqref="D23">
    <cfRule type="duplicateValues" dxfId="591" priority="3"/>
  </conditionalFormatting>
  <conditionalFormatting sqref="D20">
    <cfRule type="duplicateValues" dxfId="590" priority="2"/>
  </conditionalFormatting>
  <conditionalFormatting sqref="D19">
    <cfRule type="duplicateValues" dxfId="58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pageSetUpPr fitToPage="1"/>
  </sheetPr>
  <dimension ref="A1:AE5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milscm4.text_mml_mmllb_item</v>
      </c>
    </row>
    <row r="3" spans="1:31" ht="19.5" thickBot="1">
      <c r="B3" s="28"/>
      <c r="C3" s="28"/>
      <c r="D3" s="28"/>
      <c r="E3" s="28"/>
      <c r="F3" s="28"/>
      <c r="G3" s="28"/>
      <c r="H3" s="28"/>
      <c r="I3" s="28"/>
      <c r="J3" s="28"/>
      <c r="K3" s="28"/>
      <c r="L3" s="28"/>
      <c r="M3" s="29"/>
      <c r="N3" s="28"/>
      <c r="Q3" s="25" t="str">
        <f>"ADD CONSTRAINT "&amp;D$8&amp;"_pkey"</f>
        <v>ADD CONSTRAINT text_mml_mmllb_item_pkey</v>
      </c>
    </row>
    <row r="4" spans="1:31">
      <c r="B4" s="626" t="s">
        <v>142</v>
      </c>
      <c r="C4" s="627"/>
      <c r="D4" s="628" t="str">
        <f>VLOOKUP(D7,エンティティ一覧!A1:'エンティティ一覧'!AQ10131,13,FALSE)</f>
        <v>ENT_A6_22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3173</v>
      </c>
      <c r="E7" s="646"/>
      <c r="F7" s="646"/>
      <c r="G7" s="646"/>
      <c r="H7" s="646"/>
      <c r="I7" s="646"/>
      <c r="J7" s="646"/>
      <c r="K7" s="646"/>
      <c r="L7" s="646"/>
      <c r="M7" s="647"/>
      <c r="T7" s="25" t="s">
        <v>2292</v>
      </c>
    </row>
    <row r="8" spans="1:31">
      <c r="B8" s="641" t="s">
        <v>642</v>
      </c>
      <c r="C8" s="642"/>
      <c r="D8" s="643" t="s">
        <v>2286</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MML_検歴情報モジュール_検査項目を定義する。</v>
      </c>
      <c r="E9" s="655"/>
      <c r="F9" s="655"/>
      <c r="G9" s="655"/>
      <c r="H9" s="655"/>
      <c r="I9" s="655"/>
      <c r="J9" s="655"/>
      <c r="K9" s="655"/>
      <c r="L9" s="655"/>
      <c r="M9" s="656"/>
      <c r="P9" s="25" t="str">
        <f>"ALTER TABLE milscm4."&amp;D$8&amp;" OWNER TO pgmisgrp1;"</f>
        <v>ALTER TABLE milscm4.text_mml_mmllb_item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milscm4.text_mml_mmllb_item</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42" si="0">ROW()-13</f>
        <v>1</v>
      </c>
      <c r="C14" s="34" t="s">
        <v>1887</v>
      </c>
      <c r="D14" s="236" t="s">
        <v>1885</v>
      </c>
      <c r="E14" s="36" t="s">
        <v>192</v>
      </c>
      <c r="F14" s="36" t="s">
        <v>1875</v>
      </c>
      <c r="G14" s="36">
        <v>10</v>
      </c>
      <c r="H14" s="229" t="str">
        <f t="shared" ref="H14:H42" si="1">IF(F14="フラグ","boolean",IF(F14="文字列","text",IF(F14="整数","integer",IF(F14="実数","numeric",""))))</f>
        <v>integer</v>
      </c>
      <c r="I14" s="229">
        <f t="shared" ref="I14:I42" si="2">IF(H14="boolean",1,IF(H14="text",IF(G14&lt;=126,1+(G14*3),4+(G14*3)),IF(H14="integer",4,IF(H14="numeric",3+CEILING(G14/4*2,2),0))))</f>
        <v>4</v>
      </c>
      <c r="J14" s="237"/>
      <c r="K14" s="238"/>
      <c r="L14" s="239" t="s">
        <v>192</v>
      </c>
      <c r="M14" s="240"/>
      <c r="S14" s="25" t="str">
        <f t="shared" ref="S14:S42" si="3">IF(B14&lt;&gt;1,","&amp;D14,D14)</f>
        <v>zip_no</v>
      </c>
      <c r="T14" s="25" t="str">
        <f t="shared" ref="T14:T42" si="4">UPPER(H14)</f>
        <v>INTEGER</v>
      </c>
      <c r="U14" s="25" t="str">
        <f t="shared" ref="U14:U42" si="5">IF(K14&lt;&gt;"","default "&amp;IF(H14="text","'"&amp;K14&amp;"'",K14),"")</f>
        <v/>
      </c>
      <c r="V14" s="25" t="str">
        <f t="shared" ref="V14:V42" si="6">IF(L14="○","NOT NULL","")</f>
        <v>NOT NULL</v>
      </c>
      <c r="W14" s="25" t="str">
        <f t="shared" ref="W14:W42" si="7">"-- "&amp;C14</f>
        <v>-- ZipファイルNo</v>
      </c>
      <c r="Y14" s="41"/>
      <c r="Z14" s="41"/>
      <c r="AA14" s="41"/>
      <c r="AB14" s="41"/>
      <c r="AD14" s="25" t="str">
        <f t="shared" ref="AD14:AD42" si="8">IF(H14="text",""""&amp;D14&amp;""": ""object"", ","")</f>
        <v/>
      </c>
      <c r="AE14" s="25" t="str">
        <f t="shared" ref="AE14:AE42"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2253</v>
      </c>
      <c r="D19" s="236" t="s">
        <v>2252</v>
      </c>
      <c r="E19" s="36" t="s">
        <v>1273</v>
      </c>
      <c r="F19" s="36" t="s">
        <v>1875</v>
      </c>
      <c r="G19" s="36">
        <v>10</v>
      </c>
      <c r="H19" s="229" t="str">
        <f t="shared" si="1"/>
        <v>integer</v>
      </c>
      <c r="I19" s="229">
        <f t="shared" si="2"/>
        <v>4</v>
      </c>
      <c r="J19" s="237"/>
      <c r="K19" s="238"/>
      <c r="L19" s="239" t="s">
        <v>192</v>
      </c>
      <c r="M19" s="240"/>
      <c r="S19" s="25" t="str">
        <f>IF(B19&lt;&gt;1,","&amp;D19,D19)</f>
        <v>,labo_test_no</v>
      </c>
      <c r="T19" s="25" t="str">
        <f>UPPER(H19)</f>
        <v>INTEGER</v>
      </c>
      <c r="U19" s="25" t="str">
        <f>IF(K19&lt;&gt;"","default "&amp;IF(H19="text","'"&amp;K19&amp;"'",K19),"")</f>
        <v/>
      </c>
      <c r="V19" s="25" t="str">
        <f t="shared" si="6"/>
        <v>NOT NULL</v>
      </c>
      <c r="W19" s="25" t="str">
        <f t="shared" si="7"/>
        <v>-- 検体検査結果情報No</v>
      </c>
      <c r="Y19" s="41"/>
      <c r="Z19" s="41"/>
      <c r="AA19" s="41"/>
      <c r="AB19" s="41"/>
      <c r="AD19" s="25" t="str">
        <f>IF(H19="text",""""&amp;D19&amp;""": ""object"", ","")</f>
        <v/>
      </c>
      <c r="AE19" s="25" t="str">
        <f>""""&amp;D19&amp;""", "</f>
        <v xml:space="preserve">"labo_test_no", </v>
      </c>
    </row>
    <row r="20" spans="2:31">
      <c r="B20" s="33">
        <f t="shared" si="0"/>
        <v>7</v>
      </c>
      <c r="C20" s="34" t="s">
        <v>2276</v>
      </c>
      <c r="D20" s="236" t="s">
        <v>2291</v>
      </c>
      <c r="E20" s="36" t="s">
        <v>1273</v>
      </c>
      <c r="F20" s="36" t="s">
        <v>1875</v>
      </c>
      <c r="G20" s="36">
        <v>10</v>
      </c>
      <c r="H20" s="229" t="str">
        <f t="shared" si="1"/>
        <v>integer</v>
      </c>
      <c r="I20" s="229">
        <f t="shared" si="2"/>
        <v>4</v>
      </c>
      <c r="J20" s="237"/>
      <c r="K20" s="238"/>
      <c r="L20" s="239" t="s">
        <v>192</v>
      </c>
      <c r="M20" s="240"/>
      <c r="S20" s="25" t="str">
        <f>IF(B20&lt;&gt;1,","&amp;D20,D20)</f>
        <v>,item_no</v>
      </c>
      <c r="T20" s="25" t="str">
        <f>UPPER(H20)</f>
        <v>INTEGER</v>
      </c>
      <c r="U20" s="25" t="str">
        <f>IF(K20&lt;&gt;"","default "&amp;IF(H20="text","'"&amp;K20&amp;"'",K20),"")</f>
        <v/>
      </c>
      <c r="V20" s="25" t="str">
        <f t="shared" si="6"/>
        <v>NOT NULL</v>
      </c>
      <c r="W20" s="25" t="str">
        <f t="shared" si="7"/>
        <v>-- 項目No</v>
      </c>
      <c r="Y20" s="41"/>
      <c r="Z20" s="41"/>
      <c r="AA20" s="41"/>
      <c r="AB20" s="41"/>
      <c r="AD20" s="25" t="str">
        <f>IF(H20="text",""""&amp;D20&amp;""": ""object"", ","")</f>
        <v/>
      </c>
      <c r="AE20" s="25" t="str">
        <f>""""&amp;D20&amp;""", "</f>
        <v xml:space="preserve">"item_no", </v>
      </c>
    </row>
    <row r="21" spans="2:31">
      <c r="B21" s="33">
        <f t="shared" si="0"/>
        <v>8</v>
      </c>
      <c r="C21" s="34" t="s">
        <v>2294</v>
      </c>
      <c r="D21" s="236" t="s">
        <v>2315</v>
      </c>
      <c r="E21" s="36"/>
      <c r="F21" s="36" t="s">
        <v>1620</v>
      </c>
      <c r="G21" s="36">
        <v>50</v>
      </c>
      <c r="H21" s="229" t="str">
        <f t="shared" si="1"/>
        <v>text</v>
      </c>
      <c r="I21" s="229">
        <f t="shared" si="2"/>
        <v>151</v>
      </c>
      <c r="J21" s="237"/>
      <c r="K21" s="238"/>
      <c r="L21" s="239"/>
      <c r="M21" s="240"/>
      <c r="S21" s="25" t="str">
        <f t="shared" si="3"/>
        <v>,item_name</v>
      </c>
      <c r="T21" s="25" t="str">
        <f t="shared" si="4"/>
        <v>TEXT</v>
      </c>
      <c r="U21" s="25" t="str">
        <f t="shared" si="5"/>
        <v/>
      </c>
      <c r="V21" s="25" t="str">
        <f t="shared" si="6"/>
        <v/>
      </c>
      <c r="W21" s="25" t="str">
        <f t="shared" si="7"/>
        <v>-- 検査名</v>
      </c>
      <c r="Y21" s="41"/>
      <c r="Z21" s="41"/>
      <c r="AA21" s="41"/>
      <c r="AB21" s="41"/>
      <c r="AD21" s="25" t="str">
        <f t="shared" si="8"/>
        <v xml:space="preserve">"item_name": "object", </v>
      </c>
      <c r="AE21" s="25" t="str">
        <f t="shared" si="9"/>
        <v xml:space="preserve">"item_name", </v>
      </c>
    </row>
    <row r="22" spans="2:31">
      <c r="B22" s="33">
        <f t="shared" si="0"/>
        <v>9</v>
      </c>
      <c r="C22" s="34" t="s">
        <v>2295</v>
      </c>
      <c r="D22" s="236" t="s">
        <v>2316</v>
      </c>
      <c r="E22" s="36"/>
      <c r="F22" s="36" t="s">
        <v>1620</v>
      </c>
      <c r="G22" s="36">
        <v>20</v>
      </c>
      <c r="H22" s="229" t="str">
        <f t="shared" si="1"/>
        <v>text</v>
      </c>
      <c r="I22" s="229">
        <f t="shared" si="2"/>
        <v>61</v>
      </c>
      <c r="J22" s="237"/>
      <c r="K22" s="238"/>
      <c r="L22" s="239"/>
      <c r="M22" s="240"/>
      <c r="S22" s="25" t="str">
        <f t="shared" si="3"/>
        <v>,item_code</v>
      </c>
      <c r="T22" s="25" t="str">
        <f t="shared" si="4"/>
        <v>TEXT</v>
      </c>
      <c r="U22" s="25" t="str">
        <f t="shared" si="5"/>
        <v/>
      </c>
      <c r="V22" s="25" t="str">
        <f t="shared" si="6"/>
        <v/>
      </c>
      <c r="W22" s="25" t="str">
        <f t="shared" si="7"/>
        <v>-- 検査名_施設固有コード</v>
      </c>
      <c r="Y22" s="41"/>
      <c r="Z22" s="41"/>
      <c r="AA22" s="41"/>
      <c r="AB22" s="41"/>
      <c r="AD22" s="25" t="str">
        <f t="shared" si="8"/>
        <v xml:space="preserve">"item_code": "object", </v>
      </c>
      <c r="AE22" s="25" t="str">
        <f t="shared" si="9"/>
        <v xml:space="preserve">"item_code", </v>
      </c>
    </row>
    <row r="23" spans="2:31">
      <c r="B23" s="33">
        <f t="shared" si="0"/>
        <v>10</v>
      </c>
      <c r="C23" s="34" t="s">
        <v>2296</v>
      </c>
      <c r="D23" s="236" t="s">
        <v>2317</v>
      </c>
      <c r="E23" s="36"/>
      <c r="F23" s="36" t="s">
        <v>1620</v>
      </c>
      <c r="G23" s="36">
        <v>20</v>
      </c>
      <c r="H23" s="229" t="str">
        <f t="shared" si="1"/>
        <v>text</v>
      </c>
      <c r="I23" s="229">
        <f t="shared" si="2"/>
        <v>61</v>
      </c>
      <c r="J23" s="237"/>
      <c r="K23" s="238"/>
      <c r="L23" s="239"/>
      <c r="M23" s="240"/>
      <c r="S23" s="25" t="str">
        <f t="shared" si="3"/>
        <v>,item_code_id</v>
      </c>
      <c r="T23" s="25" t="str">
        <f t="shared" si="4"/>
        <v>TEXT</v>
      </c>
      <c r="U23" s="25" t="str">
        <f t="shared" si="5"/>
        <v/>
      </c>
      <c r="V23" s="25" t="str">
        <f t="shared" si="6"/>
        <v/>
      </c>
      <c r="W23" s="25" t="str">
        <f t="shared" si="7"/>
        <v>-- 検査名_施設固有コードID</v>
      </c>
      <c r="Y23" s="41"/>
      <c r="Z23" s="41"/>
      <c r="AA23" s="41"/>
      <c r="AB23" s="41"/>
      <c r="AD23" s="25" t="str">
        <f t="shared" si="8"/>
        <v xml:space="preserve">"item_code_id": "object", </v>
      </c>
      <c r="AE23" s="25" t="str">
        <f t="shared" si="9"/>
        <v xml:space="preserve">"item_code_id", </v>
      </c>
    </row>
    <row r="24" spans="2:31">
      <c r="B24" s="33">
        <f t="shared" si="0"/>
        <v>11</v>
      </c>
      <c r="C24" s="34" t="s">
        <v>2297</v>
      </c>
      <c r="D24" s="236" t="s">
        <v>2318</v>
      </c>
      <c r="E24" s="36"/>
      <c r="F24" s="36" t="s">
        <v>1620</v>
      </c>
      <c r="G24" s="36">
        <v>20</v>
      </c>
      <c r="H24" s="229" t="str">
        <f t="shared" ref="H24:H29" si="10">IF(F24="フラグ","boolean",IF(F24="文字列","text",IF(F24="整数","integer",IF(F24="実数","numeric",""))))</f>
        <v>text</v>
      </c>
      <c r="I24" s="229">
        <f t="shared" ref="I24:I29" si="11">IF(H24="boolean",1,IF(H24="text",IF(G24&lt;=126,1+(G24*3),4+(G24*3)),IF(H24="integer",4,IF(H24="numeric",3+CEILING(G24/4*2,2),0))))</f>
        <v>61</v>
      </c>
      <c r="J24" s="237"/>
      <c r="K24" s="238"/>
      <c r="L24" s="239"/>
      <c r="M24" s="240" t="s">
        <v>3168</v>
      </c>
      <c r="S24" s="25" t="str">
        <f t="shared" ref="S24:S29" si="12">IF(B24&lt;&gt;1,","&amp;D24,D24)</f>
        <v>,a_code</v>
      </c>
      <c r="T24" s="25" t="str">
        <f t="shared" ref="T24:T29" si="13">UPPER(H24)</f>
        <v>TEXT</v>
      </c>
      <c r="U24" s="25" t="str">
        <f t="shared" ref="U24:U29" si="14">IF(K24&lt;&gt;"","default "&amp;IF(H24="text","'"&amp;K24&amp;"'",K24),"")</f>
        <v/>
      </c>
      <c r="V24" s="25" t="str">
        <f t="shared" ref="V24:V29" si="15">IF(L24="○","NOT NULL","")</f>
        <v/>
      </c>
      <c r="W24" s="25" t="str">
        <f t="shared" ref="W24:W29" si="16">"-- "&amp;C24</f>
        <v>-- 検査名_分析物コード</v>
      </c>
      <c r="Y24" s="41"/>
      <c r="Z24" s="41"/>
      <c r="AA24" s="41"/>
      <c r="AB24" s="41"/>
      <c r="AD24" s="25" t="str">
        <f t="shared" ref="AD24:AD29" si="17">IF(H24="text",""""&amp;D24&amp;""": ""object"", ","")</f>
        <v xml:space="preserve">"a_code": "object", </v>
      </c>
      <c r="AE24" s="25" t="str">
        <f t="shared" ref="AE24:AE29" si="18">""""&amp;D24&amp;""", "</f>
        <v xml:space="preserve">"a_code", </v>
      </c>
    </row>
    <row r="25" spans="2:31">
      <c r="B25" s="33">
        <f t="shared" si="0"/>
        <v>12</v>
      </c>
      <c r="C25" s="34" t="s">
        <v>2298</v>
      </c>
      <c r="D25" s="236" t="s">
        <v>2319</v>
      </c>
      <c r="E25" s="36"/>
      <c r="F25" s="36" t="s">
        <v>1620</v>
      </c>
      <c r="G25" s="36">
        <v>20</v>
      </c>
      <c r="H25" s="229" t="str">
        <f t="shared" si="10"/>
        <v>text</v>
      </c>
      <c r="I25" s="229">
        <f t="shared" si="11"/>
        <v>61</v>
      </c>
      <c r="J25" s="237"/>
      <c r="K25" s="238"/>
      <c r="L25" s="239"/>
      <c r="M25" s="240" t="s">
        <v>3169</v>
      </c>
      <c r="S25" s="25" t="str">
        <f t="shared" si="12"/>
        <v>,i_code</v>
      </c>
      <c r="T25" s="25" t="str">
        <f t="shared" si="13"/>
        <v>TEXT</v>
      </c>
      <c r="U25" s="25" t="str">
        <f t="shared" si="14"/>
        <v/>
      </c>
      <c r="V25" s="25" t="str">
        <f t="shared" si="15"/>
        <v/>
      </c>
      <c r="W25" s="25" t="str">
        <f t="shared" si="16"/>
        <v>-- 検査名_識別コード</v>
      </c>
      <c r="Y25" s="41"/>
      <c r="Z25" s="41"/>
      <c r="AA25" s="41"/>
      <c r="AB25" s="41"/>
      <c r="AD25" s="25" t="str">
        <f t="shared" si="17"/>
        <v xml:space="preserve">"i_code": "object", </v>
      </c>
      <c r="AE25" s="25" t="str">
        <f t="shared" si="18"/>
        <v xml:space="preserve">"i_code", </v>
      </c>
    </row>
    <row r="26" spans="2:31">
      <c r="B26" s="33">
        <f t="shared" si="0"/>
        <v>13</v>
      </c>
      <c r="C26" s="34" t="s">
        <v>2299</v>
      </c>
      <c r="D26" s="236" t="s">
        <v>2320</v>
      </c>
      <c r="E26" s="36"/>
      <c r="F26" s="36" t="s">
        <v>1620</v>
      </c>
      <c r="G26" s="36">
        <v>20</v>
      </c>
      <c r="H26" s="229" t="str">
        <f t="shared" si="10"/>
        <v>text</v>
      </c>
      <c r="I26" s="229">
        <f t="shared" si="11"/>
        <v>61</v>
      </c>
      <c r="J26" s="237"/>
      <c r="K26" s="238"/>
      <c r="L26" s="239"/>
      <c r="M26" s="240" t="s">
        <v>3170</v>
      </c>
      <c r="S26" s="25" t="str">
        <f t="shared" si="12"/>
        <v>,s_code</v>
      </c>
      <c r="T26" s="25" t="str">
        <f t="shared" si="13"/>
        <v>TEXT</v>
      </c>
      <c r="U26" s="25" t="str">
        <f t="shared" si="14"/>
        <v/>
      </c>
      <c r="V26" s="25" t="str">
        <f t="shared" si="15"/>
        <v/>
      </c>
      <c r="W26" s="25" t="str">
        <f t="shared" si="16"/>
        <v>-- 検査名_材料コード</v>
      </c>
      <c r="Y26" s="41"/>
      <c r="Z26" s="41"/>
      <c r="AA26" s="41"/>
      <c r="AB26" s="41"/>
      <c r="AD26" s="25" t="str">
        <f t="shared" si="17"/>
        <v xml:space="preserve">"s_code": "object", </v>
      </c>
      <c r="AE26" s="25" t="str">
        <f t="shared" si="18"/>
        <v xml:space="preserve">"s_code", </v>
      </c>
    </row>
    <row r="27" spans="2:31">
      <c r="B27" s="33">
        <f t="shared" si="0"/>
        <v>14</v>
      </c>
      <c r="C27" s="34" t="s">
        <v>2300</v>
      </c>
      <c r="D27" s="236" t="s">
        <v>2321</v>
      </c>
      <c r="E27" s="36"/>
      <c r="F27" s="36" t="s">
        <v>1620</v>
      </c>
      <c r="G27" s="36">
        <v>20</v>
      </c>
      <c r="H27" s="229" t="str">
        <f t="shared" si="10"/>
        <v>text</v>
      </c>
      <c r="I27" s="229">
        <f t="shared" si="11"/>
        <v>61</v>
      </c>
      <c r="J27" s="237"/>
      <c r="K27" s="238"/>
      <c r="L27" s="239"/>
      <c r="M27" s="240" t="s">
        <v>3171</v>
      </c>
      <c r="S27" s="25" t="str">
        <f t="shared" si="12"/>
        <v>,m_code</v>
      </c>
      <c r="T27" s="25" t="str">
        <f t="shared" si="13"/>
        <v>TEXT</v>
      </c>
      <c r="U27" s="25" t="str">
        <f t="shared" si="14"/>
        <v/>
      </c>
      <c r="V27" s="25" t="str">
        <f t="shared" si="15"/>
        <v/>
      </c>
      <c r="W27" s="25" t="str">
        <f t="shared" si="16"/>
        <v>-- 検査名_測定法コード</v>
      </c>
      <c r="Y27" s="41"/>
      <c r="Z27" s="41"/>
      <c r="AA27" s="41"/>
      <c r="AB27" s="41"/>
      <c r="AD27" s="25" t="str">
        <f t="shared" si="17"/>
        <v xml:space="preserve">"m_code": "object", </v>
      </c>
      <c r="AE27" s="25" t="str">
        <f t="shared" si="18"/>
        <v xml:space="preserve">"m_code", </v>
      </c>
    </row>
    <row r="28" spans="2:31">
      <c r="B28" s="33">
        <f t="shared" si="0"/>
        <v>15</v>
      </c>
      <c r="C28" s="34" t="s">
        <v>2301</v>
      </c>
      <c r="D28" s="236" t="s">
        <v>2322</v>
      </c>
      <c r="E28" s="36"/>
      <c r="F28" s="36" t="s">
        <v>1620</v>
      </c>
      <c r="G28" s="36">
        <v>20</v>
      </c>
      <c r="H28" s="229" t="str">
        <f t="shared" si="10"/>
        <v>text</v>
      </c>
      <c r="I28" s="229">
        <f t="shared" si="11"/>
        <v>61</v>
      </c>
      <c r="J28" s="237"/>
      <c r="K28" s="238"/>
      <c r="L28" s="239"/>
      <c r="M28" s="240" t="s">
        <v>3172</v>
      </c>
      <c r="S28" s="25" t="str">
        <f t="shared" si="12"/>
        <v>,r_code</v>
      </c>
      <c r="T28" s="25" t="str">
        <f t="shared" si="13"/>
        <v>TEXT</v>
      </c>
      <c r="U28" s="25" t="str">
        <f t="shared" si="14"/>
        <v/>
      </c>
      <c r="V28" s="25" t="str">
        <f t="shared" si="15"/>
        <v/>
      </c>
      <c r="W28" s="25" t="str">
        <f t="shared" si="16"/>
        <v>-- 検査名_結果識別コード</v>
      </c>
      <c r="Y28" s="41"/>
      <c r="Z28" s="41"/>
      <c r="AA28" s="41"/>
      <c r="AB28" s="41"/>
      <c r="AD28" s="25" t="str">
        <f t="shared" si="17"/>
        <v xml:space="preserve">"r_code": "object", </v>
      </c>
      <c r="AE28" s="25" t="str">
        <f t="shared" si="18"/>
        <v xml:space="preserve">"r_code", </v>
      </c>
    </row>
    <row r="29" spans="2:31">
      <c r="B29" s="33">
        <f t="shared" si="0"/>
        <v>16</v>
      </c>
      <c r="C29" s="34" t="s">
        <v>2302</v>
      </c>
      <c r="D29" s="236" t="s">
        <v>2323</v>
      </c>
      <c r="E29" s="36"/>
      <c r="F29" s="36" t="s">
        <v>1620</v>
      </c>
      <c r="G29" s="36">
        <v>10</v>
      </c>
      <c r="H29" s="229" t="str">
        <f t="shared" si="10"/>
        <v>text</v>
      </c>
      <c r="I29" s="229">
        <f t="shared" si="11"/>
        <v>31</v>
      </c>
      <c r="J29" s="237"/>
      <c r="K29" s="238"/>
      <c r="L29" s="239"/>
      <c r="M29" s="240"/>
      <c r="S29" s="25" t="str">
        <f t="shared" si="12"/>
        <v>,value</v>
      </c>
      <c r="T29" s="25" t="str">
        <f t="shared" si="13"/>
        <v>TEXT</v>
      </c>
      <c r="U29" s="25" t="str">
        <f t="shared" si="14"/>
        <v/>
      </c>
      <c r="V29" s="25" t="str">
        <f t="shared" si="15"/>
        <v/>
      </c>
      <c r="W29" s="25" t="str">
        <f t="shared" si="16"/>
        <v>-- 検査値（文字列）</v>
      </c>
      <c r="Y29" s="41"/>
      <c r="Z29" s="41"/>
      <c r="AA29" s="41"/>
      <c r="AB29" s="41"/>
      <c r="AD29" s="25" t="str">
        <f t="shared" si="17"/>
        <v xml:space="preserve">"value": "object", </v>
      </c>
      <c r="AE29" s="25" t="str">
        <f t="shared" si="18"/>
        <v xml:space="preserve">"value", </v>
      </c>
    </row>
    <row r="30" spans="2:31">
      <c r="B30" s="33">
        <f t="shared" si="0"/>
        <v>17</v>
      </c>
      <c r="C30" s="34" t="s">
        <v>2303</v>
      </c>
      <c r="D30" s="236" t="s">
        <v>2325</v>
      </c>
      <c r="E30" s="36"/>
      <c r="F30" s="36" t="s">
        <v>1620</v>
      </c>
      <c r="G30" s="36">
        <v>10</v>
      </c>
      <c r="H30" s="229" t="str">
        <f t="shared" ref="H30:H40" si="19">IF(F30="フラグ","boolean",IF(F30="文字列","text",IF(F30="整数","integer",IF(F30="実数","numeric",""))))</f>
        <v>text</v>
      </c>
      <c r="I30" s="229">
        <f t="shared" ref="I30:I40" si="20">IF(H30="boolean",1,IF(H30="text",IF(G30&lt;=126,1+(G30*3),4+(G30*3)),IF(H30="integer",4,IF(H30="numeric",3+CEILING(G30/4*2,2),0))))</f>
        <v>31</v>
      </c>
      <c r="J30" s="237"/>
      <c r="K30" s="238"/>
      <c r="L30" s="239"/>
      <c r="M30" s="240"/>
      <c r="S30" s="25" t="str">
        <f t="shared" ref="S30:S40" si="21">IF(B30&lt;&gt;1,","&amp;D30,D30)</f>
        <v>,value_up</v>
      </c>
      <c r="T30" s="25" t="str">
        <f t="shared" ref="T30:T40" si="22">UPPER(H30)</f>
        <v>TEXT</v>
      </c>
      <c r="U30" s="25" t="str">
        <f t="shared" ref="U30:U40" si="23">IF(K30&lt;&gt;"","default "&amp;IF(H30="text","'"&amp;K30&amp;"'",K30),"")</f>
        <v/>
      </c>
      <c r="V30" s="25" t="str">
        <f t="shared" ref="V30:V40" si="24">IF(L30="○","NOT NULL","")</f>
        <v/>
      </c>
      <c r="W30" s="25" t="str">
        <f t="shared" ref="W30:W40" si="25">"-- "&amp;C30</f>
        <v>-- 検査値（文字列）_上限値</v>
      </c>
      <c r="Y30" s="41"/>
      <c r="Z30" s="41"/>
      <c r="AA30" s="41"/>
      <c r="AB30" s="41"/>
      <c r="AD30" s="25" t="str">
        <f t="shared" ref="AD30:AD40" si="26">IF(H30="text",""""&amp;D30&amp;""": ""object"", ","")</f>
        <v xml:space="preserve">"value_up": "object", </v>
      </c>
      <c r="AE30" s="25" t="str">
        <f t="shared" ref="AE30:AE40" si="27">""""&amp;D30&amp;""", "</f>
        <v xml:space="preserve">"value_up", </v>
      </c>
    </row>
    <row r="31" spans="2:31">
      <c r="B31" s="33">
        <f t="shared" si="0"/>
        <v>18</v>
      </c>
      <c r="C31" s="34" t="s">
        <v>2304</v>
      </c>
      <c r="D31" s="236" t="s">
        <v>2326</v>
      </c>
      <c r="E31" s="36"/>
      <c r="F31" s="36" t="s">
        <v>1620</v>
      </c>
      <c r="G31" s="36">
        <v>10</v>
      </c>
      <c r="H31" s="229" t="str">
        <f t="shared" si="19"/>
        <v>text</v>
      </c>
      <c r="I31" s="229">
        <f t="shared" si="20"/>
        <v>31</v>
      </c>
      <c r="J31" s="237"/>
      <c r="K31" s="238"/>
      <c r="L31" s="239"/>
      <c r="M31" s="240"/>
      <c r="S31" s="25" t="str">
        <f t="shared" si="21"/>
        <v>,value_low</v>
      </c>
      <c r="T31" s="25" t="str">
        <f t="shared" si="22"/>
        <v>TEXT</v>
      </c>
      <c r="U31" s="25" t="str">
        <f t="shared" si="23"/>
        <v/>
      </c>
      <c r="V31" s="25" t="str">
        <f t="shared" si="24"/>
        <v/>
      </c>
      <c r="W31" s="25" t="str">
        <f t="shared" si="25"/>
        <v>-- 検査値（文字列）_下限値</v>
      </c>
      <c r="Y31" s="41"/>
      <c r="Z31" s="41"/>
      <c r="AA31" s="41"/>
      <c r="AB31" s="41"/>
      <c r="AD31" s="25" t="str">
        <f t="shared" si="26"/>
        <v xml:space="preserve">"value_low": "object", </v>
      </c>
      <c r="AE31" s="25" t="str">
        <f t="shared" si="27"/>
        <v xml:space="preserve">"value_low", </v>
      </c>
    </row>
    <row r="32" spans="2:31">
      <c r="B32" s="33">
        <f t="shared" si="0"/>
        <v>19</v>
      </c>
      <c r="C32" s="34" t="s">
        <v>2305</v>
      </c>
      <c r="D32" s="236" t="s">
        <v>2327</v>
      </c>
      <c r="E32" s="36"/>
      <c r="F32" s="36" t="s">
        <v>1620</v>
      </c>
      <c r="G32" s="36">
        <v>10</v>
      </c>
      <c r="H32" s="229" t="str">
        <f t="shared" si="19"/>
        <v>text</v>
      </c>
      <c r="I32" s="229">
        <f t="shared" si="20"/>
        <v>31</v>
      </c>
      <c r="J32" s="237"/>
      <c r="K32" s="238"/>
      <c r="L32" s="239"/>
      <c r="M32" s="240"/>
      <c r="S32" s="25" t="str">
        <f t="shared" si="21"/>
        <v>,value_normal</v>
      </c>
      <c r="T32" s="25" t="str">
        <f t="shared" si="22"/>
        <v>TEXT</v>
      </c>
      <c r="U32" s="25" t="str">
        <f t="shared" si="23"/>
        <v/>
      </c>
      <c r="V32" s="25" t="str">
        <f t="shared" si="24"/>
        <v/>
      </c>
      <c r="W32" s="25" t="str">
        <f t="shared" si="25"/>
        <v>-- 検査値（文字列）_基準値</v>
      </c>
      <c r="Y32" s="41"/>
      <c r="Z32" s="41"/>
      <c r="AA32" s="41"/>
      <c r="AB32" s="41"/>
      <c r="AD32" s="25" t="str">
        <f t="shared" si="26"/>
        <v xml:space="preserve">"value_normal": "object", </v>
      </c>
      <c r="AE32" s="25" t="str">
        <f t="shared" si="27"/>
        <v xml:space="preserve">"value_normal", </v>
      </c>
    </row>
    <row r="33" spans="1:31" ht="75">
      <c r="B33" s="33">
        <f t="shared" si="0"/>
        <v>20</v>
      </c>
      <c r="C33" s="34" t="s">
        <v>2306</v>
      </c>
      <c r="D33" s="236" t="s">
        <v>2328</v>
      </c>
      <c r="E33" s="36"/>
      <c r="F33" s="36" t="s">
        <v>1620</v>
      </c>
      <c r="G33" s="36">
        <v>10</v>
      </c>
      <c r="H33" s="229" t="str">
        <f t="shared" si="19"/>
        <v>text</v>
      </c>
      <c r="I33" s="229">
        <f t="shared" si="20"/>
        <v>31</v>
      </c>
      <c r="J33" s="237"/>
      <c r="K33" s="238"/>
      <c r="L33" s="239"/>
      <c r="M33" s="240" t="s">
        <v>3167</v>
      </c>
      <c r="S33" s="25" t="str">
        <f t="shared" si="21"/>
        <v>,value_out</v>
      </c>
      <c r="T33" s="25" t="str">
        <f t="shared" si="22"/>
        <v>TEXT</v>
      </c>
      <c r="U33" s="25" t="str">
        <f t="shared" si="23"/>
        <v/>
      </c>
      <c r="V33" s="25" t="str">
        <f t="shared" si="24"/>
        <v/>
      </c>
      <c r="W33" s="25" t="str">
        <f t="shared" si="25"/>
        <v>-- 検査値（文字列）_異常値フラグ</v>
      </c>
      <c r="Y33" s="41"/>
      <c r="Z33" s="41"/>
      <c r="AA33" s="41"/>
      <c r="AB33" s="41"/>
      <c r="AD33" s="25" t="str">
        <f t="shared" si="26"/>
        <v xml:space="preserve">"value_out": "object", </v>
      </c>
      <c r="AE33" s="25" t="str">
        <f t="shared" si="27"/>
        <v xml:space="preserve">"value_out", </v>
      </c>
    </row>
    <row r="34" spans="1:31">
      <c r="B34" s="33">
        <f t="shared" si="0"/>
        <v>21</v>
      </c>
      <c r="C34" s="34" t="s">
        <v>2307</v>
      </c>
      <c r="D34" s="236" t="s">
        <v>2324</v>
      </c>
      <c r="E34" s="36"/>
      <c r="F34" s="36" t="s">
        <v>1620</v>
      </c>
      <c r="G34" s="36">
        <v>10</v>
      </c>
      <c r="H34" s="229" t="str">
        <f t="shared" si="19"/>
        <v>text</v>
      </c>
      <c r="I34" s="229">
        <f t="shared" si="20"/>
        <v>31</v>
      </c>
      <c r="J34" s="237"/>
      <c r="K34" s="238"/>
      <c r="L34" s="239"/>
      <c r="M34" s="240"/>
      <c r="S34" s="25" t="str">
        <f t="shared" si="21"/>
        <v>,num_value</v>
      </c>
      <c r="T34" s="25" t="str">
        <f t="shared" si="22"/>
        <v>TEXT</v>
      </c>
      <c r="U34" s="25" t="str">
        <f t="shared" si="23"/>
        <v/>
      </c>
      <c r="V34" s="25" t="str">
        <f t="shared" si="24"/>
        <v/>
      </c>
      <c r="W34" s="25" t="str">
        <f t="shared" si="25"/>
        <v>-- 検査値（数値）</v>
      </c>
      <c r="Y34" s="41"/>
      <c r="Z34" s="41"/>
      <c r="AA34" s="41"/>
      <c r="AB34" s="41"/>
      <c r="AD34" s="25" t="str">
        <f t="shared" si="26"/>
        <v xml:space="preserve">"num_value": "object", </v>
      </c>
      <c r="AE34" s="25" t="str">
        <f t="shared" si="27"/>
        <v xml:space="preserve">"num_value", </v>
      </c>
    </row>
    <row r="35" spans="1:31">
      <c r="B35" s="33">
        <f t="shared" si="0"/>
        <v>22</v>
      </c>
      <c r="C35" s="34" t="s">
        <v>2308</v>
      </c>
      <c r="D35" s="236" t="s">
        <v>2329</v>
      </c>
      <c r="E35" s="36"/>
      <c r="F35" s="36" t="s">
        <v>1620</v>
      </c>
      <c r="G35" s="36">
        <v>10</v>
      </c>
      <c r="H35" s="229" t="str">
        <f t="shared" si="19"/>
        <v>text</v>
      </c>
      <c r="I35" s="229">
        <f t="shared" si="20"/>
        <v>31</v>
      </c>
      <c r="J35" s="237"/>
      <c r="K35" s="238"/>
      <c r="L35" s="239"/>
      <c r="M35" s="240"/>
      <c r="S35" s="25" t="str">
        <f t="shared" si="21"/>
        <v>,num_value_up</v>
      </c>
      <c r="T35" s="25" t="str">
        <f t="shared" si="22"/>
        <v>TEXT</v>
      </c>
      <c r="U35" s="25" t="str">
        <f t="shared" si="23"/>
        <v/>
      </c>
      <c r="V35" s="25" t="str">
        <f t="shared" si="24"/>
        <v/>
      </c>
      <c r="W35" s="25" t="str">
        <f t="shared" si="25"/>
        <v>-- 検査値（数値）_上限値</v>
      </c>
      <c r="Y35" s="41"/>
      <c r="Z35" s="41"/>
      <c r="AA35" s="41"/>
      <c r="AB35" s="41"/>
      <c r="AD35" s="25" t="str">
        <f t="shared" si="26"/>
        <v xml:space="preserve">"num_value_up": "object", </v>
      </c>
      <c r="AE35" s="25" t="str">
        <f t="shared" si="27"/>
        <v xml:space="preserve">"num_value_up", </v>
      </c>
    </row>
    <row r="36" spans="1:31">
      <c r="B36" s="33">
        <f t="shared" si="0"/>
        <v>23</v>
      </c>
      <c r="C36" s="34" t="s">
        <v>2309</v>
      </c>
      <c r="D36" s="236" t="s">
        <v>2330</v>
      </c>
      <c r="E36" s="36"/>
      <c r="F36" s="36" t="s">
        <v>1620</v>
      </c>
      <c r="G36" s="36">
        <v>10</v>
      </c>
      <c r="H36" s="229" t="str">
        <f t="shared" si="19"/>
        <v>text</v>
      </c>
      <c r="I36" s="229">
        <f t="shared" si="20"/>
        <v>31</v>
      </c>
      <c r="J36" s="237"/>
      <c r="K36" s="238"/>
      <c r="L36" s="239"/>
      <c r="M36" s="240"/>
      <c r="S36" s="25" t="str">
        <f t="shared" si="21"/>
        <v>,num_value_low</v>
      </c>
      <c r="T36" s="25" t="str">
        <f t="shared" si="22"/>
        <v>TEXT</v>
      </c>
      <c r="U36" s="25" t="str">
        <f t="shared" si="23"/>
        <v/>
      </c>
      <c r="V36" s="25" t="str">
        <f t="shared" si="24"/>
        <v/>
      </c>
      <c r="W36" s="25" t="str">
        <f t="shared" si="25"/>
        <v>-- 検査値（数値）_下限値</v>
      </c>
      <c r="Y36" s="41"/>
      <c r="Z36" s="41"/>
      <c r="AA36" s="41"/>
      <c r="AB36" s="41"/>
      <c r="AD36" s="25" t="str">
        <f t="shared" si="26"/>
        <v xml:space="preserve">"num_value_low": "object", </v>
      </c>
      <c r="AE36" s="25" t="str">
        <f t="shared" si="27"/>
        <v xml:space="preserve">"num_value_low", </v>
      </c>
    </row>
    <row r="37" spans="1:31">
      <c r="B37" s="33">
        <f t="shared" si="0"/>
        <v>24</v>
      </c>
      <c r="C37" s="34" t="s">
        <v>2310</v>
      </c>
      <c r="D37" s="236" t="s">
        <v>2331</v>
      </c>
      <c r="E37" s="36"/>
      <c r="F37" s="36" t="s">
        <v>1620</v>
      </c>
      <c r="G37" s="36">
        <v>10</v>
      </c>
      <c r="H37" s="229" t="str">
        <f t="shared" si="19"/>
        <v>text</v>
      </c>
      <c r="I37" s="229">
        <f t="shared" si="20"/>
        <v>31</v>
      </c>
      <c r="J37" s="237"/>
      <c r="K37" s="238"/>
      <c r="L37" s="239"/>
      <c r="M37" s="240"/>
      <c r="S37" s="25" t="str">
        <f t="shared" si="21"/>
        <v>,num_value_normal</v>
      </c>
      <c r="T37" s="25" t="str">
        <f t="shared" si="22"/>
        <v>TEXT</v>
      </c>
      <c r="U37" s="25" t="str">
        <f t="shared" si="23"/>
        <v/>
      </c>
      <c r="V37" s="25" t="str">
        <f t="shared" si="24"/>
        <v/>
      </c>
      <c r="W37" s="25" t="str">
        <f t="shared" si="25"/>
        <v>-- 検査値（数値）_基準値</v>
      </c>
      <c r="Y37" s="41"/>
      <c r="Z37" s="41"/>
      <c r="AA37" s="41"/>
      <c r="AB37" s="41"/>
      <c r="AD37" s="25" t="str">
        <f t="shared" si="26"/>
        <v xml:space="preserve">"num_value_normal": "object", </v>
      </c>
      <c r="AE37" s="25" t="str">
        <f t="shared" si="27"/>
        <v xml:space="preserve">"num_value_normal", </v>
      </c>
    </row>
    <row r="38" spans="1:31" ht="75">
      <c r="B38" s="33">
        <f t="shared" si="0"/>
        <v>25</v>
      </c>
      <c r="C38" s="34" t="s">
        <v>2311</v>
      </c>
      <c r="D38" s="236" t="s">
        <v>2332</v>
      </c>
      <c r="E38" s="36"/>
      <c r="F38" s="36" t="s">
        <v>1620</v>
      </c>
      <c r="G38" s="36">
        <v>10</v>
      </c>
      <c r="H38" s="229" t="str">
        <f t="shared" si="19"/>
        <v>text</v>
      </c>
      <c r="I38" s="229">
        <f t="shared" si="20"/>
        <v>31</v>
      </c>
      <c r="J38" s="237"/>
      <c r="K38" s="238"/>
      <c r="L38" s="239"/>
      <c r="M38" s="240" t="s">
        <v>3167</v>
      </c>
      <c r="S38" s="25" t="str">
        <f t="shared" si="21"/>
        <v>,num_value_out</v>
      </c>
      <c r="T38" s="25" t="str">
        <f t="shared" si="22"/>
        <v>TEXT</v>
      </c>
      <c r="U38" s="25" t="str">
        <f t="shared" si="23"/>
        <v/>
      </c>
      <c r="V38" s="25" t="str">
        <f t="shared" si="24"/>
        <v/>
      </c>
      <c r="W38" s="25" t="str">
        <f t="shared" si="25"/>
        <v>-- 検査値（数値）_異常値フラグ</v>
      </c>
      <c r="Y38" s="41"/>
      <c r="Z38" s="41"/>
      <c r="AA38" s="41"/>
      <c r="AB38" s="41"/>
      <c r="AD38" s="25" t="str">
        <f t="shared" si="26"/>
        <v xml:space="preserve">"num_value_out": "object", </v>
      </c>
      <c r="AE38" s="25" t="str">
        <f t="shared" si="27"/>
        <v xml:space="preserve">"num_value_out", </v>
      </c>
    </row>
    <row r="39" spans="1:31">
      <c r="B39" s="33">
        <f t="shared" si="0"/>
        <v>26</v>
      </c>
      <c r="C39" s="34" t="s">
        <v>1195</v>
      </c>
      <c r="D39" s="236" t="s">
        <v>2333</v>
      </c>
      <c r="E39" s="36"/>
      <c r="F39" s="36" t="s">
        <v>1620</v>
      </c>
      <c r="G39" s="36">
        <v>10</v>
      </c>
      <c r="H39" s="229" t="str">
        <f t="shared" si="19"/>
        <v>text</v>
      </c>
      <c r="I39" s="229">
        <f t="shared" si="20"/>
        <v>31</v>
      </c>
      <c r="J39" s="237"/>
      <c r="K39" s="238"/>
      <c r="L39" s="239"/>
      <c r="M39" s="240"/>
      <c r="S39" s="25" t="str">
        <f t="shared" si="21"/>
        <v>,unit</v>
      </c>
      <c r="T39" s="25" t="str">
        <f t="shared" si="22"/>
        <v>TEXT</v>
      </c>
      <c r="U39" s="25" t="str">
        <f t="shared" si="23"/>
        <v/>
      </c>
      <c r="V39" s="25" t="str">
        <f t="shared" si="24"/>
        <v/>
      </c>
      <c r="W39" s="25" t="str">
        <f t="shared" si="25"/>
        <v>-- 単位</v>
      </c>
      <c r="Y39" s="41"/>
      <c r="Z39" s="41"/>
      <c r="AA39" s="41"/>
      <c r="AB39" s="41"/>
      <c r="AD39" s="25" t="str">
        <f t="shared" si="26"/>
        <v xml:space="preserve">"unit": "object", </v>
      </c>
      <c r="AE39" s="25" t="str">
        <f t="shared" si="27"/>
        <v xml:space="preserve">"unit", </v>
      </c>
    </row>
    <row r="40" spans="1:31">
      <c r="B40" s="33">
        <f t="shared" si="0"/>
        <v>27</v>
      </c>
      <c r="C40" s="34" t="s">
        <v>2312</v>
      </c>
      <c r="D40" s="236" t="s">
        <v>2334</v>
      </c>
      <c r="E40" s="36"/>
      <c r="F40" s="36" t="s">
        <v>1620</v>
      </c>
      <c r="G40" s="36">
        <v>20</v>
      </c>
      <c r="H40" s="229" t="str">
        <f t="shared" si="19"/>
        <v>text</v>
      </c>
      <c r="I40" s="229">
        <f t="shared" si="20"/>
        <v>61</v>
      </c>
      <c r="J40" s="237"/>
      <c r="K40" s="238"/>
      <c r="L40" s="239"/>
      <c r="M40" s="240"/>
      <c r="S40" s="25" t="str">
        <f t="shared" si="21"/>
        <v>,u_code</v>
      </c>
      <c r="T40" s="25" t="str">
        <f t="shared" si="22"/>
        <v>TEXT</v>
      </c>
      <c r="U40" s="25" t="str">
        <f t="shared" si="23"/>
        <v/>
      </c>
      <c r="V40" s="25" t="str">
        <f t="shared" si="24"/>
        <v/>
      </c>
      <c r="W40" s="25" t="str">
        <f t="shared" si="25"/>
        <v>-- 単位コード</v>
      </c>
      <c r="Y40" s="41"/>
      <c r="Z40" s="41"/>
      <c r="AA40" s="41"/>
      <c r="AB40" s="41"/>
      <c r="AD40" s="25" t="str">
        <f t="shared" si="26"/>
        <v xml:space="preserve">"u_code": "object", </v>
      </c>
      <c r="AE40" s="25" t="str">
        <f t="shared" si="27"/>
        <v xml:space="preserve">"u_code", </v>
      </c>
    </row>
    <row r="41" spans="1:31">
      <c r="B41" s="33">
        <f t="shared" si="0"/>
        <v>28</v>
      </c>
      <c r="C41" s="34" t="s">
        <v>2313</v>
      </c>
      <c r="D41" s="236" t="s">
        <v>2335</v>
      </c>
      <c r="E41" s="36"/>
      <c r="F41" s="36" t="s">
        <v>1620</v>
      </c>
      <c r="G41" s="36">
        <v>20</v>
      </c>
      <c r="H41" s="229" t="str">
        <f t="shared" ref="H41" si="28">IF(F41="フラグ","boolean",IF(F41="文字列","text",IF(F41="整数","integer",IF(F41="実数","numeric",""))))</f>
        <v>text</v>
      </c>
      <c r="I41" s="229">
        <f t="shared" ref="I41" si="29">IF(H41="boolean",1,IF(H41="text",IF(G41&lt;=126,1+(G41*3),4+(G41*3)),IF(H41="integer",4,IF(H41="numeric",3+CEILING(G41/4*2,2),0))))</f>
        <v>61</v>
      </c>
      <c r="J41" s="237"/>
      <c r="K41" s="238"/>
      <c r="L41" s="239"/>
      <c r="M41" s="240"/>
      <c r="S41" s="25" t="str">
        <f t="shared" ref="S41" si="30">IF(B41&lt;&gt;1,","&amp;D41,D41)</f>
        <v>,u_code_id</v>
      </c>
      <c r="T41" s="25" t="str">
        <f t="shared" ref="T41" si="31">UPPER(H41)</f>
        <v>TEXT</v>
      </c>
      <c r="U41" s="25" t="str">
        <f t="shared" ref="U41" si="32">IF(K41&lt;&gt;"","default "&amp;IF(H41="text","'"&amp;K41&amp;"'",K41),"")</f>
        <v/>
      </c>
      <c r="V41" s="25" t="str">
        <f t="shared" ref="V41" si="33">IF(L41="○","NOT NULL","")</f>
        <v/>
      </c>
      <c r="W41" s="25" t="str">
        <f t="shared" ref="W41" si="34">"-- "&amp;C41</f>
        <v>-- 単位コードID</v>
      </c>
      <c r="Y41" s="41"/>
      <c r="Z41" s="41"/>
      <c r="AA41" s="41"/>
      <c r="AB41" s="41"/>
      <c r="AD41" s="25" t="str">
        <f t="shared" ref="AD41" si="35">IF(H41="text",""""&amp;D41&amp;""": ""object"", ","")</f>
        <v xml:space="preserve">"u_code_id": "object", </v>
      </c>
      <c r="AE41" s="25" t="str">
        <f t="shared" ref="AE41" si="36">""""&amp;D41&amp;""", "</f>
        <v xml:space="preserve">"u_code_id", </v>
      </c>
    </row>
    <row r="42" spans="1:31" ht="19.5" thickBot="1">
      <c r="A42" s="41"/>
      <c r="B42" s="42">
        <f t="shared" si="0"/>
        <v>29</v>
      </c>
      <c r="C42" s="43" t="s">
        <v>2314</v>
      </c>
      <c r="D42" s="43" t="s">
        <v>2336</v>
      </c>
      <c r="E42" s="44"/>
      <c r="F42" s="44" t="s">
        <v>1620</v>
      </c>
      <c r="G42" s="44">
        <v>1000</v>
      </c>
      <c r="H42" s="248" t="str">
        <f t="shared" si="1"/>
        <v>text</v>
      </c>
      <c r="I42" s="248">
        <f t="shared" si="2"/>
        <v>3004</v>
      </c>
      <c r="J42" s="46"/>
      <c r="K42" s="250"/>
      <c r="L42" s="44"/>
      <c r="M42" s="49"/>
      <c r="S42" s="25" t="str">
        <f t="shared" si="3"/>
        <v>,item_memo_f</v>
      </c>
      <c r="T42" s="25" t="str">
        <f t="shared" si="4"/>
        <v>TEXT</v>
      </c>
      <c r="U42" s="25" t="str">
        <f t="shared" si="5"/>
        <v/>
      </c>
      <c r="V42" s="25" t="str">
        <f t="shared" si="6"/>
        <v/>
      </c>
      <c r="W42" s="25" t="str">
        <f t="shared" si="7"/>
        <v>-- 項目フリーコメント</v>
      </c>
      <c r="Y42" s="41"/>
      <c r="Z42" s="41"/>
      <c r="AA42" s="41"/>
      <c r="AB42" s="41"/>
      <c r="AD42" s="25" t="str">
        <f t="shared" si="8"/>
        <v xml:space="preserve">"item_memo_f": "object", </v>
      </c>
      <c r="AE42" s="25" t="str">
        <f t="shared" si="9"/>
        <v xml:space="preserve">"item_memo_f", </v>
      </c>
    </row>
    <row r="43" spans="1:31">
      <c r="P43" s="41"/>
      <c r="R43" s="25" t="s">
        <v>1327</v>
      </c>
      <c r="Y43" s="41"/>
      <c r="Z43" s="41"/>
      <c r="AA43" s="41"/>
      <c r="AB43" s="41"/>
    </row>
    <row r="44" spans="1:31">
      <c r="P44" s="41"/>
      <c r="Y44" s="41"/>
      <c r="Z44" s="41"/>
      <c r="AA44" s="41"/>
      <c r="AB44" s="41"/>
    </row>
    <row r="45" spans="1:31">
      <c r="P45" s="41"/>
      <c r="Y45" s="41"/>
      <c r="Z45" s="41"/>
      <c r="AA45" s="41"/>
      <c r="AB45" s="41"/>
    </row>
    <row r="46" spans="1:31">
      <c r="P46" s="41"/>
      <c r="Y46" s="41"/>
      <c r="Z46" s="41"/>
      <c r="AA46" s="41"/>
    </row>
    <row r="47" spans="1:31">
      <c r="P47" s="41"/>
      <c r="Y47" s="41"/>
      <c r="Z47" s="41"/>
      <c r="AA47" s="41"/>
    </row>
    <row r="48" spans="1:31">
      <c r="P48" s="41"/>
      <c r="Y48" s="41"/>
      <c r="Z48" s="41"/>
      <c r="AA48" s="41"/>
    </row>
    <row r="49" spans="16:27">
      <c r="P49" s="41"/>
      <c r="Y49" s="41"/>
      <c r="Z49" s="41"/>
      <c r="AA49" s="41"/>
    </row>
    <row r="50" spans="16:27">
      <c r="P50" s="41"/>
      <c r="Y50" s="41"/>
      <c r="Z50" s="41"/>
      <c r="AA5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88" priority="37"/>
  </conditionalFormatting>
  <conditionalFormatting sqref="D18">
    <cfRule type="duplicateValues" dxfId="587" priority="36"/>
  </conditionalFormatting>
  <conditionalFormatting sqref="D16">
    <cfRule type="duplicateValues" dxfId="586" priority="35"/>
  </conditionalFormatting>
  <conditionalFormatting sqref="D17">
    <cfRule type="duplicateValues" dxfId="585" priority="34"/>
  </conditionalFormatting>
  <conditionalFormatting sqref="D14">
    <cfRule type="duplicateValues" dxfId="584" priority="33"/>
  </conditionalFormatting>
  <conditionalFormatting sqref="D21">
    <cfRule type="duplicateValues" dxfId="583" priority="32"/>
  </conditionalFormatting>
  <conditionalFormatting sqref="D22">
    <cfRule type="duplicateValues" dxfId="582" priority="31"/>
  </conditionalFormatting>
  <conditionalFormatting sqref="D23">
    <cfRule type="duplicateValues" dxfId="581" priority="30"/>
  </conditionalFormatting>
  <conditionalFormatting sqref="D19">
    <cfRule type="duplicateValues" dxfId="580" priority="28"/>
  </conditionalFormatting>
  <conditionalFormatting sqref="D20">
    <cfRule type="duplicateValues" dxfId="579" priority="27"/>
  </conditionalFormatting>
  <conditionalFormatting sqref="D29">
    <cfRule type="duplicateValues" dxfId="578" priority="21"/>
  </conditionalFormatting>
  <conditionalFormatting sqref="D30">
    <cfRule type="duplicateValues" dxfId="577" priority="20"/>
  </conditionalFormatting>
  <conditionalFormatting sqref="D31">
    <cfRule type="duplicateValues" dxfId="576" priority="19"/>
  </conditionalFormatting>
  <conditionalFormatting sqref="D32">
    <cfRule type="duplicateValues" dxfId="575" priority="17"/>
  </conditionalFormatting>
  <conditionalFormatting sqref="D33">
    <cfRule type="duplicateValues" dxfId="574" priority="16"/>
  </conditionalFormatting>
  <conditionalFormatting sqref="D34">
    <cfRule type="duplicateValues" dxfId="573" priority="15"/>
  </conditionalFormatting>
  <conditionalFormatting sqref="D39">
    <cfRule type="duplicateValues" dxfId="572" priority="10"/>
  </conditionalFormatting>
  <conditionalFormatting sqref="D40">
    <cfRule type="duplicateValues" dxfId="571" priority="9"/>
  </conditionalFormatting>
  <conditionalFormatting sqref="D24:D28">
    <cfRule type="duplicateValues" dxfId="570" priority="6"/>
  </conditionalFormatting>
  <conditionalFormatting sqref="D35">
    <cfRule type="duplicateValues" dxfId="569" priority="5"/>
  </conditionalFormatting>
  <conditionalFormatting sqref="D36">
    <cfRule type="duplicateValues" dxfId="568" priority="4"/>
  </conditionalFormatting>
  <conditionalFormatting sqref="D37">
    <cfRule type="duplicateValues" dxfId="567" priority="3"/>
  </conditionalFormatting>
  <conditionalFormatting sqref="D38">
    <cfRule type="duplicateValues" dxfId="566" priority="2"/>
  </conditionalFormatting>
  <conditionalFormatting sqref="D41">
    <cfRule type="duplicateValues" dxfId="56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pageSetUpPr fitToPage="1"/>
  </sheetPr>
  <dimension ref="A1:AE3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milscm4.text_mml_mmllb_item_memo</v>
      </c>
    </row>
    <row r="3" spans="1:31" ht="19.5" thickBot="1">
      <c r="B3" s="28"/>
      <c r="C3" s="28"/>
      <c r="D3" s="28"/>
      <c r="E3" s="28"/>
      <c r="F3" s="28"/>
      <c r="G3" s="28"/>
      <c r="H3" s="28"/>
      <c r="I3" s="28"/>
      <c r="J3" s="28"/>
      <c r="K3" s="28"/>
      <c r="L3" s="28"/>
      <c r="M3" s="29"/>
      <c r="N3" s="28"/>
      <c r="Q3" s="25" t="str">
        <f>"ADD CONSTRAINT "&amp;D$8&amp;"_pkey"</f>
        <v>ADD CONSTRAINT text_mml_mmllb_item_memo_pkey</v>
      </c>
    </row>
    <row r="4" spans="1:31">
      <c r="B4" s="626" t="s">
        <v>142</v>
      </c>
      <c r="C4" s="627"/>
      <c r="D4" s="628" t="str">
        <f>VLOOKUP(D7,エンティティ一覧!A1:'エンティティ一覧'!AQ10131,13,FALSE)</f>
        <v>ENT_A6_23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3176</v>
      </c>
      <c r="E7" s="646"/>
      <c r="F7" s="646"/>
      <c r="G7" s="646"/>
      <c r="H7" s="646"/>
      <c r="I7" s="646"/>
      <c r="J7" s="646"/>
      <c r="K7" s="646"/>
      <c r="L7" s="646"/>
      <c r="M7" s="647"/>
      <c r="T7" s="25" t="s">
        <v>2293</v>
      </c>
    </row>
    <row r="8" spans="1:31">
      <c r="B8" s="641" t="s">
        <v>642</v>
      </c>
      <c r="C8" s="642"/>
      <c r="D8" s="643" t="s">
        <v>2273</v>
      </c>
      <c r="E8" s="646"/>
      <c r="F8" s="646"/>
      <c r="G8" s="646"/>
      <c r="H8" s="646"/>
      <c r="I8" s="646"/>
      <c r="J8" s="646"/>
      <c r="K8" s="646"/>
      <c r="L8" s="646"/>
      <c r="M8" s="647"/>
      <c r="S8" s="25" t="s">
        <v>1327</v>
      </c>
    </row>
    <row r="9" spans="1:31" ht="19.5" thickBot="1">
      <c r="B9" s="652" t="s">
        <v>149</v>
      </c>
      <c r="C9" s="653"/>
      <c r="D9" s="654" t="str">
        <f xml:space="preserve"> D7 &amp; "を定義する。"</f>
        <v>MML_検歴情報モジュール_検査項目コメントを定義する。</v>
      </c>
      <c r="E9" s="655"/>
      <c r="F9" s="655"/>
      <c r="G9" s="655"/>
      <c r="H9" s="655"/>
      <c r="I9" s="655"/>
      <c r="J9" s="655"/>
      <c r="K9" s="655"/>
      <c r="L9" s="655"/>
      <c r="M9" s="656"/>
      <c r="P9" s="25" t="str">
        <f>"ALTER TABLE milscm4."&amp;D$8&amp;" OWNER TO pgmisgrp1;"</f>
        <v>ALTER TABLE milscm4.text_mml_mmllb_item_memo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milscm4.text_mml_mmllb_item_memo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milscm4.text_mml_mmllb_item_memo</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5" si="0">ROW()-13</f>
        <v>1</v>
      </c>
      <c r="C14" s="34" t="s">
        <v>1887</v>
      </c>
      <c r="D14" s="236" t="s">
        <v>1885</v>
      </c>
      <c r="E14" s="36" t="s">
        <v>192</v>
      </c>
      <c r="F14" s="36" t="s">
        <v>1875</v>
      </c>
      <c r="G14" s="36">
        <v>10</v>
      </c>
      <c r="H14" s="229" t="str">
        <f t="shared" ref="H14:H25" si="1">IF(F14="フラグ","boolean",IF(F14="文字列","text",IF(F14="整数","integer",IF(F14="実数","numeric",""))))</f>
        <v>integer</v>
      </c>
      <c r="I14" s="229">
        <f t="shared" ref="I14:I25" si="2">IF(H14="boolean",1,IF(H14="text",IF(G14&lt;=126,1+(G14*3),4+(G14*3)),IF(H14="integer",4,IF(H14="numeric",3+CEILING(G14/4*2,2),0))))</f>
        <v>4</v>
      </c>
      <c r="J14" s="237"/>
      <c r="K14" s="238"/>
      <c r="L14" s="239" t="s">
        <v>192</v>
      </c>
      <c r="M14" s="240"/>
      <c r="S14" s="25" t="str">
        <f t="shared" ref="S14:S25" si="3">IF(B14&lt;&gt;1,","&amp;D14,D14)</f>
        <v>zip_no</v>
      </c>
      <c r="T14" s="25" t="str">
        <f t="shared" ref="T14:T25" si="4">UPPER(H14)</f>
        <v>INTEGER</v>
      </c>
      <c r="U14" s="25" t="str">
        <f t="shared" ref="U14:U25" si="5">IF(K14&lt;&gt;"","default "&amp;IF(H14="text","'"&amp;K14&amp;"'",K14),"")</f>
        <v/>
      </c>
      <c r="V14" s="25" t="str">
        <f t="shared" ref="V14:V25" si="6">IF(L14="○","NOT NULL","")</f>
        <v>NOT NULL</v>
      </c>
      <c r="W14" s="25" t="str">
        <f t="shared" ref="W14:W25" si="7">"-- "&amp;C14</f>
        <v>-- ZipファイルNo</v>
      </c>
      <c r="Y14" s="41"/>
      <c r="Z14" s="41"/>
      <c r="AA14" s="41"/>
      <c r="AB14" s="41"/>
      <c r="AD14" s="25" t="str">
        <f t="shared" ref="AD14:AD25" si="8">IF(H14="text",""""&amp;D14&amp;""": ""object"", ","")</f>
        <v/>
      </c>
      <c r="AE14" s="25" t="str">
        <f t="shared" ref="AE14:AE25"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2253</v>
      </c>
      <c r="D19" s="236" t="s">
        <v>2252</v>
      </c>
      <c r="E19" s="36" t="s">
        <v>1273</v>
      </c>
      <c r="F19" s="36" t="s">
        <v>1875</v>
      </c>
      <c r="G19" s="36">
        <v>10</v>
      </c>
      <c r="H19" s="229" t="str">
        <f t="shared" si="1"/>
        <v>integer</v>
      </c>
      <c r="I19" s="229">
        <f t="shared" si="2"/>
        <v>4</v>
      </c>
      <c r="J19" s="237"/>
      <c r="K19" s="238"/>
      <c r="L19" s="239" t="s">
        <v>192</v>
      </c>
      <c r="M19" s="240"/>
      <c r="S19" s="25" t="str">
        <f>IF(B19&lt;&gt;1,","&amp;D19,D19)</f>
        <v>,labo_test_no</v>
      </c>
      <c r="T19" s="25" t="str">
        <f>UPPER(H19)</f>
        <v>INTEGER</v>
      </c>
      <c r="U19" s="25" t="str">
        <f>IF(K19&lt;&gt;"","default "&amp;IF(H19="text","'"&amp;K19&amp;"'",K19),"")</f>
        <v/>
      </c>
      <c r="V19" s="25" t="str">
        <f t="shared" si="6"/>
        <v>NOT NULL</v>
      </c>
      <c r="W19" s="25" t="str">
        <f t="shared" si="7"/>
        <v>-- 検体検査結果情報No</v>
      </c>
      <c r="Y19" s="41"/>
      <c r="Z19" s="41"/>
      <c r="AA19" s="41"/>
      <c r="AB19" s="41"/>
      <c r="AD19" s="25" t="str">
        <f>IF(H19="text",""""&amp;D19&amp;""": ""object"", ","")</f>
        <v/>
      </c>
      <c r="AE19" s="25" t="str">
        <f>""""&amp;D19&amp;""", "</f>
        <v xml:space="preserve">"labo_test_no", </v>
      </c>
    </row>
    <row r="20" spans="1:31">
      <c r="B20" s="33">
        <f t="shared" si="0"/>
        <v>7</v>
      </c>
      <c r="C20" s="34" t="s">
        <v>2276</v>
      </c>
      <c r="D20" s="236" t="s">
        <v>2275</v>
      </c>
      <c r="E20" s="36" t="s">
        <v>1273</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IF(B20&lt;&gt;1,","&amp;D20,D20)</f>
        <v>,item_no</v>
      </c>
      <c r="T20" s="25" t="str">
        <f>UPPER(H20)</f>
        <v>INTEGER</v>
      </c>
      <c r="U20" s="25" t="str">
        <f>IF(K20&lt;&gt;"","default "&amp;IF(H20="text","'"&amp;K20&amp;"'",K20),"")</f>
        <v/>
      </c>
      <c r="V20" s="25" t="str">
        <f t="shared" ref="V20" si="12">IF(L20="○","NOT NULL","")</f>
        <v>NOT NULL</v>
      </c>
      <c r="W20" s="25" t="str">
        <f t="shared" ref="W20" si="13">"-- "&amp;C20</f>
        <v>-- 項目No</v>
      </c>
      <c r="Y20" s="41"/>
      <c r="Z20" s="41"/>
      <c r="AA20" s="41"/>
      <c r="AB20" s="41"/>
      <c r="AD20" s="25" t="str">
        <f>IF(H20="text",""""&amp;D20&amp;""": ""object"", ","")</f>
        <v/>
      </c>
      <c r="AE20" s="25" t="str">
        <f>""""&amp;D20&amp;""", "</f>
        <v xml:space="preserve">"item_no", </v>
      </c>
    </row>
    <row r="21" spans="1:31">
      <c r="B21" s="33">
        <f t="shared" si="0"/>
        <v>8</v>
      </c>
      <c r="C21" s="34" t="s">
        <v>2274</v>
      </c>
      <c r="D21" s="236" t="s">
        <v>2281</v>
      </c>
      <c r="E21" s="36" t="s">
        <v>1273</v>
      </c>
      <c r="F21" s="36" t="s">
        <v>1875</v>
      </c>
      <c r="G21" s="36">
        <v>10</v>
      </c>
      <c r="H21" s="229" t="str">
        <f t="shared" si="1"/>
        <v>integer</v>
      </c>
      <c r="I21" s="229">
        <f t="shared" si="2"/>
        <v>4</v>
      </c>
      <c r="J21" s="237"/>
      <c r="K21" s="238"/>
      <c r="L21" s="239" t="s">
        <v>192</v>
      </c>
      <c r="M21" s="240"/>
      <c r="S21" s="25" t="str">
        <f>IF(B21&lt;&gt;1,","&amp;D21,D21)</f>
        <v>,item_memo_no</v>
      </c>
      <c r="T21" s="25" t="str">
        <f>UPPER(H21)</f>
        <v>INTEGER</v>
      </c>
      <c r="U21" s="25" t="str">
        <f>IF(K21&lt;&gt;"","default "&amp;IF(H21="text","'"&amp;K21&amp;"'",K21),"")</f>
        <v/>
      </c>
      <c r="V21" s="25" t="str">
        <f t="shared" si="6"/>
        <v>NOT NULL</v>
      </c>
      <c r="W21" s="25" t="str">
        <f t="shared" si="7"/>
        <v>-- 項目コメントNo</v>
      </c>
      <c r="Y21" s="41"/>
      <c r="Z21" s="41"/>
      <c r="AA21" s="41"/>
      <c r="AB21" s="41"/>
      <c r="AD21" s="25" t="str">
        <f>IF(H21="text",""""&amp;D21&amp;""": ""object"", ","")</f>
        <v/>
      </c>
      <c r="AE21" s="25" t="str">
        <f>""""&amp;D21&amp;""", "</f>
        <v xml:space="preserve">"item_memo_no", </v>
      </c>
    </row>
    <row r="22" spans="1:31">
      <c r="B22" s="33">
        <f t="shared" si="0"/>
        <v>9</v>
      </c>
      <c r="C22" s="34" t="s">
        <v>2277</v>
      </c>
      <c r="D22" s="236" t="s">
        <v>2282</v>
      </c>
      <c r="E22" s="36"/>
      <c r="F22" s="36" t="s">
        <v>1620</v>
      </c>
      <c r="G22" s="36">
        <v>1000</v>
      </c>
      <c r="H22" s="229" t="str">
        <f t="shared" si="1"/>
        <v>text</v>
      </c>
      <c r="I22" s="229">
        <f t="shared" si="2"/>
        <v>3004</v>
      </c>
      <c r="J22" s="237"/>
      <c r="K22" s="238"/>
      <c r="L22" s="239"/>
      <c r="M22" s="240"/>
      <c r="S22" s="25" t="str">
        <f t="shared" si="3"/>
        <v>,item_memo</v>
      </c>
      <c r="T22" s="25" t="str">
        <f t="shared" si="4"/>
        <v>TEXT</v>
      </c>
      <c r="U22" s="25" t="str">
        <f t="shared" si="5"/>
        <v/>
      </c>
      <c r="V22" s="25" t="str">
        <f t="shared" si="6"/>
        <v/>
      </c>
      <c r="W22" s="25" t="str">
        <f t="shared" si="7"/>
        <v>-- 項目コメント</v>
      </c>
      <c r="Y22" s="41"/>
      <c r="Z22" s="41"/>
      <c r="AA22" s="41"/>
      <c r="AB22" s="41"/>
      <c r="AD22" s="25" t="str">
        <f t="shared" si="8"/>
        <v xml:space="preserve">"item_memo": "object", </v>
      </c>
      <c r="AE22" s="25" t="str">
        <f t="shared" si="9"/>
        <v xml:space="preserve">"item_memo", </v>
      </c>
    </row>
    <row r="23" spans="1:31">
      <c r="B23" s="33">
        <f t="shared" si="0"/>
        <v>10</v>
      </c>
      <c r="C23" s="34" t="s">
        <v>2278</v>
      </c>
      <c r="D23" s="236" t="s">
        <v>2283</v>
      </c>
      <c r="E23" s="36"/>
      <c r="F23" s="36" t="s">
        <v>1620</v>
      </c>
      <c r="G23" s="36">
        <v>50</v>
      </c>
      <c r="H23" s="229" t="str">
        <f t="shared" si="1"/>
        <v>text</v>
      </c>
      <c r="I23" s="229">
        <f t="shared" si="2"/>
        <v>151</v>
      </c>
      <c r="J23" s="237"/>
      <c r="K23" s="238"/>
      <c r="L23" s="239"/>
      <c r="M23" s="240"/>
      <c r="S23" s="25" t="str">
        <f t="shared" si="3"/>
        <v>,im_code_name</v>
      </c>
      <c r="T23" s="25" t="str">
        <f t="shared" si="4"/>
        <v>TEXT</v>
      </c>
      <c r="U23" s="25" t="str">
        <f t="shared" si="5"/>
        <v/>
      </c>
      <c r="V23" s="25" t="str">
        <f t="shared" si="6"/>
        <v/>
      </c>
      <c r="W23" s="25" t="str">
        <f t="shared" si="7"/>
        <v>-- 項目コメントコード名</v>
      </c>
      <c r="Y23" s="41"/>
      <c r="Z23" s="41"/>
      <c r="AA23" s="41"/>
      <c r="AB23" s="41"/>
      <c r="AD23" s="25" t="str">
        <f t="shared" si="8"/>
        <v xml:space="preserve">"im_code_name": "object", </v>
      </c>
      <c r="AE23" s="25" t="str">
        <f t="shared" si="9"/>
        <v xml:space="preserve">"im_code_name", </v>
      </c>
    </row>
    <row r="24" spans="1:31">
      <c r="B24" s="33">
        <f t="shared" si="0"/>
        <v>11</v>
      </c>
      <c r="C24" s="34" t="s">
        <v>2279</v>
      </c>
      <c r="D24" s="236" t="s">
        <v>2284</v>
      </c>
      <c r="E24" s="36"/>
      <c r="F24" s="36" t="s">
        <v>1620</v>
      </c>
      <c r="G24" s="36">
        <v>20</v>
      </c>
      <c r="H24" s="229" t="str">
        <f t="shared" si="1"/>
        <v>text</v>
      </c>
      <c r="I24" s="229">
        <f t="shared" si="2"/>
        <v>61</v>
      </c>
      <c r="J24" s="237"/>
      <c r="K24" s="238"/>
      <c r="L24" s="239"/>
      <c r="M24" s="240"/>
      <c r="S24" s="25" t="str">
        <f t="shared" si="3"/>
        <v>,im_code</v>
      </c>
      <c r="T24" s="25" t="str">
        <f t="shared" si="4"/>
        <v>TEXT</v>
      </c>
      <c r="U24" s="25" t="str">
        <f t="shared" si="5"/>
        <v/>
      </c>
      <c r="V24" s="25" t="str">
        <f t="shared" si="6"/>
        <v/>
      </c>
      <c r="W24" s="25" t="str">
        <f t="shared" si="7"/>
        <v>-- 項目コメントコード</v>
      </c>
      <c r="Y24" s="41"/>
      <c r="Z24" s="41"/>
      <c r="AA24" s="41"/>
      <c r="AB24" s="41"/>
      <c r="AD24" s="25" t="str">
        <f t="shared" si="8"/>
        <v xml:space="preserve">"im_code": "object", </v>
      </c>
      <c r="AE24" s="25" t="str">
        <f t="shared" si="9"/>
        <v xml:space="preserve">"im_code", </v>
      </c>
    </row>
    <row r="25" spans="1:31" ht="19.5" thickBot="1">
      <c r="A25" s="41"/>
      <c r="B25" s="42">
        <f t="shared" si="0"/>
        <v>12</v>
      </c>
      <c r="C25" s="43" t="s">
        <v>2280</v>
      </c>
      <c r="D25" s="43" t="s">
        <v>2285</v>
      </c>
      <c r="E25" s="44"/>
      <c r="F25" s="44" t="s">
        <v>1620</v>
      </c>
      <c r="G25" s="44">
        <v>20</v>
      </c>
      <c r="H25" s="248" t="str">
        <f t="shared" si="1"/>
        <v>text</v>
      </c>
      <c r="I25" s="248">
        <f t="shared" si="2"/>
        <v>61</v>
      </c>
      <c r="J25" s="46"/>
      <c r="K25" s="250"/>
      <c r="L25" s="44"/>
      <c r="M25" s="49"/>
      <c r="S25" s="25" t="str">
        <f t="shared" si="3"/>
        <v>,im_code_id</v>
      </c>
      <c r="T25" s="25" t="str">
        <f t="shared" si="4"/>
        <v>TEXT</v>
      </c>
      <c r="U25" s="25" t="str">
        <f t="shared" si="5"/>
        <v/>
      </c>
      <c r="V25" s="25" t="str">
        <f t="shared" si="6"/>
        <v/>
      </c>
      <c r="W25" s="25" t="str">
        <f t="shared" si="7"/>
        <v>-- 項目コメントコードID</v>
      </c>
      <c r="Y25" s="41"/>
      <c r="Z25" s="41"/>
      <c r="AA25" s="41"/>
      <c r="AB25" s="41"/>
      <c r="AD25" s="25" t="str">
        <f t="shared" si="8"/>
        <v xml:space="preserve">"im_code_id": "object", </v>
      </c>
      <c r="AE25" s="25" t="str">
        <f t="shared" si="9"/>
        <v xml:space="preserve">"im_code_id", </v>
      </c>
    </row>
    <row r="26" spans="1:31">
      <c r="P26" s="41"/>
      <c r="R26" s="25" t="s">
        <v>1327</v>
      </c>
      <c r="Y26" s="41"/>
      <c r="Z26" s="41"/>
      <c r="AA26" s="41"/>
      <c r="AB26" s="41"/>
    </row>
    <row r="27" spans="1:31">
      <c r="P27" s="41"/>
      <c r="Y27" s="41"/>
      <c r="Z27" s="41"/>
      <c r="AA27" s="41"/>
      <c r="AB27" s="41"/>
    </row>
    <row r="28" spans="1:31">
      <c r="P28" s="41"/>
      <c r="Y28" s="41"/>
      <c r="Z28" s="41"/>
      <c r="AA28" s="41"/>
      <c r="AB28" s="41"/>
    </row>
    <row r="29" spans="1:31">
      <c r="P29" s="41"/>
      <c r="Y29" s="41"/>
      <c r="Z29" s="41"/>
      <c r="AA29" s="41"/>
    </row>
    <row r="30" spans="1:31">
      <c r="P30" s="41"/>
      <c r="Y30" s="41"/>
      <c r="Z30" s="41"/>
      <c r="AA30" s="41"/>
    </row>
    <row r="31" spans="1:31">
      <c r="P31" s="41"/>
      <c r="Y31" s="41"/>
      <c r="Z31" s="41"/>
      <c r="AA31" s="41"/>
    </row>
    <row r="32" spans="1:31">
      <c r="P32" s="41"/>
      <c r="Y32" s="41"/>
      <c r="Z32" s="41"/>
      <c r="AA32" s="41"/>
    </row>
    <row r="33" spans="16:27">
      <c r="P33" s="41"/>
      <c r="Y33" s="41"/>
      <c r="Z33" s="41"/>
      <c r="AA33"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64" priority="11"/>
  </conditionalFormatting>
  <conditionalFormatting sqref="D18">
    <cfRule type="duplicateValues" dxfId="563" priority="10"/>
  </conditionalFormatting>
  <conditionalFormatting sqref="D16">
    <cfRule type="duplicateValues" dxfId="562" priority="9"/>
  </conditionalFormatting>
  <conditionalFormatting sqref="D17">
    <cfRule type="duplicateValues" dxfId="561" priority="8"/>
  </conditionalFormatting>
  <conditionalFormatting sqref="D14">
    <cfRule type="duplicateValues" dxfId="560" priority="7"/>
  </conditionalFormatting>
  <conditionalFormatting sqref="D22">
    <cfRule type="duplicateValues" dxfId="559" priority="6"/>
  </conditionalFormatting>
  <conditionalFormatting sqref="D23">
    <cfRule type="duplicateValues" dxfId="558" priority="5"/>
  </conditionalFormatting>
  <conditionalFormatting sqref="D24">
    <cfRule type="duplicateValues" dxfId="557" priority="4"/>
  </conditionalFormatting>
  <conditionalFormatting sqref="D21">
    <cfRule type="duplicateValues" dxfId="556" priority="3"/>
  </conditionalFormatting>
  <conditionalFormatting sqref="D19">
    <cfRule type="duplicateValues" dxfId="555" priority="2"/>
  </conditionalFormatting>
  <conditionalFormatting sqref="D20">
    <cfRule type="duplicateValues" dxfId="55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milscm4.text_mml_mmlps_body</v>
      </c>
    </row>
    <row r="3" spans="1:31" ht="19.5" thickBot="1">
      <c r="B3" s="28"/>
      <c r="C3" s="28"/>
      <c r="D3" s="28"/>
      <c r="E3" s="28"/>
      <c r="F3" s="28"/>
      <c r="G3" s="28"/>
      <c r="H3" s="28"/>
      <c r="I3" s="28"/>
      <c r="J3" s="28"/>
      <c r="K3" s="28"/>
      <c r="L3" s="28"/>
      <c r="M3" s="29"/>
      <c r="N3" s="28"/>
      <c r="Q3" s="25" t="str">
        <f>"ADD CONSTRAINT "&amp;D$8&amp;"_pkey"</f>
        <v>ADD CONSTRAINT text_mml_mmlps_body_pkey</v>
      </c>
    </row>
    <row r="4" spans="1:31">
      <c r="B4" s="626" t="s">
        <v>142</v>
      </c>
      <c r="C4" s="627"/>
      <c r="D4" s="628" t="str">
        <f>VLOOKUP(D7,エンティティ一覧!A1:'エンティティ一覧'!AQ10131,13,FALSE)</f>
        <v>ENT_A6_24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2112</v>
      </c>
      <c r="E7" s="646"/>
      <c r="F7" s="646"/>
      <c r="G7" s="646"/>
      <c r="H7" s="646"/>
      <c r="I7" s="646"/>
      <c r="J7" s="646"/>
      <c r="K7" s="646"/>
      <c r="L7" s="646"/>
      <c r="M7" s="647"/>
    </row>
    <row r="8" spans="1:31">
      <c r="B8" s="641" t="s">
        <v>642</v>
      </c>
      <c r="C8" s="642"/>
      <c r="D8" s="643" t="s">
        <v>2120</v>
      </c>
      <c r="E8" s="646"/>
      <c r="F8" s="646"/>
      <c r="G8" s="646"/>
      <c r="H8" s="646"/>
      <c r="I8" s="646"/>
      <c r="J8" s="646"/>
      <c r="K8" s="646"/>
      <c r="L8" s="646"/>
      <c r="M8" s="647"/>
      <c r="S8" s="25" t="s">
        <v>1327</v>
      </c>
    </row>
    <row r="9" spans="1:31" ht="19.5" thickBot="1">
      <c r="B9" s="652" t="s">
        <v>149</v>
      </c>
      <c r="C9" s="653"/>
      <c r="D9" s="654" t="str">
        <f xml:space="preserve"> D7 &amp; "を定義する。"</f>
        <v>MML_処方箋モジュール_本文を定義する。</v>
      </c>
      <c r="E9" s="655"/>
      <c r="F9" s="655"/>
      <c r="G9" s="655"/>
      <c r="H9" s="655"/>
      <c r="I9" s="655"/>
      <c r="J9" s="655"/>
      <c r="K9" s="655"/>
      <c r="L9" s="655"/>
      <c r="M9" s="656"/>
      <c r="P9" s="25" t="str">
        <f>"ALTER TABLE milscm4."&amp;D$8&amp;" OWNER TO pgmisgrp1;"</f>
        <v>ALTER TABLE milscm4.text_mml_mmlps_body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milscm4.text_mml_mmlps_body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milscm4.text_mml_mmlps_body</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ht="37.5">
      <c r="B19" s="33">
        <f t="shared" si="0"/>
        <v>6</v>
      </c>
      <c r="C19" s="34" t="s">
        <v>2113</v>
      </c>
      <c r="D19" s="236" t="s">
        <v>2116</v>
      </c>
      <c r="E19" s="36"/>
      <c r="F19" s="36" t="s">
        <v>1620</v>
      </c>
      <c r="G19" s="36">
        <v>20</v>
      </c>
      <c r="H19" s="229" t="str">
        <f>IF(F19="フラグ","boolean",IF(F19="文字列","text",IF(F19="整数","integer",IF(F19="実数","numeric",""))))</f>
        <v>text</v>
      </c>
      <c r="I19" s="229">
        <f t="shared" ref="I19:I20" si="10">IF(H19="boolean",1,IF(H19="text",IF(G19&lt;=126,1+(G19*3),4+(G19*3)),IF(H19="integer",4,IF(H19="numeric",3+CEILING(G19/4*2,2),0))))</f>
        <v>61</v>
      </c>
      <c r="J19" s="237"/>
      <c r="K19" s="238"/>
      <c r="L19" s="239"/>
      <c r="M19" s="240" t="s">
        <v>2119</v>
      </c>
      <c r="S19" s="25" t="str">
        <f>IF(B19&lt;&gt;1,","&amp;D19,D19)</f>
        <v>,issued_to</v>
      </c>
      <c r="T19" s="25" t="str">
        <f>UPPER(H19)</f>
        <v>TEXT</v>
      </c>
      <c r="U19" s="25" t="str">
        <f>IF(K19&lt;&gt;"","default "&amp;IF(H19="text","'"&amp;K19&amp;"'",K19),"")</f>
        <v/>
      </c>
      <c r="V19" s="25" t="str">
        <f t="shared" ref="V19:V20" si="11">IF(L19="○","NOT NULL","")</f>
        <v/>
      </c>
      <c r="W19" s="25" t="str">
        <f t="shared" ref="W19:W20" si="12">"-- "&amp;C19</f>
        <v>-- 院外、院内処方箋の別</v>
      </c>
      <c r="Y19" s="41"/>
      <c r="Z19" s="41"/>
      <c r="AA19" s="41"/>
      <c r="AB19" s="41"/>
      <c r="AD19" s="25" t="str">
        <f>IF(H19="text",""""&amp;D19&amp;""": ""object"", ","")</f>
        <v xml:space="preserve">"issued_to": "object", </v>
      </c>
      <c r="AE19" s="25" t="str">
        <f>""""&amp;D19&amp;""", "</f>
        <v xml:space="preserve">"issued_to", </v>
      </c>
    </row>
    <row r="20" spans="1:31" ht="31.5">
      <c r="B20" s="33">
        <f t="shared" si="0"/>
        <v>7</v>
      </c>
      <c r="C20" s="34" t="s">
        <v>2114</v>
      </c>
      <c r="D20" s="236" t="s">
        <v>2117</v>
      </c>
      <c r="E20" s="36"/>
      <c r="F20" s="36" t="s">
        <v>1620</v>
      </c>
      <c r="G20" s="36">
        <v>100</v>
      </c>
      <c r="H20" s="229" t="str">
        <f t="shared" ref="H20" si="13">IF(F20="フラグ","boolean",IF(F20="文字列","text",IF(F20="整数","integer",IF(F20="実数","numeric",""))))</f>
        <v>text</v>
      </c>
      <c r="I20" s="229">
        <f t="shared" si="10"/>
        <v>301</v>
      </c>
      <c r="J20" s="237"/>
      <c r="K20" s="238"/>
      <c r="L20" s="239"/>
      <c r="M20" s="240"/>
      <c r="S20" s="25" t="str">
        <f t="shared" ref="S20" si="14">IF(B20&lt;&gt;1,","&amp;D20,D20)</f>
        <v>,narcotic_prescription_license_no</v>
      </c>
      <c r="T20" s="25" t="str">
        <f t="shared" ref="T20" si="15">UPPER(H20)</f>
        <v>TEXT</v>
      </c>
      <c r="U20" s="25" t="str">
        <f t="shared" ref="U20" si="16">IF(K20&lt;&gt;"","default "&amp;IF(H20="text","'"&amp;K20&amp;"'",K20),"")</f>
        <v/>
      </c>
      <c r="V20" s="25" t="str">
        <f t="shared" si="11"/>
        <v/>
      </c>
      <c r="W20" s="25" t="str">
        <f t="shared" si="12"/>
        <v>-- 麻薬施用者番号</v>
      </c>
      <c r="Y20" s="41"/>
      <c r="Z20" s="41"/>
      <c r="AA20" s="41"/>
      <c r="AB20" s="41"/>
      <c r="AD20" s="25" t="str">
        <f t="shared" ref="AD20" si="17">IF(H20="text",""""&amp;D20&amp;""": ""object"", ","")</f>
        <v xml:space="preserve">"narcotic_prescription_license_no": "object", </v>
      </c>
      <c r="AE20" s="25" t="str">
        <f t="shared" ref="AE20" si="18">""""&amp;D20&amp;""", "</f>
        <v xml:space="preserve">"narcotic_prescription_license_no", </v>
      </c>
    </row>
    <row r="21" spans="1:31" ht="19.5" thickBot="1">
      <c r="A21" s="41"/>
      <c r="B21" s="42">
        <f t="shared" si="0"/>
        <v>8</v>
      </c>
      <c r="C21" s="43" t="s">
        <v>2115</v>
      </c>
      <c r="D21" s="43" t="s">
        <v>2118</v>
      </c>
      <c r="E21" s="44"/>
      <c r="F21" s="44" t="s">
        <v>1620</v>
      </c>
      <c r="G21" s="44">
        <v>1000</v>
      </c>
      <c r="H21" s="248" t="str">
        <f t="shared" si="1"/>
        <v>text</v>
      </c>
      <c r="I21" s="248">
        <f t="shared" si="2"/>
        <v>3004</v>
      </c>
      <c r="J21" s="46"/>
      <c r="K21" s="250"/>
      <c r="L21" s="44"/>
      <c r="M21" s="49"/>
      <c r="S21" s="25" t="str">
        <f t="shared" si="3"/>
        <v>,comment</v>
      </c>
      <c r="T21" s="25" t="str">
        <f t="shared" si="4"/>
        <v>TEXT</v>
      </c>
      <c r="U21" s="25" t="str">
        <f t="shared" si="5"/>
        <v/>
      </c>
      <c r="V21" s="25" t="str">
        <f t="shared" si="6"/>
        <v/>
      </c>
      <c r="W21" s="25" t="str">
        <f t="shared" si="7"/>
        <v>-- コメント</v>
      </c>
      <c r="Y21" s="41"/>
      <c r="Z21" s="41"/>
      <c r="AA21" s="41"/>
      <c r="AB21" s="41"/>
      <c r="AD21" s="25" t="str">
        <f t="shared" si="8"/>
        <v xml:space="preserve">"comment": "object", </v>
      </c>
      <c r="AE21" s="25" t="str">
        <f t="shared" si="9"/>
        <v xml:space="preserve">"comment",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53" priority="7"/>
  </conditionalFormatting>
  <conditionalFormatting sqref="D18">
    <cfRule type="duplicateValues" dxfId="552" priority="6"/>
  </conditionalFormatting>
  <conditionalFormatting sqref="D16">
    <cfRule type="duplicateValues" dxfId="551" priority="5"/>
  </conditionalFormatting>
  <conditionalFormatting sqref="D17">
    <cfRule type="duplicateValues" dxfId="550" priority="4"/>
  </conditionalFormatting>
  <conditionalFormatting sqref="D14">
    <cfRule type="duplicateValues" dxfId="549" priority="3"/>
  </conditionalFormatting>
  <conditionalFormatting sqref="D20">
    <cfRule type="duplicateValues" dxfId="548" priority="2"/>
  </conditionalFormatting>
  <conditionalFormatting sqref="D19">
    <cfRule type="duplicateValues" dxfId="54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pageSetUpPr fitToPage="1"/>
  </sheetPr>
  <dimension ref="A1:AE4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milscm4.text_mml_mmlps_medication</v>
      </c>
    </row>
    <row r="3" spans="1:31" ht="19.5" thickBot="1">
      <c r="B3" s="28"/>
      <c r="C3" s="28"/>
      <c r="D3" s="28"/>
      <c r="E3" s="28"/>
      <c r="F3" s="28"/>
      <c r="G3" s="28"/>
      <c r="H3" s="28"/>
      <c r="I3" s="28"/>
      <c r="J3" s="28"/>
      <c r="K3" s="28"/>
      <c r="L3" s="28"/>
      <c r="M3" s="29"/>
      <c r="N3" s="28"/>
      <c r="Q3" s="25" t="str">
        <f>"ADD CONSTRAINT "&amp;D$8&amp;"_pkey"</f>
        <v>ADD CONSTRAINT text_mml_mmlps_medication_pkey</v>
      </c>
    </row>
    <row r="4" spans="1:31">
      <c r="B4" s="626" t="s">
        <v>142</v>
      </c>
      <c r="C4" s="627"/>
      <c r="D4" s="628" t="str">
        <f>VLOOKUP(D7,エンティティ一覧!A1:'エンティティ一覧'!AQ10131,13,FALSE)</f>
        <v>ENT_A6_25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2154</v>
      </c>
      <c r="E7" s="646"/>
      <c r="F7" s="646"/>
      <c r="G7" s="646"/>
      <c r="H7" s="646"/>
      <c r="I7" s="646"/>
      <c r="J7" s="646"/>
      <c r="K7" s="646"/>
      <c r="L7" s="646"/>
      <c r="M7" s="647"/>
      <c r="T7" s="25" t="s">
        <v>2163</v>
      </c>
    </row>
    <row r="8" spans="1:31">
      <c r="B8" s="641" t="s">
        <v>642</v>
      </c>
      <c r="C8" s="642"/>
      <c r="D8" s="643" t="s">
        <v>2340</v>
      </c>
      <c r="E8" s="646"/>
      <c r="F8" s="646"/>
      <c r="G8" s="646"/>
      <c r="H8" s="646"/>
      <c r="I8" s="646"/>
      <c r="J8" s="646"/>
      <c r="K8" s="646"/>
      <c r="L8" s="646"/>
      <c r="M8" s="647"/>
      <c r="S8" s="25" t="s">
        <v>1327</v>
      </c>
    </row>
    <row r="9" spans="1:31" ht="19.5" thickBot="1">
      <c r="B9" s="652" t="s">
        <v>149</v>
      </c>
      <c r="C9" s="653"/>
      <c r="D9" s="654" t="str">
        <f xml:space="preserve"> D7 &amp; "を定義する。"</f>
        <v>MML_処方箋モジュール_投薬を定義する。</v>
      </c>
      <c r="E9" s="655"/>
      <c r="F9" s="655"/>
      <c r="G9" s="655"/>
      <c r="H9" s="655"/>
      <c r="I9" s="655"/>
      <c r="J9" s="655"/>
      <c r="K9" s="655"/>
      <c r="L9" s="655"/>
      <c r="M9" s="656"/>
      <c r="P9" s="25" t="str">
        <f>"ALTER TABLE milscm4."&amp;D$8&amp;" OWNER TO pgmisgrp1;"</f>
        <v>ALTER TABLE milscm4.text_mml_mmlps_medication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milscm4.text_mml_mmlps_medication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milscm4.text_mml_mmlps_medication</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34" si="0">ROW()-13</f>
        <v>1</v>
      </c>
      <c r="C14" s="34" t="s">
        <v>1887</v>
      </c>
      <c r="D14" s="236" t="s">
        <v>1885</v>
      </c>
      <c r="E14" s="36" t="s">
        <v>192</v>
      </c>
      <c r="F14" s="36" t="s">
        <v>1875</v>
      </c>
      <c r="G14" s="36">
        <v>10</v>
      </c>
      <c r="H14" s="229" t="str">
        <f t="shared" ref="H14:H34" si="1">IF(F14="フラグ","boolean",IF(F14="文字列","text",IF(F14="整数","integer",IF(F14="実数","numeric",""))))</f>
        <v>integer</v>
      </c>
      <c r="I14" s="229">
        <f t="shared" ref="I14:I34" si="2">IF(H14="boolean",1,IF(H14="text",IF(G14&lt;=126,1+(G14*3),4+(G14*3)),IF(H14="integer",4,IF(H14="numeric",3+CEILING(G14/4*2,2),0))))</f>
        <v>4</v>
      </c>
      <c r="J14" s="237"/>
      <c r="K14" s="238"/>
      <c r="L14" s="239" t="s">
        <v>192</v>
      </c>
      <c r="M14" s="240"/>
      <c r="S14" s="25" t="str">
        <f t="shared" ref="S14:S34" si="3">IF(B14&lt;&gt;1,","&amp;D14,D14)</f>
        <v>zip_no</v>
      </c>
      <c r="T14" s="25" t="str">
        <f t="shared" ref="T14:T34" si="4">UPPER(H14)</f>
        <v>INTEGER</v>
      </c>
      <c r="U14" s="25" t="str">
        <f t="shared" ref="U14:U34" si="5">IF(K14&lt;&gt;"","default "&amp;IF(H14="text","'"&amp;K14&amp;"'",K14),"")</f>
        <v/>
      </c>
      <c r="V14" s="25" t="str">
        <f t="shared" ref="V14:V34" si="6">IF(L14="○","NOT NULL","")</f>
        <v>NOT NULL</v>
      </c>
      <c r="W14" s="25" t="str">
        <f t="shared" ref="W14:W34" si="7">"-- "&amp;C14</f>
        <v>-- ZipファイルNo</v>
      </c>
      <c r="Y14" s="41"/>
      <c r="Z14" s="41"/>
      <c r="AA14" s="41"/>
      <c r="AB14" s="41"/>
      <c r="AD14" s="25" t="str">
        <f t="shared" ref="AD14:AD34" si="8">IF(H14="text",""""&amp;D14&amp;""": ""object"", ","")</f>
        <v/>
      </c>
      <c r="AE14" s="25" t="str">
        <f t="shared" ref="AE14:AE3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2156</v>
      </c>
      <c r="D19" s="236" t="s">
        <v>2162</v>
      </c>
      <c r="E19" s="36" t="s">
        <v>1273</v>
      </c>
      <c r="F19" s="36" t="s">
        <v>1875</v>
      </c>
      <c r="G19" s="36">
        <v>10</v>
      </c>
      <c r="H19" s="229" t="str">
        <f t="shared" si="1"/>
        <v>integer</v>
      </c>
      <c r="I19" s="229">
        <f t="shared" si="2"/>
        <v>4</v>
      </c>
      <c r="J19" s="237"/>
      <c r="K19" s="238"/>
      <c r="L19" s="239" t="s">
        <v>192</v>
      </c>
      <c r="M19" s="240"/>
      <c r="S19" s="25" t="str">
        <f>IF(B19&lt;&gt;1,","&amp;D19,D19)</f>
        <v>,medication_no</v>
      </c>
      <c r="T19" s="25" t="str">
        <f>UPPER(H19)</f>
        <v>INTEGER</v>
      </c>
      <c r="U19" s="25" t="str">
        <f>IF(K19&lt;&gt;"","default "&amp;IF(H19="text","'"&amp;K19&amp;"'",K19),"")</f>
        <v/>
      </c>
      <c r="V19" s="25" t="str">
        <f t="shared" si="6"/>
        <v>NOT NULL</v>
      </c>
      <c r="W19" s="25" t="str">
        <f t="shared" si="7"/>
        <v>-- 投薬No</v>
      </c>
      <c r="Y19" s="41"/>
      <c r="Z19" s="41"/>
      <c r="AA19" s="41"/>
      <c r="AB19" s="41"/>
      <c r="AD19" s="25" t="str">
        <f>IF(H19="text",""""&amp;D19&amp;""": ""object"", ","")</f>
        <v/>
      </c>
      <c r="AE19" s="25" t="str">
        <f>""""&amp;D19&amp;""", "</f>
        <v xml:space="preserve">"medication_no", </v>
      </c>
    </row>
    <row r="20" spans="2:31">
      <c r="B20" s="33">
        <f t="shared" si="0"/>
        <v>7</v>
      </c>
      <c r="C20" s="34" t="s">
        <v>2121</v>
      </c>
      <c r="D20" s="236" t="s">
        <v>2137</v>
      </c>
      <c r="E20" s="36"/>
      <c r="F20" s="36" t="s">
        <v>1620</v>
      </c>
      <c r="G20" s="36">
        <v>100</v>
      </c>
      <c r="H20" s="229" t="str">
        <f t="shared" ref="H20" si="10">IF(F20="フラグ","boolean",IF(F20="文字列","text",IF(F20="整数","integer",IF(F20="実数","numeric",""))))</f>
        <v>text</v>
      </c>
      <c r="I20" s="229">
        <f t="shared" si="2"/>
        <v>301</v>
      </c>
      <c r="J20" s="237"/>
      <c r="K20" s="238"/>
      <c r="L20" s="239"/>
      <c r="M20" s="240"/>
      <c r="S20" s="25" t="str">
        <f t="shared" ref="S20" si="11">IF(B20&lt;&gt;1,","&amp;D20,D20)</f>
        <v>,medicine_name</v>
      </c>
      <c r="T20" s="25" t="str">
        <f t="shared" ref="T20" si="12">UPPER(H20)</f>
        <v>TEXT</v>
      </c>
      <c r="U20" s="25" t="str">
        <f t="shared" ref="U20" si="13">IF(K20&lt;&gt;"","default "&amp;IF(H20="text","'"&amp;K20&amp;"'",K20),"")</f>
        <v/>
      </c>
      <c r="V20" s="25" t="str">
        <f t="shared" si="6"/>
        <v/>
      </c>
      <c r="W20" s="25" t="str">
        <f t="shared" si="7"/>
        <v>-- 薬剤名称</v>
      </c>
      <c r="Y20" s="41"/>
      <c r="Z20" s="41"/>
      <c r="AA20" s="41"/>
      <c r="AB20" s="41"/>
      <c r="AD20" s="25" t="str">
        <f t="shared" ref="AD20" si="14">IF(H20="text",""""&amp;D20&amp;""": ""object"", ","")</f>
        <v xml:space="preserve">"medicine_name": "object", </v>
      </c>
      <c r="AE20" s="25" t="str">
        <f t="shared" ref="AE20" si="15">""""&amp;D20&amp;""", "</f>
        <v xml:space="preserve">"medicine_name", </v>
      </c>
    </row>
    <row r="21" spans="2:31">
      <c r="B21" s="33">
        <f t="shared" si="0"/>
        <v>8</v>
      </c>
      <c r="C21" s="34" t="s">
        <v>2122</v>
      </c>
      <c r="D21" s="236" t="s">
        <v>2138</v>
      </c>
      <c r="E21" s="36"/>
      <c r="F21" s="36" t="s">
        <v>1620</v>
      </c>
      <c r="G21" s="36">
        <v>10</v>
      </c>
      <c r="H21" s="229" t="str">
        <f>IF(F21="フラグ","boolean",IF(F21="文字列","text",IF(F21="整数","integer",IF(F21="実数","numeric",""))))</f>
        <v>text</v>
      </c>
      <c r="I21" s="229">
        <f t="shared" ref="I21:I24" si="16">IF(H21="boolean",1,IF(H21="text",IF(G21&lt;=126,1+(G21*3),4+(G21*3)),IF(H21="integer",4,IF(H21="numeric",3+CEILING(G21/4*2,2),0))))</f>
        <v>31</v>
      </c>
      <c r="J21" s="237"/>
      <c r="K21" s="238"/>
      <c r="L21" s="239"/>
      <c r="M21" s="240"/>
      <c r="S21" s="25" t="str">
        <f>IF(B21&lt;&gt;1,","&amp;D21,D21)</f>
        <v>,dose</v>
      </c>
      <c r="T21" s="25" t="str">
        <f>UPPER(H21)</f>
        <v>TEXT</v>
      </c>
      <c r="U21" s="25" t="str">
        <f>IF(K21&lt;&gt;"","default "&amp;IF(H21="text","'"&amp;K21&amp;"'",K21),"")</f>
        <v/>
      </c>
      <c r="V21" s="25" t="str">
        <f t="shared" ref="V21:V24" si="17">IF(L21="○","NOT NULL","")</f>
        <v/>
      </c>
      <c r="W21" s="25" t="str">
        <f t="shared" ref="W21:W24" si="18">"-- "&amp;C21</f>
        <v>-- 用量</v>
      </c>
      <c r="Y21" s="41"/>
      <c r="Z21" s="41"/>
      <c r="AA21" s="41"/>
      <c r="AB21" s="41"/>
      <c r="AD21" s="25" t="str">
        <f>IF(H21="text",""""&amp;D21&amp;""": ""object"", ","")</f>
        <v xml:space="preserve">"dose": "object", </v>
      </c>
      <c r="AE21" s="25" t="str">
        <f>""""&amp;D21&amp;""", "</f>
        <v xml:space="preserve">"dose", </v>
      </c>
    </row>
    <row r="22" spans="2:31">
      <c r="B22" s="33">
        <f t="shared" si="0"/>
        <v>9</v>
      </c>
      <c r="C22" s="34" t="s">
        <v>2123</v>
      </c>
      <c r="D22" s="236" t="s">
        <v>2139</v>
      </c>
      <c r="E22" s="36"/>
      <c r="F22" s="36" t="s">
        <v>1620</v>
      </c>
      <c r="G22" s="36">
        <v>10</v>
      </c>
      <c r="H22" s="229" t="str">
        <f t="shared" ref="H22" si="19">IF(F22="フラグ","boolean",IF(F22="文字列","text",IF(F22="整数","integer",IF(F22="実数","numeric",""))))</f>
        <v>text</v>
      </c>
      <c r="I22" s="229">
        <f t="shared" si="16"/>
        <v>31</v>
      </c>
      <c r="J22" s="237"/>
      <c r="K22" s="238"/>
      <c r="L22" s="239"/>
      <c r="M22" s="240"/>
      <c r="S22" s="25" t="str">
        <f t="shared" ref="S22" si="20">IF(B22&lt;&gt;1,","&amp;D22,D22)</f>
        <v>,dose_unit</v>
      </c>
      <c r="T22" s="25" t="str">
        <f t="shared" ref="T22" si="21">UPPER(H22)</f>
        <v>TEXT</v>
      </c>
      <c r="U22" s="25" t="str">
        <f t="shared" ref="U22" si="22">IF(K22&lt;&gt;"","default "&amp;IF(H22="text","'"&amp;K22&amp;"'",K22),"")</f>
        <v/>
      </c>
      <c r="V22" s="25" t="str">
        <f t="shared" si="17"/>
        <v/>
      </c>
      <c r="W22" s="25" t="str">
        <f t="shared" si="18"/>
        <v>-- 用量の単位</v>
      </c>
      <c r="Y22" s="41"/>
      <c r="Z22" s="41"/>
      <c r="AA22" s="41"/>
      <c r="AB22" s="41"/>
      <c r="AD22" s="25" t="str">
        <f t="shared" ref="AD22" si="23">IF(H22="text",""""&amp;D22&amp;""": ""object"", ","")</f>
        <v xml:space="preserve">"dose_unit": "object", </v>
      </c>
      <c r="AE22" s="25" t="str">
        <f t="shared" ref="AE22" si="24">""""&amp;D22&amp;""", "</f>
        <v xml:space="preserve">"dose_unit", </v>
      </c>
    </row>
    <row r="23" spans="2:31">
      <c r="B23" s="33">
        <f t="shared" si="0"/>
        <v>10</v>
      </c>
      <c r="C23" s="34" t="s">
        <v>2124</v>
      </c>
      <c r="D23" s="236" t="s">
        <v>2140</v>
      </c>
      <c r="E23" s="36"/>
      <c r="F23" s="36" t="s">
        <v>1620</v>
      </c>
      <c r="G23" s="36">
        <v>10</v>
      </c>
      <c r="H23" s="229" t="str">
        <f>IF(F23="フラグ","boolean",IF(F23="文字列","text",IF(F23="整数","integer",IF(F23="実数","numeric",""))))</f>
        <v>text</v>
      </c>
      <c r="I23" s="229">
        <f t="shared" si="16"/>
        <v>31</v>
      </c>
      <c r="J23" s="237"/>
      <c r="K23" s="238"/>
      <c r="L23" s="239"/>
      <c r="M23" s="240"/>
      <c r="S23" s="25" t="str">
        <f>IF(B23&lt;&gt;1,","&amp;D23,D23)</f>
        <v>,frequency_per_day</v>
      </c>
      <c r="T23" s="25" t="str">
        <f>UPPER(H23)</f>
        <v>TEXT</v>
      </c>
      <c r="U23" s="25" t="str">
        <f>IF(K23&lt;&gt;"","default "&amp;IF(H23="text","'"&amp;K23&amp;"'",K23),"")</f>
        <v/>
      </c>
      <c r="V23" s="25" t="str">
        <f t="shared" si="17"/>
        <v/>
      </c>
      <c r="W23" s="25" t="str">
        <f t="shared" si="18"/>
        <v>-- 一日の内服回数</v>
      </c>
      <c r="Y23" s="41"/>
      <c r="Z23" s="41"/>
      <c r="AA23" s="41"/>
      <c r="AB23" s="41"/>
      <c r="AD23" s="25" t="str">
        <f>IF(H23="text",""""&amp;D23&amp;""": ""object"", ","")</f>
        <v xml:space="preserve">"frequency_per_day": "object", </v>
      </c>
      <c r="AE23" s="25" t="str">
        <f>""""&amp;D23&amp;""", "</f>
        <v xml:space="preserve">"frequency_per_day", </v>
      </c>
    </row>
    <row r="24" spans="2:31">
      <c r="B24" s="33">
        <f t="shared" si="0"/>
        <v>11</v>
      </c>
      <c r="C24" s="34" t="s">
        <v>2125</v>
      </c>
      <c r="D24" s="236" t="s">
        <v>1931</v>
      </c>
      <c r="E24" s="36"/>
      <c r="F24" s="36" t="s">
        <v>1620</v>
      </c>
      <c r="G24" s="36">
        <v>10</v>
      </c>
      <c r="H24" s="229" t="str">
        <f t="shared" ref="H24" si="25">IF(F24="フラグ","boolean",IF(F24="文字列","text",IF(F24="整数","integer",IF(F24="実数","numeric",""))))</f>
        <v>text</v>
      </c>
      <c r="I24" s="229">
        <f t="shared" si="16"/>
        <v>31</v>
      </c>
      <c r="J24" s="237"/>
      <c r="K24" s="238"/>
      <c r="L24" s="239"/>
      <c r="M24" s="240" t="s">
        <v>1959</v>
      </c>
      <c r="S24" s="25" t="str">
        <f t="shared" ref="S24" si="26">IF(B24&lt;&gt;1,","&amp;D24,D24)</f>
        <v>,start_date</v>
      </c>
      <c r="T24" s="25" t="str">
        <f t="shared" ref="T24" si="27">UPPER(H24)</f>
        <v>TEXT</v>
      </c>
      <c r="U24" s="25" t="str">
        <f t="shared" ref="U24" si="28">IF(K24&lt;&gt;"","default "&amp;IF(H24="text","'"&amp;K24&amp;"'",K24),"")</f>
        <v/>
      </c>
      <c r="V24" s="25" t="str">
        <f t="shared" si="17"/>
        <v/>
      </c>
      <c r="W24" s="25" t="str">
        <f t="shared" si="18"/>
        <v>-- 服薬開始日</v>
      </c>
      <c r="Y24" s="41"/>
      <c r="Z24" s="41"/>
      <c r="AA24" s="41"/>
      <c r="AB24" s="41"/>
      <c r="AD24" s="25" t="str">
        <f t="shared" ref="AD24" si="29">IF(H24="text",""""&amp;D24&amp;""": ""object"", ","")</f>
        <v xml:space="preserve">"start_date": "object", </v>
      </c>
      <c r="AE24" s="25" t="str">
        <f t="shared" ref="AE24" si="30">""""&amp;D24&amp;""", "</f>
        <v xml:space="preserve">"start_date", </v>
      </c>
    </row>
    <row r="25" spans="2:31">
      <c r="B25" s="33">
        <f t="shared" si="0"/>
        <v>12</v>
      </c>
      <c r="C25" s="34" t="s">
        <v>2126</v>
      </c>
      <c r="D25" s="236" t="s">
        <v>2141</v>
      </c>
      <c r="E25" s="36"/>
      <c r="F25" s="36" t="s">
        <v>1620</v>
      </c>
      <c r="G25" s="36">
        <v>10</v>
      </c>
      <c r="H25" s="229" t="str">
        <f>IF(F25="フラグ","boolean",IF(F25="文字列","text",IF(F25="整数","integer",IF(F25="実数","numeric",""))))</f>
        <v>text</v>
      </c>
      <c r="I25" s="229">
        <f t="shared" ref="I25:I32" si="31">IF(H25="boolean",1,IF(H25="text",IF(G25&lt;=126,1+(G25*3),4+(G25*3)),IF(H25="integer",4,IF(H25="numeric",3+CEILING(G25/4*2,2),0))))</f>
        <v>31</v>
      </c>
      <c r="J25" s="237"/>
      <c r="K25" s="238"/>
      <c r="L25" s="239"/>
      <c r="M25" s="240"/>
      <c r="S25" s="25" t="str">
        <f>IF(B25&lt;&gt;1,","&amp;D25,D25)</f>
        <v>,duration</v>
      </c>
      <c r="T25" s="25" t="str">
        <f>UPPER(H25)</f>
        <v>TEXT</v>
      </c>
      <c r="U25" s="25" t="str">
        <f>IF(K25&lt;&gt;"","default "&amp;IF(H25="text","'"&amp;K25&amp;"'",K25),"")</f>
        <v/>
      </c>
      <c r="V25" s="25" t="str">
        <f t="shared" ref="V25:V32" si="32">IF(L25="○","NOT NULL","")</f>
        <v/>
      </c>
      <c r="W25" s="25" t="str">
        <f t="shared" ref="W25:W32" si="33">"-- "&amp;C25</f>
        <v>-- 服薬期間（日数）</v>
      </c>
      <c r="Y25" s="41"/>
      <c r="Z25" s="41"/>
      <c r="AA25" s="41"/>
      <c r="AB25" s="41"/>
      <c r="AD25" s="25" t="str">
        <f>IF(H25="text",""""&amp;D25&amp;""": ""object"", ","")</f>
        <v xml:space="preserve">"duration": "object", </v>
      </c>
      <c r="AE25" s="25" t="str">
        <f>""""&amp;D25&amp;""", "</f>
        <v xml:space="preserve">"duration", </v>
      </c>
    </row>
    <row r="26" spans="2:31">
      <c r="B26" s="33">
        <f t="shared" si="0"/>
        <v>13</v>
      </c>
      <c r="C26" s="34" t="s">
        <v>2127</v>
      </c>
      <c r="D26" s="236" t="s">
        <v>2142</v>
      </c>
      <c r="E26" s="36"/>
      <c r="F26" s="36" t="s">
        <v>1620</v>
      </c>
      <c r="G26" s="36">
        <v>100</v>
      </c>
      <c r="H26" s="229" t="str">
        <f t="shared" ref="H26" si="34">IF(F26="フラグ","boolean",IF(F26="文字列","text",IF(F26="整数","integer",IF(F26="実数","numeric",""))))</f>
        <v>text</v>
      </c>
      <c r="I26" s="229">
        <f t="shared" si="31"/>
        <v>301</v>
      </c>
      <c r="J26" s="237"/>
      <c r="K26" s="238"/>
      <c r="L26" s="239"/>
      <c r="M26" s="240"/>
      <c r="S26" s="25" t="str">
        <f t="shared" ref="S26" si="35">IF(B26&lt;&gt;1,","&amp;D26,D26)</f>
        <v>,instruction</v>
      </c>
      <c r="T26" s="25" t="str">
        <f t="shared" ref="T26" si="36">UPPER(H26)</f>
        <v>TEXT</v>
      </c>
      <c r="U26" s="25" t="str">
        <f t="shared" ref="U26" si="37">IF(K26&lt;&gt;"","default "&amp;IF(H26="text","'"&amp;K26&amp;"'",K26),"")</f>
        <v/>
      </c>
      <c r="V26" s="25" t="str">
        <f t="shared" si="32"/>
        <v/>
      </c>
      <c r="W26" s="25" t="str">
        <f t="shared" si="33"/>
        <v>-- 用法指示</v>
      </c>
      <c r="Y26" s="41"/>
      <c r="Z26" s="41"/>
      <c r="AA26" s="41"/>
      <c r="AB26" s="41"/>
      <c r="AD26" s="25" t="str">
        <f t="shared" ref="AD26" si="38">IF(H26="text",""""&amp;D26&amp;""": ""object"", ","")</f>
        <v xml:space="preserve">"instruction": "object", </v>
      </c>
      <c r="AE26" s="25" t="str">
        <f t="shared" ref="AE26" si="39">""""&amp;D26&amp;""", "</f>
        <v xml:space="preserve">"instruction", </v>
      </c>
    </row>
    <row r="27" spans="2:31">
      <c r="B27" s="33">
        <f t="shared" si="0"/>
        <v>14</v>
      </c>
      <c r="C27" s="34" t="s">
        <v>2128</v>
      </c>
      <c r="D27" s="236" t="s">
        <v>2151</v>
      </c>
      <c r="E27" s="36"/>
      <c r="F27" s="36" t="s">
        <v>1620</v>
      </c>
      <c r="G27" s="36">
        <v>10</v>
      </c>
      <c r="H27" s="229" t="str">
        <f>IF(F27="フラグ","boolean",IF(F27="文字列","text",IF(F27="整数","integer",IF(F27="実数","numeric",""))))</f>
        <v>text</v>
      </c>
      <c r="I27" s="229">
        <f t="shared" si="31"/>
        <v>31</v>
      </c>
      <c r="J27" s="237"/>
      <c r="K27" s="238"/>
      <c r="L27" s="239"/>
      <c r="M27" s="240" t="s">
        <v>2152</v>
      </c>
      <c r="S27" s="25" t="str">
        <f>IF(B27&lt;&gt;1,","&amp;D27,D27)</f>
        <v>,prn</v>
      </c>
      <c r="T27" s="25" t="str">
        <f>UPPER(H27)</f>
        <v>TEXT</v>
      </c>
      <c r="U27" s="25" t="str">
        <f>IF(K27&lt;&gt;"","default "&amp;IF(H27="text","'"&amp;K27&amp;"'",K27),"")</f>
        <v/>
      </c>
      <c r="V27" s="25" t="str">
        <f t="shared" si="32"/>
        <v/>
      </c>
      <c r="W27" s="25" t="str">
        <f t="shared" si="33"/>
        <v>-- 頓用指示</v>
      </c>
      <c r="Y27" s="41"/>
      <c r="Z27" s="41"/>
      <c r="AA27" s="41"/>
      <c r="AB27" s="41"/>
      <c r="AD27" s="25" t="str">
        <f>IF(H27="text",""""&amp;D27&amp;""": ""object"", ","")</f>
        <v xml:space="preserve">"prn": "object", </v>
      </c>
      <c r="AE27" s="25" t="str">
        <f>""""&amp;D27&amp;""", "</f>
        <v xml:space="preserve">"prn", </v>
      </c>
    </row>
    <row r="28" spans="2:31">
      <c r="B28" s="33">
        <f t="shared" si="0"/>
        <v>15</v>
      </c>
      <c r="C28" s="34" t="s">
        <v>2129</v>
      </c>
      <c r="D28" s="236" t="s">
        <v>2143</v>
      </c>
      <c r="E28" s="36"/>
      <c r="F28" s="36" t="s">
        <v>1620</v>
      </c>
      <c r="G28" s="36">
        <v>10</v>
      </c>
      <c r="H28" s="229" t="str">
        <f t="shared" ref="H28" si="40">IF(F28="フラグ","boolean",IF(F28="文字列","text",IF(F28="整数","integer",IF(F28="実数","numeric",""))))</f>
        <v>text</v>
      </c>
      <c r="I28" s="229">
        <f t="shared" si="31"/>
        <v>31</v>
      </c>
      <c r="J28" s="237"/>
      <c r="K28" s="238"/>
      <c r="L28" s="239"/>
      <c r="M28" s="240"/>
      <c r="S28" s="25" t="str">
        <f t="shared" ref="S28" si="41">IF(B28&lt;&gt;1,","&amp;D28,D28)</f>
        <v>,repetitions</v>
      </c>
      <c r="T28" s="25" t="str">
        <f t="shared" ref="T28" si="42">UPPER(H28)</f>
        <v>TEXT</v>
      </c>
      <c r="U28" s="25" t="str">
        <f t="shared" ref="U28" si="43">IF(K28&lt;&gt;"","default "&amp;IF(H28="text","'"&amp;K28&amp;"'",K28),"")</f>
        <v/>
      </c>
      <c r="V28" s="25" t="str">
        <f t="shared" si="32"/>
        <v/>
      </c>
      <c r="W28" s="25" t="str">
        <f t="shared" si="33"/>
        <v>-- 総投与回数</v>
      </c>
      <c r="Y28" s="41"/>
      <c r="Z28" s="41"/>
      <c r="AA28" s="41"/>
      <c r="AB28" s="41"/>
      <c r="AD28" s="25" t="str">
        <f t="shared" ref="AD28" si="44">IF(H28="text",""""&amp;D28&amp;""": ""object"", ","")</f>
        <v xml:space="preserve">"repetitions": "object", </v>
      </c>
      <c r="AE28" s="25" t="str">
        <f t="shared" ref="AE28" si="45">""""&amp;D28&amp;""", "</f>
        <v xml:space="preserve">"repetitions", </v>
      </c>
    </row>
    <row r="29" spans="2:31">
      <c r="B29" s="33">
        <f t="shared" si="0"/>
        <v>16</v>
      </c>
      <c r="C29" s="34" t="s">
        <v>2130</v>
      </c>
      <c r="D29" s="236" t="s">
        <v>2144</v>
      </c>
      <c r="E29" s="36"/>
      <c r="F29" s="36" t="s">
        <v>1620</v>
      </c>
      <c r="G29" s="36">
        <v>20</v>
      </c>
      <c r="H29" s="229" t="str">
        <f>IF(F29="フラグ","boolean",IF(F29="文字列","text",IF(F29="整数","integer",IF(F29="実数","numeric",""))))</f>
        <v>text</v>
      </c>
      <c r="I29" s="229">
        <f t="shared" si="31"/>
        <v>61</v>
      </c>
      <c r="J29" s="237"/>
      <c r="K29" s="238"/>
      <c r="L29" s="239"/>
      <c r="M29" s="240"/>
      <c r="S29" s="25" t="str">
        <f>IF(B29&lt;&gt;1,","&amp;D29,D29)</f>
        <v>,route</v>
      </c>
      <c r="T29" s="25" t="str">
        <f>UPPER(H29)</f>
        <v>TEXT</v>
      </c>
      <c r="U29" s="25" t="str">
        <f>IF(K29&lt;&gt;"","default "&amp;IF(H29="text","'"&amp;K29&amp;"'",K29),"")</f>
        <v/>
      </c>
      <c r="V29" s="25" t="str">
        <f t="shared" si="32"/>
        <v/>
      </c>
      <c r="W29" s="25" t="str">
        <f t="shared" si="33"/>
        <v>-- 投与経路</v>
      </c>
      <c r="Y29" s="41"/>
      <c r="Z29" s="41"/>
      <c r="AA29" s="41"/>
      <c r="AB29" s="41"/>
      <c r="AD29" s="25" t="str">
        <f>IF(H29="text",""""&amp;D29&amp;""": ""object"", ","")</f>
        <v xml:space="preserve">"route": "object", </v>
      </c>
      <c r="AE29" s="25" t="str">
        <f>""""&amp;D29&amp;""", "</f>
        <v xml:space="preserve">"route", </v>
      </c>
    </row>
    <row r="30" spans="2:31">
      <c r="B30" s="33">
        <f t="shared" si="0"/>
        <v>17</v>
      </c>
      <c r="C30" s="34" t="s">
        <v>2131</v>
      </c>
      <c r="D30" s="236" t="s">
        <v>2145</v>
      </c>
      <c r="E30" s="36"/>
      <c r="F30" s="36" t="s">
        <v>1620</v>
      </c>
      <c r="G30" s="36">
        <v>20</v>
      </c>
      <c r="H30" s="229" t="str">
        <f t="shared" ref="H30" si="46">IF(F30="フラグ","boolean",IF(F30="文字列","text",IF(F30="整数","integer",IF(F30="実数","numeric",""))))</f>
        <v>text</v>
      </c>
      <c r="I30" s="229">
        <f t="shared" si="31"/>
        <v>61</v>
      </c>
      <c r="J30" s="237"/>
      <c r="K30" s="238"/>
      <c r="L30" s="239"/>
      <c r="M30" s="240"/>
      <c r="S30" s="25" t="str">
        <f t="shared" ref="S30" si="47">IF(B30&lt;&gt;1,","&amp;D30,D30)</f>
        <v>,form</v>
      </c>
      <c r="T30" s="25" t="str">
        <f t="shared" ref="T30" si="48">UPPER(H30)</f>
        <v>TEXT</v>
      </c>
      <c r="U30" s="25" t="str">
        <f t="shared" ref="U30" si="49">IF(K30&lt;&gt;"","default "&amp;IF(H30="text","'"&amp;K30&amp;"'",K30),"")</f>
        <v/>
      </c>
      <c r="V30" s="25" t="str">
        <f t="shared" si="32"/>
        <v/>
      </c>
      <c r="W30" s="25" t="str">
        <f t="shared" si="33"/>
        <v>-- 剤形</v>
      </c>
      <c r="Y30" s="41"/>
      <c r="Z30" s="41"/>
      <c r="AA30" s="41"/>
      <c r="AB30" s="41"/>
      <c r="AD30" s="25" t="str">
        <f t="shared" ref="AD30" si="50">IF(H30="text",""""&amp;D30&amp;""": ""object"", ","")</f>
        <v xml:space="preserve">"form": "object", </v>
      </c>
      <c r="AE30" s="25" t="str">
        <f t="shared" ref="AE30" si="51">""""&amp;D30&amp;""", "</f>
        <v xml:space="preserve">"form", </v>
      </c>
    </row>
    <row r="31" spans="2:31">
      <c r="B31" s="33">
        <f t="shared" si="0"/>
        <v>18</v>
      </c>
      <c r="C31" s="34" t="s">
        <v>2132</v>
      </c>
      <c r="D31" s="236" t="s">
        <v>2146</v>
      </c>
      <c r="E31" s="36"/>
      <c r="F31" s="36" t="s">
        <v>1620</v>
      </c>
      <c r="G31" s="36">
        <v>10</v>
      </c>
      <c r="H31" s="229" t="str">
        <f>IF(F31="フラグ","boolean",IF(F31="文字列","text",IF(F31="整数","integer",IF(F31="実数","numeric",""))))</f>
        <v>text</v>
      </c>
      <c r="I31" s="229">
        <f t="shared" si="31"/>
        <v>31</v>
      </c>
      <c r="J31" s="237"/>
      <c r="K31" s="238"/>
      <c r="L31" s="239"/>
      <c r="M31" s="240"/>
      <c r="S31" s="25" t="str">
        <f>IF(B31&lt;&gt;1,","&amp;D31,D31)</f>
        <v>,batch_no</v>
      </c>
      <c r="T31" s="25" t="str">
        <f>UPPER(H31)</f>
        <v>TEXT</v>
      </c>
      <c r="U31" s="25" t="str">
        <f>IF(K31&lt;&gt;"","default "&amp;IF(H31="text","'"&amp;K31&amp;"'",K31),"")</f>
        <v/>
      </c>
      <c r="V31" s="25" t="str">
        <f t="shared" si="32"/>
        <v/>
      </c>
      <c r="W31" s="25" t="str">
        <f t="shared" si="33"/>
        <v>-- 処方番号</v>
      </c>
      <c r="Y31" s="41"/>
      <c r="Z31" s="41"/>
      <c r="AA31" s="41"/>
      <c r="AB31" s="41"/>
      <c r="AD31" s="25" t="str">
        <f>IF(H31="text",""""&amp;D31&amp;""": ""object"", ","")</f>
        <v xml:space="preserve">"batch_no": "object", </v>
      </c>
      <c r="AE31" s="25" t="str">
        <f>""""&amp;D31&amp;""", "</f>
        <v xml:space="preserve">"batch_no", </v>
      </c>
    </row>
    <row r="32" spans="2:31" ht="37.5">
      <c r="B32" s="33">
        <f t="shared" si="0"/>
        <v>19</v>
      </c>
      <c r="C32" s="34" t="s">
        <v>2133</v>
      </c>
      <c r="D32" s="236" t="s">
        <v>2147</v>
      </c>
      <c r="E32" s="36"/>
      <c r="F32" s="36" t="s">
        <v>1620</v>
      </c>
      <c r="G32" s="36">
        <v>5</v>
      </c>
      <c r="H32" s="229" t="str">
        <f t="shared" ref="H32" si="52">IF(F32="フラグ","boolean",IF(F32="文字列","text",IF(F32="整数","integer",IF(F32="実数","numeric",""))))</f>
        <v>text</v>
      </c>
      <c r="I32" s="229">
        <f t="shared" si="31"/>
        <v>16</v>
      </c>
      <c r="J32" s="237"/>
      <c r="K32" s="238"/>
      <c r="L32" s="239"/>
      <c r="M32" s="240" t="s">
        <v>2150</v>
      </c>
      <c r="S32" s="25" t="str">
        <f t="shared" ref="S32" si="53">IF(B32&lt;&gt;1,","&amp;D32,D32)</f>
        <v>,brand_substitution_permitted</v>
      </c>
      <c r="T32" s="25" t="str">
        <f t="shared" ref="T32" si="54">UPPER(H32)</f>
        <v>TEXT</v>
      </c>
      <c r="U32" s="25" t="str">
        <f t="shared" ref="U32" si="55">IF(K32&lt;&gt;"","default "&amp;IF(H32="text","'"&amp;K32&amp;"'",K32),"")</f>
        <v/>
      </c>
      <c r="V32" s="25" t="str">
        <f t="shared" si="32"/>
        <v/>
      </c>
      <c r="W32" s="25" t="str">
        <f t="shared" si="33"/>
        <v>-- ジェネリック医薬品への代替可</v>
      </c>
      <c r="Y32" s="41"/>
      <c r="Z32" s="41"/>
      <c r="AA32" s="41"/>
      <c r="AB32" s="41"/>
      <c r="AD32" s="25" t="str">
        <f t="shared" ref="AD32" si="56">IF(H32="text",""""&amp;D32&amp;""": ""object"", ","")</f>
        <v xml:space="preserve">"brand_substitution_permitted": "object", </v>
      </c>
      <c r="AE32" s="25" t="str">
        <f t="shared" ref="AE32" si="57">""""&amp;D32&amp;""", "</f>
        <v xml:space="preserve">"brand_substitution_permitted", </v>
      </c>
    </row>
    <row r="33" spans="1:31">
      <c r="B33" s="33">
        <f t="shared" si="0"/>
        <v>20</v>
      </c>
      <c r="C33" s="34" t="s">
        <v>2134</v>
      </c>
      <c r="D33" s="236" t="s">
        <v>2148</v>
      </c>
      <c r="E33" s="36"/>
      <c r="F33" s="36" t="s">
        <v>1620</v>
      </c>
      <c r="G33" s="36">
        <v>5</v>
      </c>
      <c r="H33" s="229" t="str">
        <f>IF(F33="フラグ","boolean",IF(F33="文字列","text",IF(F33="整数","integer",IF(F33="実数","numeric",""))))</f>
        <v>text</v>
      </c>
      <c r="I33" s="229">
        <f t="shared" ref="I33" si="58">IF(H33="boolean",1,IF(H33="text",IF(G33&lt;=126,1+(G33*3),4+(G33*3)),IF(H33="integer",4,IF(H33="numeric",3+CEILING(G33/4*2,2),0))))</f>
        <v>16</v>
      </c>
      <c r="J33" s="237"/>
      <c r="K33" s="238"/>
      <c r="L33" s="239"/>
      <c r="M33" s="240" t="s">
        <v>2149</v>
      </c>
      <c r="S33" s="25" t="str">
        <f>IF(B33&lt;&gt;1,","&amp;D33,D33)</f>
        <v>,long_term</v>
      </c>
      <c r="T33" s="25" t="str">
        <f>UPPER(H33)</f>
        <v>TEXT</v>
      </c>
      <c r="U33" s="25" t="str">
        <f>IF(K33&lt;&gt;"","default "&amp;IF(H33="text","'"&amp;K33&amp;"'",K33),"")</f>
        <v/>
      </c>
      <c r="V33" s="25" t="str">
        <f t="shared" ref="V33" si="59">IF(L33="○","NOT NULL","")</f>
        <v/>
      </c>
      <c r="W33" s="25" t="str">
        <f t="shared" ref="W33" si="60">"-- "&amp;C33</f>
        <v>-- 長期処方可</v>
      </c>
      <c r="Y33" s="41"/>
      <c r="Z33" s="41"/>
      <c r="AA33" s="41"/>
      <c r="AB33" s="41"/>
      <c r="AD33" s="25" t="str">
        <f>IF(H33="text",""""&amp;D33&amp;""": ""object"", ","")</f>
        <v xml:space="preserve">"long_term": "object", </v>
      </c>
      <c r="AE33" s="25" t="str">
        <f>""""&amp;D33&amp;""", "</f>
        <v xml:space="preserve">"long_term", </v>
      </c>
    </row>
    <row r="34" spans="1:31" ht="19.5" thickBot="1">
      <c r="A34" s="41"/>
      <c r="B34" s="42">
        <f t="shared" si="0"/>
        <v>21</v>
      </c>
      <c r="C34" s="43" t="s">
        <v>2135</v>
      </c>
      <c r="D34" s="43" t="s">
        <v>2153</v>
      </c>
      <c r="E34" s="44"/>
      <c r="F34" s="44" t="s">
        <v>1620</v>
      </c>
      <c r="G34" s="44">
        <v>1000</v>
      </c>
      <c r="H34" s="248" t="str">
        <f t="shared" si="1"/>
        <v>text</v>
      </c>
      <c r="I34" s="248">
        <f t="shared" si="2"/>
        <v>3004</v>
      </c>
      <c r="J34" s="46"/>
      <c r="K34" s="250"/>
      <c r="L34" s="44"/>
      <c r="M34" s="49"/>
      <c r="S34" s="25" t="str">
        <f t="shared" si="3"/>
        <v>,additional_instruction</v>
      </c>
      <c r="T34" s="25" t="str">
        <f t="shared" si="4"/>
        <v>TEXT</v>
      </c>
      <c r="U34" s="25" t="str">
        <f t="shared" si="5"/>
        <v/>
      </c>
      <c r="V34" s="25" t="str">
        <f t="shared" si="6"/>
        <v/>
      </c>
      <c r="W34" s="25" t="str">
        <f t="shared" si="7"/>
        <v>-- 追加指示，コメント</v>
      </c>
      <c r="Y34" s="41"/>
      <c r="Z34" s="41"/>
      <c r="AA34" s="41"/>
      <c r="AB34" s="41"/>
      <c r="AD34" s="25" t="str">
        <f t="shared" si="8"/>
        <v xml:space="preserve">"additional_instruction": "object", </v>
      </c>
      <c r="AE34" s="25" t="str">
        <f t="shared" si="9"/>
        <v xml:space="preserve">"additional_instruction", </v>
      </c>
    </row>
    <row r="35" spans="1:31">
      <c r="P35" s="41"/>
      <c r="R35" s="25" t="s">
        <v>1327</v>
      </c>
      <c r="Y35" s="41"/>
      <c r="Z35" s="41"/>
      <c r="AA35" s="41"/>
      <c r="AB35" s="41"/>
    </row>
    <row r="36" spans="1:31">
      <c r="P36" s="41"/>
      <c r="Y36" s="41"/>
      <c r="Z36" s="41"/>
      <c r="AA36" s="41"/>
      <c r="AB36" s="41"/>
    </row>
    <row r="37" spans="1:31">
      <c r="P37" s="41"/>
      <c r="Y37" s="41"/>
      <c r="Z37" s="41"/>
      <c r="AA37" s="41"/>
      <c r="AB37" s="41"/>
    </row>
    <row r="38" spans="1:31">
      <c r="P38" s="41"/>
      <c r="Y38" s="41"/>
      <c r="Z38" s="41"/>
      <c r="AA38" s="41"/>
    </row>
    <row r="39" spans="1:31">
      <c r="P39" s="41"/>
      <c r="Y39" s="41"/>
      <c r="Z39" s="41"/>
      <c r="AA39" s="41"/>
    </row>
    <row r="40" spans="1:31">
      <c r="P40" s="41"/>
      <c r="Y40" s="41"/>
      <c r="Z40" s="41"/>
      <c r="AA40" s="41"/>
    </row>
    <row r="41" spans="1:31">
      <c r="P41" s="41"/>
      <c r="Y41" s="41"/>
      <c r="Z41" s="41"/>
      <c r="AA41" s="41"/>
    </row>
    <row r="42" spans="1:31">
      <c r="P42" s="41"/>
      <c r="Y42" s="41"/>
      <c r="Z42" s="41"/>
      <c r="AA42"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46" priority="21"/>
  </conditionalFormatting>
  <conditionalFormatting sqref="D18">
    <cfRule type="duplicateValues" dxfId="545" priority="20"/>
  </conditionalFormatting>
  <conditionalFormatting sqref="D16">
    <cfRule type="duplicateValues" dxfId="544" priority="19"/>
  </conditionalFormatting>
  <conditionalFormatting sqref="D17">
    <cfRule type="duplicateValues" dxfId="543" priority="18"/>
  </conditionalFormatting>
  <conditionalFormatting sqref="D14">
    <cfRule type="duplicateValues" dxfId="542" priority="17"/>
  </conditionalFormatting>
  <conditionalFormatting sqref="D20">
    <cfRule type="duplicateValues" dxfId="541" priority="16"/>
  </conditionalFormatting>
  <conditionalFormatting sqref="D19">
    <cfRule type="duplicateValues" dxfId="540" priority="15"/>
  </conditionalFormatting>
  <conditionalFormatting sqref="D22">
    <cfRule type="duplicateValues" dxfId="539" priority="14"/>
  </conditionalFormatting>
  <conditionalFormatting sqref="D21">
    <cfRule type="duplicateValues" dxfId="538" priority="13"/>
  </conditionalFormatting>
  <conditionalFormatting sqref="D24">
    <cfRule type="duplicateValues" dxfId="537" priority="12"/>
  </conditionalFormatting>
  <conditionalFormatting sqref="D23">
    <cfRule type="duplicateValues" dxfId="536" priority="11"/>
  </conditionalFormatting>
  <conditionalFormatting sqref="D26">
    <cfRule type="duplicateValues" dxfId="535" priority="10"/>
  </conditionalFormatting>
  <conditionalFormatting sqref="D25">
    <cfRule type="duplicateValues" dxfId="534" priority="9"/>
  </conditionalFormatting>
  <conditionalFormatting sqref="D28">
    <cfRule type="duplicateValues" dxfId="533" priority="8"/>
  </conditionalFormatting>
  <conditionalFormatting sqref="D27">
    <cfRule type="duplicateValues" dxfId="532" priority="7"/>
  </conditionalFormatting>
  <conditionalFormatting sqref="D30">
    <cfRule type="duplicateValues" dxfId="531" priority="6"/>
  </conditionalFormatting>
  <conditionalFormatting sqref="D29">
    <cfRule type="duplicateValues" dxfId="530" priority="5"/>
  </conditionalFormatting>
  <conditionalFormatting sqref="D32">
    <cfRule type="duplicateValues" dxfId="529" priority="4"/>
  </conditionalFormatting>
  <conditionalFormatting sqref="D31">
    <cfRule type="duplicateValues" dxfId="528" priority="3"/>
  </conditionalFormatting>
  <conditionalFormatting sqref="D33">
    <cfRule type="duplicateValues" dxfId="52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milscm4.text_mml_mmlps_medicine</v>
      </c>
    </row>
    <row r="3" spans="1:31" ht="19.5" thickBot="1">
      <c r="B3" s="28"/>
      <c r="C3" s="28"/>
      <c r="D3" s="28"/>
      <c r="E3" s="28"/>
      <c r="F3" s="28"/>
      <c r="G3" s="28"/>
      <c r="H3" s="28"/>
      <c r="I3" s="28"/>
      <c r="J3" s="28"/>
      <c r="K3" s="28"/>
      <c r="L3" s="28"/>
      <c r="M3" s="29"/>
      <c r="N3" s="28"/>
      <c r="Q3" s="25" t="str">
        <f>"ADD CONSTRAINT "&amp;D$8&amp;"_pkey"</f>
        <v>ADD CONSTRAINT text_mml_mmlps_medicine_pkey</v>
      </c>
    </row>
    <row r="4" spans="1:31">
      <c r="B4" s="626" t="s">
        <v>142</v>
      </c>
      <c r="C4" s="627"/>
      <c r="D4" s="628" t="str">
        <f>VLOOKUP(D7,エンティティ一覧!A1:'エンティティ一覧'!AQ10131,13,FALSE)</f>
        <v>ENT_A6_26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2160</v>
      </c>
      <c r="E7" s="646"/>
      <c r="F7" s="646"/>
      <c r="G7" s="646"/>
      <c r="H7" s="646"/>
      <c r="I7" s="646"/>
      <c r="J7" s="646"/>
      <c r="K7" s="646"/>
      <c r="L7" s="646"/>
      <c r="M7" s="647"/>
      <c r="T7" s="25" t="s">
        <v>2168</v>
      </c>
    </row>
    <row r="8" spans="1:31">
      <c r="B8" s="641" t="s">
        <v>642</v>
      </c>
      <c r="C8" s="642"/>
      <c r="D8" s="643" t="s">
        <v>2155</v>
      </c>
      <c r="E8" s="646"/>
      <c r="F8" s="646"/>
      <c r="G8" s="646"/>
      <c r="H8" s="646"/>
      <c r="I8" s="646"/>
      <c r="J8" s="646"/>
      <c r="K8" s="646"/>
      <c r="L8" s="646"/>
      <c r="M8" s="647"/>
      <c r="S8" s="25" t="s">
        <v>1327</v>
      </c>
    </row>
    <row r="9" spans="1:31" ht="19.5" thickBot="1">
      <c r="B9" s="652" t="s">
        <v>149</v>
      </c>
      <c r="C9" s="653"/>
      <c r="D9" s="654" t="str">
        <f xml:space="preserve"> D7 &amp; "を定義する。"</f>
        <v>MML_処方箋モジュール_薬剤を定義する。</v>
      </c>
      <c r="E9" s="655"/>
      <c r="F9" s="655"/>
      <c r="G9" s="655"/>
      <c r="H9" s="655"/>
      <c r="I9" s="655"/>
      <c r="J9" s="655"/>
      <c r="K9" s="655"/>
      <c r="L9" s="655"/>
      <c r="M9" s="656"/>
      <c r="P9" s="25" t="str">
        <f>"ALTER TABLE milscm4."&amp;D$8&amp;" OWNER TO pgmisgrp1;"</f>
        <v>ALTER TABLE milscm4.text_mml_mmlps_medicine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milscm4.text_mml_mmlps_medicine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milscm4.text_mml_mmlps_medicine</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2156</v>
      </c>
      <c r="D19" s="236" t="s">
        <v>2136</v>
      </c>
      <c r="E19" s="36" t="s">
        <v>1273</v>
      </c>
      <c r="F19" s="36" t="s">
        <v>1875</v>
      </c>
      <c r="G19" s="36">
        <v>10</v>
      </c>
      <c r="H19" s="229" t="str">
        <f t="shared" si="1"/>
        <v>integer</v>
      </c>
      <c r="I19" s="229">
        <f t="shared" si="2"/>
        <v>4</v>
      </c>
      <c r="J19" s="237"/>
      <c r="K19" s="238"/>
      <c r="L19" s="239" t="s">
        <v>192</v>
      </c>
      <c r="M19" s="240"/>
      <c r="S19" s="25" t="str">
        <f>IF(B19&lt;&gt;1,","&amp;D19,D19)</f>
        <v>,medication_no</v>
      </c>
      <c r="T19" s="25" t="str">
        <f>UPPER(H19)</f>
        <v>INTEGER</v>
      </c>
      <c r="U19" s="25" t="str">
        <f>IF(K19&lt;&gt;"","default "&amp;IF(H19="text","'"&amp;K19&amp;"'",K19),"")</f>
        <v/>
      </c>
      <c r="V19" s="25" t="str">
        <f t="shared" si="6"/>
        <v>NOT NULL</v>
      </c>
      <c r="W19" s="25" t="str">
        <f t="shared" si="7"/>
        <v>-- 投薬No</v>
      </c>
      <c r="Y19" s="41"/>
      <c r="Z19" s="41"/>
      <c r="AA19" s="41"/>
      <c r="AB19" s="41"/>
      <c r="AD19" s="25" t="str">
        <f>IF(H19="text",""""&amp;D19&amp;""": ""object"", ","")</f>
        <v/>
      </c>
      <c r="AE19" s="25" t="str">
        <f>""""&amp;D19&amp;""", "</f>
        <v xml:space="preserve">"medication_no", </v>
      </c>
    </row>
    <row r="20" spans="1:31">
      <c r="B20" s="33">
        <f t="shared" si="0"/>
        <v>7</v>
      </c>
      <c r="C20" s="34" t="s">
        <v>2159</v>
      </c>
      <c r="D20" s="236" t="s">
        <v>2167</v>
      </c>
      <c r="E20" s="36" t="s">
        <v>1273</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IF(B20&lt;&gt;1,","&amp;D20,D20)</f>
        <v>,medicine_no</v>
      </c>
      <c r="T20" s="25" t="str">
        <f>UPPER(H20)</f>
        <v>INTEGER</v>
      </c>
      <c r="U20" s="25" t="str">
        <f>IF(K20&lt;&gt;"","default "&amp;IF(H20="text","'"&amp;K20&amp;"'",K20),"")</f>
        <v/>
      </c>
      <c r="V20" s="25" t="str">
        <f t="shared" ref="V20" si="12">IF(L20="○","NOT NULL","")</f>
        <v>NOT NULL</v>
      </c>
      <c r="W20" s="25" t="str">
        <f t="shared" ref="W20" si="13">"-- "&amp;C20</f>
        <v>-- 薬剤No</v>
      </c>
      <c r="Y20" s="41"/>
      <c r="Z20" s="41"/>
      <c r="AA20" s="41"/>
      <c r="AB20" s="41"/>
      <c r="AD20" s="25" t="str">
        <f>IF(H20="text",""""&amp;D20&amp;""": ""object"", ","")</f>
        <v/>
      </c>
      <c r="AE20" s="25" t="str">
        <f>""""&amp;D20&amp;""", "</f>
        <v xml:space="preserve">"medicine_no", </v>
      </c>
    </row>
    <row r="21" spans="1:31">
      <c r="B21" s="33">
        <f t="shared" si="0"/>
        <v>8</v>
      </c>
      <c r="C21" s="34" t="s">
        <v>2157</v>
      </c>
      <c r="D21" s="236" t="s">
        <v>1910</v>
      </c>
      <c r="E21" s="36"/>
      <c r="F21" s="36" t="s">
        <v>1620</v>
      </c>
      <c r="G21" s="36">
        <v>20</v>
      </c>
      <c r="H21" s="229" t="str">
        <f>IF(F21="フラグ","boolean",IF(F21="文字列","text",IF(F21="整数","integer",IF(F21="実数","numeric",""))))</f>
        <v>text</v>
      </c>
      <c r="I21" s="229">
        <f t="shared" si="2"/>
        <v>61</v>
      </c>
      <c r="J21" s="237"/>
      <c r="K21" s="238"/>
      <c r="L21" s="239"/>
      <c r="M21" s="240"/>
      <c r="S21" s="25" t="str">
        <f>IF(B21&lt;&gt;1,","&amp;D21,D21)</f>
        <v>,code</v>
      </c>
      <c r="T21" s="25" t="str">
        <f>UPPER(H21)</f>
        <v>TEXT</v>
      </c>
      <c r="U21" s="25" t="str">
        <f>IF(K21&lt;&gt;"","default "&amp;IF(H21="text","'"&amp;K21&amp;"'",K21),"")</f>
        <v/>
      </c>
      <c r="V21" s="25" t="str">
        <f t="shared" si="6"/>
        <v/>
      </c>
      <c r="W21" s="25" t="str">
        <f t="shared" si="7"/>
        <v>-- 薬剤コード</v>
      </c>
      <c r="Y21" s="41"/>
      <c r="Z21" s="41"/>
      <c r="AA21" s="41"/>
      <c r="AB21" s="41"/>
      <c r="AD21" s="25" t="str">
        <f>IF(H21="text",""""&amp;D21&amp;""": ""object"", ","")</f>
        <v xml:space="preserve">"code": "object", </v>
      </c>
      <c r="AE21" s="25" t="str">
        <f>""""&amp;D21&amp;""", "</f>
        <v xml:space="preserve">"code", </v>
      </c>
    </row>
    <row r="22" spans="1:31" ht="19.5" thickBot="1">
      <c r="A22" s="41"/>
      <c r="B22" s="42">
        <f t="shared" si="0"/>
        <v>9</v>
      </c>
      <c r="C22" s="43" t="s">
        <v>2158</v>
      </c>
      <c r="D22" s="43" t="s">
        <v>1911</v>
      </c>
      <c r="E22" s="44"/>
      <c r="F22" s="44" t="s">
        <v>1620</v>
      </c>
      <c r="G22" s="44">
        <v>20</v>
      </c>
      <c r="H22" s="248" t="str">
        <f t="shared" si="1"/>
        <v>text</v>
      </c>
      <c r="I22" s="248">
        <f t="shared" si="2"/>
        <v>61</v>
      </c>
      <c r="J22" s="46"/>
      <c r="K22" s="250"/>
      <c r="L22" s="44"/>
      <c r="M22" s="49"/>
      <c r="S22" s="25" t="str">
        <f t="shared" si="3"/>
        <v>,system</v>
      </c>
      <c r="T22" s="25" t="str">
        <f t="shared" si="4"/>
        <v>TEXT</v>
      </c>
      <c r="U22" s="25" t="str">
        <f t="shared" si="5"/>
        <v/>
      </c>
      <c r="V22" s="25" t="str">
        <f t="shared" si="6"/>
        <v/>
      </c>
      <c r="W22" s="25" t="str">
        <f t="shared" si="7"/>
        <v>-- 薬剤コード体系</v>
      </c>
      <c r="Y22" s="41"/>
      <c r="Z22" s="41"/>
      <c r="AA22" s="41"/>
      <c r="AB22" s="41"/>
      <c r="AD22" s="25" t="str">
        <f t="shared" si="8"/>
        <v xml:space="preserve">"system": "object", </v>
      </c>
      <c r="AE22" s="25" t="str">
        <f t="shared" si="9"/>
        <v xml:space="preserve">"system", </v>
      </c>
    </row>
    <row r="23" spans="1:31">
      <c r="P23" s="41"/>
      <c r="R23" s="25" t="s">
        <v>1327</v>
      </c>
      <c r="Y23" s="41"/>
      <c r="Z23" s="41"/>
      <c r="AA23" s="41"/>
      <c r="AB23" s="41"/>
    </row>
    <row r="24" spans="1:3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26" priority="21"/>
  </conditionalFormatting>
  <conditionalFormatting sqref="D18">
    <cfRule type="duplicateValues" dxfId="525" priority="20"/>
  </conditionalFormatting>
  <conditionalFormatting sqref="D16">
    <cfRule type="duplicateValues" dxfId="524" priority="19"/>
  </conditionalFormatting>
  <conditionalFormatting sqref="D17">
    <cfRule type="duplicateValues" dxfId="523" priority="18"/>
  </conditionalFormatting>
  <conditionalFormatting sqref="D14">
    <cfRule type="duplicateValues" dxfId="522" priority="17"/>
  </conditionalFormatting>
  <conditionalFormatting sqref="D19">
    <cfRule type="duplicateValues" dxfId="521" priority="15"/>
  </conditionalFormatting>
  <conditionalFormatting sqref="D21">
    <cfRule type="duplicateValues" dxfId="520" priority="2"/>
  </conditionalFormatting>
  <conditionalFormatting sqref="D20">
    <cfRule type="duplicateValues" dxfId="51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pageSetUpPr fitToPage="1"/>
  </sheetPr>
  <dimension ref="A1:AE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milscm4.text_mml_mmlinj_body</v>
      </c>
    </row>
    <row r="3" spans="1:31" ht="19.5" thickBot="1">
      <c r="B3" s="28"/>
      <c r="C3" s="28"/>
      <c r="D3" s="28"/>
      <c r="E3" s="28"/>
      <c r="F3" s="28"/>
      <c r="G3" s="28"/>
      <c r="H3" s="28"/>
      <c r="I3" s="28"/>
      <c r="J3" s="28"/>
      <c r="K3" s="28"/>
      <c r="L3" s="28"/>
      <c r="M3" s="29"/>
      <c r="N3" s="28"/>
      <c r="Q3" s="25" t="str">
        <f>"ADD CONSTRAINT "&amp;D$8&amp;"_pkey"</f>
        <v>ADD CONSTRAINT text_mml_mmlinj_body_pkey</v>
      </c>
    </row>
    <row r="4" spans="1:31">
      <c r="B4" s="626" t="s">
        <v>142</v>
      </c>
      <c r="C4" s="627"/>
      <c r="D4" s="628" t="str">
        <f>VLOOKUP(D7,エンティティ一覧!A1:'エンティティ一覧'!AQ10131,13,FALSE)</f>
        <v>ENT_A6_27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2170</v>
      </c>
      <c r="E7" s="646"/>
      <c r="F7" s="646"/>
      <c r="G7" s="646"/>
      <c r="H7" s="646"/>
      <c r="I7" s="646"/>
      <c r="J7" s="646"/>
      <c r="K7" s="646"/>
      <c r="L7" s="646"/>
      <c r="M7" s="647"/>
    </row>
    <row r="8" spans="1:31">
      <c r="B8" s="641" t="s">
        <v>642</v>
      </c>
      <c r="C8" s="642"/>
      <c r="D8" s="643" t="s">
        <v>2169</v>
      </c>
      <c r="E8" s="646"/>
      <c r="F8" s="646"/>
      <c r="G8" s="646"/>
      <c r="H8" s="646"/>
      <c r="I8" s="646"/>
      <c r="J8" s="646"/>
      <c r="K8" s="646"/>
      <c r="L8" s="646"/>
      <c r="M8" s="647"/>
      <c r="S8" s="25" t="s">
        <v>1327</v>
      </c>
    </row>
    <row r="9" spans="1:31" ht="19.5" thickBot="1">
      <c r="B9" s="652" t="s">
        <v>149</v>
      </c>
      <c r="C9" s="653"/>
      <c r="D9" s="654" t="str">
        <f xml:space="preserve"> D7 &amp; "を定義する。"</f>
        <v>MML_注射記録モジュール_本文を定義する。</v>
      </c>
      <c r="E9" s="655"/>
      <c r="F9" s="655"/>
      <c r="G9" s="655"/>
      <c r="H9" s="655"/>
      <c r="I9" s="655"/>
      <c r="J9" s="655"/>
      <c r="K9" s="655"/>
      <c r="L9" s="655"/>
      <c r="M9" s="656"/>
      <c r="P9" s="25" t="str">
        <f>"ALTER TABLE milscm4."&amp;D$8&amp;" OWNER TO pgmisgrp1;"</f>
        <v>ALTER TABLE milscm4.text_mml_mmlinj_body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milscm4.text_mml_mmlinj_body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milscm4.text_mml_mmlinj_body</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0" si="0">ROW()-13</f>
        <v>1</v>
      </c>
      <c r="C14" s="34" t="s">
        <v>1887</v>
      </c>
      <c r="D14" s="236" t="s">
        <v>1885</v>
      </c>
      <c r="E14" s="36" t="s">
        <v>192</v>
      </c>
      <c r="F14" s="36" t="s">
        <v>1875</v>
      </c>
      <c r="G14" s="36">
        <v>10</v>
      </c>
      <c r="H14" s="229" t="str">
        <f t="shared" ref="H14:H20" si="1">IF(F14="フラグ","boolean",IF(F14="文字列","text",IF(F14="整数","integer",IF(F14="実数","numeric",""))))</f>
        <v>integer</v>
      </c>
      <c r="I14" s="229">
        <f t="shared" ref="I14:I20" si="2">IF(H14="boolean",1,IF(H14="text",IF(G14&lt;=126,1+(G14*3),4+(G14*3)),IF(H14="integer",4,IF(H14="numeric",3+CEILING(G14/4*2,2),0))))</f>
        <v>4</v>
      </c>
      <c r="J14" s="237"/>
      <c r="K14" s="238"/>
      <c r="L14" s="239" t="s">
        <v>192</v>
      </c>
      <c r="M14" s="240"/>
      <c r="S14" s="25" t="str">
        <f t="shared" ref="S14:S20" si="3">IF(B14&lt;&gt;1,","&amp;D14,D14)</f>
        <v>zip_no</v>
      </c>
      <c r="T14" s="25" t="str">
        <f t="shared" ref="T14:T20" si="4">UPPER(H14)</f>
        <v>INTEGER</v>
      </c>
      <c r="U14" s="25" t="str">
        <f t="shared" ref="U14:U20" si="5">IF(K14&lt;&gt;"","default "&amp;IF(H14="text","'"&amp;K14&amp;"'",K14),"")</f>
        <v/>
      </c>
      <c r="V14" s="25" t="str">
        <f t="shared" ref="V14:V20" si="6">IF(L14="○","NOT NULL","")</f>
        <v>NOT NULL</v>
      </c>
      <c r="W14" s="25" t="str">
        <f t="shared" ref="W14:W20" si="7">"-- "&amp;C14</f>
        <v>-- ZipファイルNo</v>
      </c>
      <c r="Y14" s="41"/>
      <c r="Z14" s="41"/>
      <c r="AA14" s="41"/>
      <c r="AB14" s="41"/>
      <c r="AD14" s="25" t="str">
        <f t="shared" ref="AD14:AD20" si="8">IF(H14="text",""""&amp;D14&amp;""": ""object"", ","")</f>
        <v/>
      </c>
      <c r="AE14" s="25" t="str">
        <f t="shared" ref="AE14:AE20"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ht="31.5">
      <c r="B19" s="33">
        <f t="shared" si="0"/>
        <v>6</v>
      </c>
      <c r="C19" s="34" t="s">
        <v>2114</v>
      </c>
      <c r="D19" s="236" t="s">
        <v>2117</v>
      </c>
      <c r="E19" s="36"/>
      <c r="F19" s="36" t="s">
        <v>1620</v>
      </c>
      <c r="G19" s="36">
        <v>100</v>
      </c>
      <c r="H19" s="229" t="str">
        <f t="shared" ref="H19" si="10">IF(F19="フラグ","boolean",IF(F19="文字列","text",IF(F19="整数","integer",IF(F19="実数","numeric",""))))</f>
        <v>text</v>
      </c>
      <c r="I19" s="229">
        <f t="shared" si="2"/>
        <v>301</v>
      </c>
      <c r="J19" s="237"/>
      <c r="K19" s="238"/>
      <c r="L19" s="239"/>
      <c r="M19" s="240"/>
      <c r="S19" s="25" t="str">
        <f t="shared" ref="S19" si="11">IF(B19&lt;&gt;1,","&amp;D19,D19)</f>
        <v>,narcotic_prescription_license_no</v>
      </c>
      <c r="T19" s="25" t="str">
        <f t="shared" ref="T19" si="12">UPPER(H19)</f>
        <v>TEXT</v>
      </c>
      <c r="U19" s="25" t="str">
        <f t="shared" ref="U19" si="13">IF(K19&lt;&gt;"","default "&amp;IF(H19="text","'"&amp;K19&amp;"'",K19),"")</f>
        <v/>
      </c>
      <c r="V19" s="25" t="str">
        <f t="shared" si="6"/>
        <v/>
      </c>
      <c r="W19" s="25" t="str">
        <f t="shared" si="7"/>
        <v>-- 麻薬施用者番号</v>
      </c>
      <c r="Y19" s="41"/>
      <c r="Z19" s="41"/>
      <c r="AA19" s="41"/>
      <c r="AB19" s="41"/>
      <c r="AD19" s="25" t="str">
        <f t="shared" ref="AD19" si="14">IF(H19="text",""""&amp;D19&amp;""": ""object"", ","")</f>
        <v xml:space="preserve">"narcotic_prescription_license_no": "object", </v>
      </c>
      <c r="AE19" s="25" t="str">
        <f t="shared" ref="AE19" si="15">""""&amp;D19&amp;""", "</f>
        <v xml:space="preserve">"narcotic_prescription_license_no", </v>
      </c>
    </row>
    <row r="20" spans="1:31" ht="19.5" thickBot="1">
      <c r="A20" s="41"/>
      <c r="B20" s="42">
        <f t="shared" si="0"/>
        <v>7</v>
      </c>
      <c r="C20" s="43" t="s">
        <v>2115</v>
      </c>
      <c r="D20" s="43" t="s">
        <v>2118</v>
      </c>
      <c r="E20" s="44"/>
      <c r="F20" s="44" t="s">
        <v>1620</v>
      </c>
      <c r="G20" s="44">
        <v>1000</v>
      </c>
      <c r="H20" s="248" t="str">
        <f t="shared" si="1"/>
        <v>text</v>
      </c>
      <c r="I20" s="248">
        <f t="shared" si="2"/>
        <v>3004</v>
      </c>
      <c r="J20" s="46"/>
      <c r="K20" s="250"/>
      <c r="L20" s="44"/>
      <c r="M20" s="49"/>
      <c r="S20" s="25" t="str">
        <f t="shared" si="3"/>
        <v>,comment</v>
      </c>
      <c r="T20" s="25" t="str">
        <f t="shared" si="4"/>
        <v>TEXT</v>
      </c>
      <c r="U20" s="25" t="str">
        <f t="shared" si="5"/>
        <v/>
      </c>
      <c r="V20" s="25" t="str">
        <f t="shared" si="6"/>
        <v/>
      </c>
      <c r="W20" s="25" t="str">
        <f t="shared" si="7"/>
        <v>-- コメント</v>
      </c>
      <c r="Y20" s="41"/>
      <c r="Z20" s="41"/>
      <c r="AA20" s="41"/>
      <c r="AB20" s="41"/>
      <c r="AD20" s="25" t="str">
        <f t="shared" si="8"/>
        <v xml:space="preserve">"comment": "object", </v>
      </c>
      <c r="AE20" s="25" t="str">
        <f t="shared" si="9"/>
        <v xml:space="preserve">"comment", </v>
      </c>
    </row>
    <row r="21" spans="1:31">
      <c r="P21" s="41"/>
      <c r="R21" s="25" t="s">
        <v>1327</v>
      </c>
      <c r="Y21" s="41"/>
      <c r="Z21" s="41"/>
      <c r="AA21" s="41"/>
      <c r="AB21" s="41"/>
    </row>
    <row r="22" spans="1:31">
      <c r="P22" s="41"/>
      <c r="Y22" s="41"/>
      <c r="Z22" s="41"/>
      <c r="AA22" s="41"/>
      <c r="AB22" s="41"/>
    </row>
    <row r="23" spans="1:31">
      <c r="P23" s="41"/>
      <c r="Y23" s="41"/>
      <c r="Z23" s="41"/>
      <c r="AA23" s="41"/>
      <c r="AB23" s="41"/>
    </row>
    <row r="24" spans="1:31">
      <c r="P24" s="41"/>
      <c r="Y24" s="41"/>
      <c r="Z24" s="41"/>
      <c r="AA24" s="41"/>
    </row>
    <row r="25" spans="1:31">
      <c r="P25" s="41"/>
      <c r="Y25" s="41"/>
      <c r="Z25" s="41"/>
      <c r="AA25" s="41"/>
    </row>
    <row r="26" spans="1:31">
      <c r="P26" s="41"/>
      <c r="Y26" s="41"/>
      <c r="Z26" s="41"/>
      <c r="AA26" s="41"/>
    </row>
    <row r="27" spans="1:31">
      <c r="P27" s="41"/>
      <c r="Y27" s="41"/>
      <c r="Z27" s="41"/>
      <c r="AA27" s="41"/>
    </row>
    <row r="28" spans="1:31">
      <c r="P28" s="41"/>
      <c r="Y28" s="41"/>
      <c r="Z28" s="41"/>
      <c r="AA2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18" priority="7"/>
  </conditionalFormatting>
  <conditionalFormatting sqref="D18">
    <cfRule type="duplicateValues" dxfId="517" priority="6"/>
  </conditionalFormatting>
  <conditionalFormatting sqref="D16">
    <cfRule type="duplicateValues" dxfId="516" priority="5"/>
  </conditionalFormatting>
  <conditionalFormatting sqref="D17">
    <cfRule type="duplicateValues" dxfId="515" priority="4"/>
  </conditionalFormatting>
  <conditionalFormatting sqref="D14">
    <cfRule type="duplicateValues" dxfId="514" priority="3"/>
  </conditionalFormatting>
  <conditionalFormatting sqref="D19">
    <cfRule type="duplicateValues" dxfId="513"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pageSetUpPr fitToPage="1"/>
  </sheetPr>
  <dimension ref="A1:AE3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milscm4.text_mml_mmlinj_medication</v>
      </c>
    </row>
    <row r="3" spans="1:31" ht="19.5" thickBot="1">
      <c r="B3" s="28"/>
      <c r="C3" s="28"/>
      <c r="D3" s="28"/>
      <c r="E3" s="28"/>
      <c r="F3" s="28"/>
      <c r="G3" s="28"/>
      <c r="H3" s="28"/>
      <c r="I3" s="28"/>
      <c r="J3" s="28"/>
      <c r="K3" s="28"/>
      <c r="L3" s="28"/>
      <c r="M3" s="29"/>
      <c r="N3" s="28"/>
      <c r="Q3" s="25" t="str">
        <f>"ADD CONSTRAINT "&amp;D$8&amp;"_pkey"</f>
        <v>ADD CONSTRAINT text_mml_mmlinj_medication_pkey</v>
      </c>
    </row>
    <row r="4" spans="1:31">
      <c r="B4" s="626" t="s">
        <v>142</v>
      </c>
      <c r="C4" s="627"/>
      <c r="D4" s="628" t="str">
        <f>VLOOKUP(D7,エンティティ一覧!A1:'エンティティ一覧'!AQ10131,13,FALSE)</f>
        <v>ENT_A6_28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2172</v>
      </c>
      <c r="E7" s="646"/>
      <c r="F7" s="646"/>
      <c r="G7" s="646"/>
      <c r="H7" s="646"/>
      <c r="I7" s="646"/>
      <c r="J7" s="646"/>
      <c r="K7" s="646"/>
      <c r="L7" s="646"/>
      <c r="M7" s="647"/>
      <c r="T7" s="25" t="s">
        <v>2163</v>
      </c>
    </row>
    <row r="8" spans="1:31">
      <c r="B8" s="641" t="s">
        <v>642</v>
      </c>
      <c r="C8" s="642"/>
      <c r="D8" s="643" t="s">
        <v>2171</v>
      </c>
      <c r="E8" s="646"/>
      <c r="F8" s="646"/>
      <c r="G8" s="646"/>
      <c r="H8" s="646"/>
      <c r="I8" s="646"/>
      <c r="J8" s="646"/>
      <c r="K8" s="646"/>
      <c r="L8" s="646"/>
      <c r="M8" s="647"/>
      <c r="S8" s="25" t="s">
        <v>1327</v>
      </c>
    </row>
    <row r="9" spans="1:31" ht="19.5" thickBot="1">
      <c r="B9" s="652" t="s">
        <v>149</v>
      </c>
      <c r="C9" s="653"/>
      <c r="D9" s="654" t="str">
        <f xml:space="preserve"> D7 &amp; "を定義する。"</f>
        <v>MML_注射記録モジュール_投薬を定義する。</v>
      </c>
      <c r="E9" s="655"/>
      <c r="F9" s="655"/>
      <c r="G9" s="655"/>
      <c r="H9" s="655"/>
      <c r="I9" s="655"/>
      <c r="J9" s="655"/>
      <c r="K9" s="655"/>
      <c r="L9" s="655"/>
      <c r="M9" s="656"/>
      <c r="P9" s="25" t="str">
        <f>"ALTER TABLE milscm4."&amp;D$8&amp;" OWNER TO pgmisgrp1;"</f>
        <v>ALTER TABLE milscm4.text_mml_mmlinj_medication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milscm4.text_mml_mmlinj_medication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milscm4.text_mml_mmlinj_medication</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2156</v>
      </c>
      <c r="D19" s="236" t="s">
        <v>2162</v>
      </c>
      <c r="E19" s="36" t="s">
        <v>1273</v>
      </c>
      <c r="F19" s="36" t="s">
        <v>1875</v>
      </c>
      <c r="G19" s="36">
        <v>10</v>
      </c>
      <c r="H19" s="229" t="str">
        <f t="shared" si="1"/>
        <v>integer</v>
      </c>
      <c r="I19" s="229">
        <f t="shared" si="2"/>
        <v>4</v>
      </c>
      <c r="J19" s="237"/>
      <c r="K19" s="238"/>
      <c r="L19" s="239" t="s">
        <v>192</v>
      </c>
      <c r="M19" s="240"/>
      <c r="S19" s="25" t="str">
        <f>IF(B19&lt;&gt;1,","&amp;D19,D19)</f>
        <v>,medication_no</v>
      </c>
      <c r="T19" s="25" t="str">
        <f>UPPER(H19)</f>
        <v>INTEGER</v>
      </c>
      <c r="U19" s="25" t="str">
        <f>IF(K19&lt;&gt;"","default "&amp;IF(H19="text","'"&amp;K19&amp;"'",K19),"")</f>
        <v/>
      </c>
      <c r="V19" s="25" t="str">
        <f t="shared" si="6"/>
        <v>NOT NULL</v>
      </c>
      <c r="W19" s="25" t="str">
        <f t="shared" si="7"/>
        <v>-- 投薬No</v>
      </c>
      <c r="Y19" s="41"/>
      <c r="Z19" s="41"/>
      <c r="AA19" s="41"/>
      <c r="AB19" s="41"/>
      <c r="AD19" s="25" t="str">
        <f>IF(H19="text",""""&amp;D19&amp;""": ""object"", ","")</f>
        <v/>
      </c>
      <c r="AE19" s="25" t="str">
        <f>""""&amp;D19&amp;""", "</f>
        <v xml:space="preserve">"medication_no", </v>
      </c>
    </row>
    <row r="20" spans="1:31">
      <c r="B20" s="33">
        <f t="shared" si="0"/>
        <v>7</v>
      </c>
      <c r="C20" s="34" t="s">
        <v>2121</v>
      </c>
      <c r="D20" s="236" t="s">
        <v>2137</v>
      </c>
      <c r="E20" s="36"/>
      <c r="F20" s="36" t="s">
        <v>1620</v>
      </c>
      <c r="G20" s="36">
        <v>100</v>
      </c>
      <c r="H20" s="229" t="str">
        <f t="shared" si="1"/>
        <v>text</v>
      </c>
      <c r="I20" s="229">
        <f t="shared" si="2"/>
        <v>301</v>
      </c>
      <c r="J20" s="237"/>
      <c r="K20" s="238"/>
      <c r="L20" s="239"/>
      <c r="M20" s="240"/>
      <c r="S20" s="25" t="str">
        <f t="shared" ref="S20" si="10">IF(B20&lt;&gt;1,","&amp;D20,D20)</f>
        <v>,medicine_name</v>
      </c>
      <c r="T20" s="25" t="str">
        <f t="shared" ref="T20" si="11">UPPER(H20)</f>
        <v>TEXT</v>
      </c>
      <c r="U20" s="25" t="str">
        <f t="shared" ref="U20" si="12">IF(K20&lt;&gt;"","default "&amp;IF(H20="text","'"&amp;K20&amp;"'",K20),"")</f>
        <v/>
      </c>
      <c r="V20" s="25" t="str">
        <f t="shared" si="6"/>
        <v/>
      </c>
      <c r="W20" s="25" t="str">
        <f t="shared" si="7"/>
        <v>-- 薬剤名称</v>
      </c>
      <c r="Y20" s="41"/>
      <c r="Z20" s="41"/>
      <c r="AA20" s="41"/>
      <c r="AB20" s="41"/>
      <c r="AD20" s="25" t="str">
        <f t="shared" ref="AD20" si="13">IF(H20="text",""""&amp;D20&amp;""": ""object"", ","")</f>
        <v xml:space="preserve">"medicine_name": "object", </v>
      </c>
      <c r="AE20" s="25" t="str">
        <f t="shared" ref="AE20" si="14">""""&amp;D20&amp;""", "</f>
        <v xml:space="preserve">"medicine_name", </v>
      </c>
    </row>
    <row r="21" spans="1:31">
      <c r="B21" s="33">
        <f t="shared" si="0"/>
        <v>8</v>
      </c>
      <c r="C21" s="34" t="s">
        <v>2122</v>
      </c>
      <c r="D21" s="236" t="s">
        <v>2138</v>
      </c>
      <c r="E21" s="36"/>
      <c r="F21" s="36" t="s">
        <v>1620</v>
      </c>
      <c r="G21" s="36">
        <v>10</v>
      </c>
      <c r="H21" s="229" t="str">
        <f>IF(F21="フラグ","boolean",IF(F21="文字列","text",IF(F21="整数","integer",IF(F21="実数","numeric",""))))</f>
        <v>text</v>
      </c>
      <c r="I21" s="229">
        <f t="shared" si="2"/>
        <v>31</v>
      </c>
      <c r="J21" s="237"/>
      <c r="K21" s="238"/>
      <c r="L21" s="239"/>
      <c r="M21" s="240"/>
      <c r="S21" s="25" t="str">
        <f>IF(B21&lt;&gt;1,","&amp;D21,D21)</f>
        <v>,dose</v>
      </c>
      <c r="T21" s="25" t="str">
        <f>UPPER(H21)</f>
        <v>TEXT</v>
      </c>
      <c r="U21" s="25" t="str">
        <f>IF(K21&lt;&gt;"","default "&amp;IF(H21="text","'"&amp;K21&amp;"'",K21),"")</f>
        <v/>
      </c>
      <c r="V21" s="25" t="str">
        <f t="shared" si="6"/>
        <v/>
      </c>
      <c r="W21" s="25" t="str">
        <f t="shared" si="7"/>
        <v>-- 用量</v>
      </c>
      <c r="Y21" s="41"/>
      <c r="Z21" s="41"/>
      <c r="AA21" s="41"/>
      <c r="AB21" s="41"/>
      <c r="AD21" s="25" t="str">
        <f>IF(H21="text",""""&amp;D21&amp;""": ""object"", ","")</f>
        <v xml:space="preserve">"dose": "object", </v>
      </c>
      <c r="AE21" s="25" t="str">
        <f>""""&amp;D21&amp;""", "</f>
        <v xml:space="preserve">"dose", </v>
      </c>
    </row>
    <row r="22" spans="1:31">
      <c r="B22" s="33">
        <f t="shared" si="0"/>
        <v>9</v>
      </c>
      <c r="C22" s="34" t="s">
        <v>2123</v>
      </c>
      <c r="D22" s="236" t="s">
        <v>2139</v>
      </c>
      <c r="E22" s="36"/>
      <c r="F22" s="36" t="s">
        <v>1620</v>
      </c>
      <c r="G22" s="36">
        <v>10</v>
      </c>
      <c r="H22" s="229" t="str">
        <f t="shared" ref="H22" si="15">IF(F22="フラグ","boolean",IF(F22="文字列","text",IF(F22="整数","integer",IF(F22="実数","numeric",""))))</f>
        <v>text</v>
      </c>
      <c r="I22" s="229">
        <f t="shared" si="2"/>
        <v>31</v>
      </c>
      <c r="J22" s="237"/>
      <c r="K22" s="238"/>
      <c r="L22" s="239"/>
      <c r="M22" s="240"/>
      <c r="S22" s="25" t="str">
        <f t="shared" ref="S22" si="16">IF(B22&lt;&gt;1,","&amp;D22,D22)</f>
        <v>,dose_unit</v>
      </c>
      <c r="T22" s="25" t="str">
        <f t="shared" ref="T22" si="17">UPPER(H22)</f>
        <v>TEXT</v>
      </c>
      <c r="U22" s="25" t="str">
        <f t="shared" ref="U22" si="18">IF(K22&lt;&gt;"","default "&amp;IF(H22="text","'"&amp;K22&amp;"'",K22),"")</f>
        <v/>
      </c>
      <c r="V22" s="25" t="str">
        <f t="shared" si="6"/>
        <v/>
      </c>
      <c r="W22" s="25" t="str">
        <f t="shared" si="7"/>
        <v>-- 用量の単位</v>
      </c>
      <c r="Y22" s="41"/>
      <c r="Z22" s="41"/>
      <c r="AA22" s="41"/>
      <c r="AB22" s="41"/>
      <c r="AD22" s="25" t="str">
        <f t="shared" ref="AD22" si="19">IF(H22="text",""""&amp;D22&amp;""": ""object"", ","")</f>
        <v xml:space="preserve">"dose_unit": "object", </v>
      </c>
      <c r="AE22" s="25" t="str">
        <f t="shared" ref="AE22" si="20">""""&amp;D22&amp;""", "</f>
        <v xml:space="preserve">"dose_unit", </v>
      </c>
    </row>
    <row r="23" spans="1:31">
      <c r="B23" s="33">
        <f t="shared" si="0"/>
        <v>10</v>
      </c>
      <c r="C23" s="34" t="s">
        <v>2345</v>
      </c>
      <c r="D23" s="236" t="s">
        <v>2343</v>
      </c>
      <c r="E23" s="36"/>
      <c r="F23" s="36" t="s">
        <v>1620</v>
      </c>
      <c r="G23" s="36">
        <v>19</v>
      </c>
      <c r="H23" s="229" t="str">
        <f t="shared" ref="H23" si="21">IF(F23="フラグ","boolean",IF(F23="文字列","text",IF(F23="整数","integer",IF(F23="実数","numeric",""))))</f>
        <v>text</v>
      </c>
      <c r="I23" s="229">
        <f t="shared" si="2"/>
        <v>58</v>
      </c>
      <c r="J23" s="237"/>
      <c r="K23" s="238"/>
      <c r="L23" s="239"/>
      <c r="M23" s="240" t="s">
        <v>2012</v>
      </c>
      <c r="S23" s="25" t="str">
        <f t="shared" ref="S23" si="22">IF(B23&lt;&gt;1,","&amp;D23,D23)</f>
        <v>,start_date_time</v>
      </c>
      <c r="T23" s="25" t="str">
        <f t="shared" ref="T23" si="23">UPPER(H23)</f>
        <v>TEXT</v>
      </c>
      <c r="U23" s="25" t="str">
        <f t="shared" ref="U23" si="24">IF(K23&lt;&gt;"","default "&amp;IF(H23="text","'"&amp;K23&amp;"'",K23),"")</f>
        <v/>
      </c>
      <c r="V23" s="25" t="str">
        <f t="shared" si="6"/>
        <v/>
      </c>
      <c r="W23" s="25" t="str">
        <f t="shared" si="7"/>
        <v>-- 投与開始日時</v>
      </c>
      <c r="Y23" s="41"/>
      <c r="Z23" s="41"/>
      <c r="AA23" s="41"/>
      <c r="AB23" s="41"/>
      <c r="AD23" s="25" t="str">
        <f t="shared" ref="AD23" si="25">IF(H23="text",""""&amp;D23&amp;""": ""object"", ","")</f>
        <v xml:space="preserve">"start_date_time": "object", </v>
      </c>
      <c r="AE23" s="25" t="str">
        <f t="shared" ref="AE23" si="26">""""&amp;D23&amp;""", "</f>
        <v xml:space="preserve">"start_date_time", </v>
      </c>
    </row>
    <row r="24" spans="1:31">
      <c r="B24" s="33">
        <f t="shared" si="0"/>
        <v>11</v>
      </c>
      <c r="C24" s="34" t="s">
        <v>2346</v>
      </c>
      <c r="D24" s="236" t="s">
        <v>2344</v>
      </c>
      <c r="E24" s="36"/>
      <c r="F24" s="36" t="s">
        <v>1620</v>
      </c>
      <c r="G24" s="36">
        <v>19</v>
      </c>
      <c r="H24" s="229" t="str">
        <f>IF(F24="フラグ","boolean",IF(F24="文字列","text",IF(F24="整数","integer",IF(F24="実数","numeric",""))))</f>
        <v>text</v>
      </c>
      <c r="I24" s="229">
        <f t="shared" si="2"/>
        <v>58</v>
      </c>
      <c r="J24" s="237"/>
      <c r="K24" s="238"/>
      <c r="L24" s="239"/>
      <c r="M24" s="240" t="s">
        <v>2012</v>
      </c>
      <c r="S24" s="25" t="str">
        <f>IF(B24&lt;&gt;1,","&amp;D24,D24)</f>
        <v>,end_date_time</v>
      </c>
      <c r="T24" s="25" t="str">
        <f>UPPER(H24)</f>
        <v>TEXT</v>
      </c>
      <c r="U24" s="25" t="str">
        <f>IF(K24&lt;&gt;"","default "&amp;IF(H24="text","'"&amp;K24&amp;"'",K24),"")</f>
        <v/>
      </c>
      <c r="V24" s="25" t="str">
        <f t="shared" si="6"/>
        <v/>
      </c>
      <c r="W24" s="25" t="str">
        <f t="shared" si="7"/>
        <v>-- 投与終了日時</v>
      </c>
      <c r="Y24" s="41"/>
      <c r="Z24" s="41"/>
      <c r="AA24" s="41"/>
      <c r="AB24" s="41"/>
      <c r="AD24" s="25" t="str">
        <f>IF(H24="text",""""&amp;D24&amp;""": ""object"", ","")</f>
        <v xml:space="preserve">"end_date_time": "object", </v>
      </c>
      <c r="AE24" s="25" t="str">
        <f>""""&amp;D24&amp;""", "</f>
        <v xml:space="preserve">"end_date_time", </v>
      </c>
    </row>
    <row r="25" spans="1:31">
      <c r="B25" s="33">
        <f t="shared" si="0"/>
        <v>12</v>
      </c>
      <c r="C25" s="34" t="s">
        <v>2127</v>
      </c>
      <c r="D25" s="236" t="s">
        <v>2142</v>
      </c>
      <c r="E25" s="36"/>
      <c r="F25" s="36" t="s">
        <v>1620</v>
      </c>
      <c r="G25" s="36">
        <v>20</v>
      </c>
      <c r="H25" s="229" t="str">
        <f t="shared" ref="H25" si="27">IF(F25="フラグ","boolean",IF(F25="文字列","text",IF(F25="整数","integer",IF(F25="実数","numeric",""))))</f>
        <v>text</v>
      </c>
      <c r="I25" s="229">
        <f t="shared" si="2"/>
        <v>61</v>
      </c>
      <c r="J25" s="237"/>
      <c r="K25" s="238"/>
      <c r="L25" s="239"/>
      <c r="M25" s="240"/>
      <c r="S25" s="25" t="str">
        <f t="shared" ref="S25" si="28">IF(B25&lt;&gt;1,","&amp;D25,D25)</f>
        <v>,instruction</v>
      </c>
      <c r="T25" s="25" t="str">
        <f t="shared" ref="T25" si="29">UPPER(H25)</f>
        <v>TEXT</v>
      </c>
      <c r="U25" s="25" t="str">
        <f t="shared" ref="U25" si="30">IF(K25&lt;&gt;"","default "&amp;IF(H25="text","'"&amp;K25&amp;"'",K25),"")</f>
        <v/>
      </c>
      <c r="V25" s="25" t="str">
        <f t="shared" si="6"/>
        <v/>
      </c>
      <c r="W25" s="25" t="str">
        <f t="shared" si="7"/>
        <v>-- 用法指示</v>
      </c>
      <c r="Y25" s="41"/>
      <c r="Z25" s="41"/>
      <c r="AA25" s="41"/>
      <c r="AB25" s="41"/>
      <c r="AD25" s="25" t="str">
        <f t="shared" ref="AD25" si="31">IF(H25="text",""""&amp;D25&amp;""": ""object"", ","")</f>
        <v xml:space="preserve">"instruction": "object", </v>
      </c>
      <c r="AE25" s="25" t="str">
        <f t="shared" ref="AE25" si="32">""""&amp;D25&amp;""", "</f>
        <v xml:space="preserve">"instruction", </v>
      </c>
    </row>
    <row r="26" spans="1:31">
      <c r="B26" s="33">
        <f t="shared" si="0"/>
        <v>13</v>
      </c>
      <c r="C26" s="34" t="s">
        <v>2130</v>
      </c>
      <c r="D26" s="236" t="s">
        <v>2347</v>
      </c>
      <c r="E26" s="36"/>
      <c r="F26" s="36" t="s">
        <v>1620</v>
      </c>
      <c r="G26" s="36">
        <v>20</v>
      </c>
      <c r="H26" s="229" t="str">
        <f>IF(F26="フラグ","boolean",IF(F26="文字列","text",IF(F26="整数","integer",IF(F26="実数","numeric",""))))</f>
        <v>text</v>
      </c>
      <c r="I26" s="229">
        <f t="shared" si="2"/>
        <v>61</v>
      </c>
      <c r="J26" s="237"/>
      <c r="K26" s="238"/>
      <c r="L26" s="239"/>
      <c r="M26" s="240"/>
      <c r="S26" s="25" t="str">
        <f>IF(B26&lt;&gt;1,","&amp;D26,D26)</f>
        <v>,route</v>
      </c>
      <c r="T26" s="25" t="str">
        <f>UPPER(H26)</f>
        <v>TEXT</v>
      </c>
      <c r="U26" s="25" t="str">
        <f>IF(K26&lt;&gt;"","default "&amp;IF(H26="text","'"&amp;K26&amp;"'",K26),"")</f>
        <v/>
      </c>
      <c r="V26" s="25" t="str">
        <f t="shared" si="6"/>
        <v/>
      </c>
      <c r="W26" s="25" t="str">
        <f t="shared" si="7"/>
        <v>-- 投与経路</v>
      </c>
      <c r="Y26" s="41"/>
      <c r="Z26" s="41"/>
      <c r="AA26" s="41"/>
      <c r="AB26" s="41"/>
      <c r="AD26" s="25" t="str">
        <f>IF(H26="text",""""&amp;D26&amp;""": ""object"", ","")</f>
        <v xml:space="preserve">"route": "object", </v>
      </c>
      <c r="AE26" s="25" t="str">
        <f>""""&amp;D26&amp;""", "</f>
        <v xml:space="preserve">"route", </v>
      </c>
    </row>
    <row r="27" spans="1:31">
      <c r="B27" s="33">
        <f t="shared" si="0"/>
        <v>14</v>
      </c>
      <c r="C27" s="34" t="s">
        <v>2341</v>
      </c>
      <c r="D27" s="236" t="s">
        <v>2348</v>
      </c>
      <c r="E27" s="36"/>
      <c r="F27" s="36" t="s">
        <v>1620</v>
      </c>
      <c r="G27" s="36">
        <v>20</v>
      </c>
      <c r="H27" s="229" t="str">
        <f t="shared" ref="H27" si="33">IF(F27="フラグ","boolean",IF(F27="文字列","text",IF(F27="整数","integer",IF(F27="実数","numeric",""))))</f>
        <v>text</v>
      </c>
      <c r="I27" s="229">
        <f t="shared" si="2"/>
        <v>61</v>
      </c>
      <c r="J27" s="237"/>
      <c r="K27" s="238"/>
      <c r="L27" s="239"/>
      <c r="M27" s="240"/>
      <c r="S27" s="25" t="str">
        <f t="shared" ref="S27" si="34">IF(B27&lt;&gt;1,","&amp;D27,D27)</f>
        <v>,site</v>
      </c>
      <c r="T27" s="25" t="str">
        <f t="shared" ref="T27" si="35">UPPER(H27)</f>
        <v>TEXT</v>
      </c>
      <c r="U27" s="25" t="str">
        <f t="shared" ref="U27" si="36">IF(K27&lt;&gt;"","default "&amp;IF(H27="text","'"&amp;K27&amp;"'",K27),"")</f>
        <v/>
      </c>
      <c r="V27" s="25" t="str">
        <f t="shared" si="6"/>
        <v/>
      </c>
      <c r="W27" s="25" t="str">
        <f t="shared" si="7"/>
        <v>-- 投与部位</v>
      </c>
      <c r="Y27" s="41"/>
      <c r="Z27" s="41"/>
      <c r="AA27" s="41"/>
      <c r="AB27" s="41"/>
      <c r="AD27" s="25" t="str">
        <f t="shared" ref="AD27" si="37">IF(H27="text",""""&amp;D27&amp;""": ""object"", ","")</f>
        <v xml:space="preserve">"site": "object", </v>
      </c>
      <c r="AE27" s="25" t="str">
        <f t="shared" ref="AE27" si="38">""""&amp;D27&amp;""", "</f>
        <v xml:space="preserve">"site", </v>
      </c>
    </row>
    <row r="28" spans="1:31">
      <c r="B28" s="33">
        <f t="shared" si="0"/>
        <v>15</v>
      </c>
      <c r="C28" s="34" t="s">
        <v>2342</v>
      </c>
      <c r="D28" s="236" t="s">
        <v>2349</v>
      </c>
      <c r="E28" s="36"/>
      <c r="F28" s="36" t="s">
        <v>1620</v>
      </c>
      <c r="G28" s="36">
        <v>20</v>
      </c>
      <c r="H28" s="229" t="str">
        <f>IF(F28="フラグ","boolean",IF(F28="文字列","text",IF(F28="整数","integer",IF(F28="実数","numeric",""))))</f>
        <v>text</v>
      </c>
      <c r="I28" s="229">
        <f t="shared" si="2"/>
        <v>61</v>
      </c>
      <c r="J28" s="237"/>
      <c r="K28" s="238"/>
      <c r="L28" s="239"/>
      <c r="M28" s="240"/>
      <c r="S28" s="25" t="str">
        <f>IF(B28&lt;&gt;1,","&amp;D28,D28)</f>
        <v>,delivery_method</v>
      </c>
      <c r="T28" s="25" t="str">
        <f>UPPER(H28)</f>
        <v>TEXT</v>
      </c>
      <c r="U28" s="25" t="str">
        <f>IF(K28&lt;&gt;"","default "&amp;IF(H28="text","'"&amp;K28&amp;"'",K28),"")</f>
        <v/>
      </c>
      <c r="V28" s="25" t="str">
        <f t="shared" si="6"/>
        <v/>
      </c>
      <c r="W28" s="25" t="str">
        <f t="shared" si="7"/>
        <v>-- 注射方法</v>
      </c>
      <c r="Y28" s="41"/>
      <c r="Z28" s="41"/>
      <c r="AA28" s="41"/>
      <c r="AB28" s="41"/>
      <c r="AD28" s="25" t="str">
        <f>IF(H28="text",""""&amp;D28&amp;""": ""object"", ","")</f>
        <v xml:space="preserve">"delivery_method": "object", </v>
      </c>
      <c r="AE28" s="25" t="str">
        <f>""""&amp;D28&amp;""", "</f>
        <v xml:space="preserve">"delivery_method", </v>
      </c>
    </row>
    <row r="29" spans="1:31">
      <c r="B29" s="33">
        <f t="shared" si="0"/>
        <v>16</v>
      </c>
      <c r="C29" s="34" t="s">
        <v>2132</v>
      </c>
      <c r="D29" s="236" t="s">
        <v>2350</v>
      </c>
      <c r="E29" s="36"/>
      <c r="F29" s="36" t="s">
        <v>1620</v>
      </c>
      <c r="G29" s="36">
        <v>10</v>
      </c>
      <c r="H29" s="229" t="str">
        <f t="shared" ref="H29" si="39">IF(F29="フラグ","boolean",IF(F29="文字列","text",IF(F29="整数","integer",IF(F29="実数","numeric",""))))</f>
        <v>text</v>
      </c>
      <c r="I29" s="229">
        <f t="shared" si="2"/>
        <v>31</v>
      </c>
      <c r="J29" s="237"/>
      <c r="K29" s="238"/>
      <c r="L29" s="239"/>
      <c r="M29" s="240"/>
      <c r="S29" s="25" t="str">
        <f t="shared" ref="S29" si="40">IF(B29&lt;&gt;1,","&amp;D29,D29)</f>
        <v>,batch_no</v>
      </c>
      <c r="T29" s="25" t="str">
        <f t="shared" ref="T29" si="41">UPPER(H29)</f>
        <v>TEXT</v>
      </c>
      <c r="U29" s="25" t="str">
        <f t="shared" ref="U29" si="42">IF(K29&lt;&gt;"","default "&amp;IF(H29="text","'"&amp;K29&amp;"'",K29),"")</f>
        <v/>
      </c>
      <c r="V29" s="25" t="str">
        <f t="shared" si="6"/>
        <v/>
      </c>
      <c r="W29" s="25" t="str">
        <f t="shared" si="7"/>
        <v>-- 処方番号</v>
      </c>
      <c r="Y29" s="41"/>
      <c r="Z29" s="41"/>
      <c r="AA29" s="41"/>
      <c r="AB29" s="41"/>
      <c r="AD29" s="25" t="str">
        <f t="shared" ref="AD29" si="43">IF(H29="text",""""&amp;D29&amp;""": ""object"", ","")</f>
        <v xml:space="preserve">"batch_no": "object", </v>
      </c>
      <c r="AE29" s="25" t="str">
        <f t="shared" ref="AE29" si="44">""""&amp;D29&amp;""", "</f>
        <v xml:space="preserve">"batch_no", </v>
      </c>
    </row>
    <row r="30" spans="1:31" ht="19.5" thickBot="1">
      <c r="A30" s="41"/>
      <c r="B30" s="42">
        <f t="shared" si="0"/>
        <v>17</v>
      </c>
      <c r="C30" s="43" t="s">
        <v>2135</v>
      </c>
      <c r="D30" s="43" t="s">
        <v>2153</v>
      </c>
      <c r="E30" s="44"/>
      <c r="F30" s="44" t="s">
        <v>1620</v>
      </c>
      <c r="G30" s="44">
        <v>1000</v>
      </c>
      <c r="H30" s="248" t="str">
        <f t="shared" si="1"/>
        <v>text</v>
      </c>
      <c r="I30" s="248">
        <f t="shared" si="2"/>
        <v>3004</v>
      </c>
      <c r="J30" s="46"/>
      <c r="K30" s="250"/>
      <c r="L30" s="44"/>
      <c r="M30" s="49"/>
      <c r="S30" s="25" t="str">
        <f t="shared" si="3"/>
        <v>,additional_instruction</v>
      </c>
      <c r="T30" s="25" t="str">
        <f t="shared" si="4"/>
        <v>TEXT</v>
      </c>
      <c r="U30" s="25" t="str">
        <f t="shared" si="5"/>
        <v/>
      </c>
      <c r="V30" s="25" t="str">
        <f t="shared" si="6"/>
        <v/>
      </c>
      <c r="W30" s="25" t="str">
        <f t="shared" si="7"/>
        <v>-- 追加指示，コメント</v>
      </c>
      <c r="Y30" s="41"/>
      <c r="Z30" s="41"/>
      <c r="AA30" s="41"/>
      <c r="AB30" s="41"/>
      <c r="AD30" s="25" t="str">
        <f t="shared" si="8"/>
        <v xml:space="preserve">"additional_instruction": "object", </v>
      </c>
      <c r="AE30" s="25" t="str">
        <f t="shared" si="9"/>
        <v xml:space="preserve">"additional_instruction", </v>
      </c>
    </row>
    <row r="31" spans="1:31">
      <c r="P31" s="41"/>
      <c r="R31" s="25" t="s">
        <v>1327</v>
      </c>
      <c r="Y31" s="41"/>
      <c r="Z31" s="41"/>
      <c r="AA31" s="41"/>
      <c r="AB31" s="41"/>
    </row>
    <row r="32" spans="1:31">
      <c r="P32" s="41"/>
      <c r="Y32" s="41"/>
      <c r="Z32" s="41"/>
      <c r="AA32" s="41"/>
      <c r="AB32" s="41"/>
    </row>
    <row r="33" spans="16:28">
      <c r="P33" s="41"/>
      <c r="Y33" s="41"/>
      <c r="Z33" s="41"/>
      <c r="AA33" s="41"/>
      <c r="AB33" s="41"/>
    </row>
    <row r="34" spans="16:28">
      <c r="P34" s="41"/>
      <c r="Y34" s="41"/>
      <c r="Z34" s="41"/>
      <c r="AA34" s="41"/>
    </row>
    <row r="35" spans="16:28">
      <c r="P35" s="41"/>
      <c r="Y35" s="41"/>
      <c r="Z35" s="41"/>
      <c r="AA35" s="41"/>
    </row>
    <row r="36" spans="16:28">
      <c r="P36" s="41"/>
      <c r="Y36" s="41"/>
      <c r="Z36" s="41"/>
      <c r="AA36" s="41"/>
    </row>
    <row r="37" spans="16:28">
      <c r="P37" s="41"/>
      <c r="Y37" s="41"/>
      <c r="Z37" s="41"/>
      <c r="AA37" s="41"/>
    </row>
    <row r="38" spans="16:28">
      <c r="P38" s="41"/>
      <c r="Y38" s="41"/>
      <c r="Z38" s="41"/>
      <c r="AA3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512" priority="21"/>
  </conditionalFormatting>
  <conditionalFormatting sqref="D18">
    <cfRule type="duplicateValues" dxfId="511" priority="20"/>
  </conditionalFormatting>
  <conditionalFormatting sqref="D16">
    <cfRule type="duplicateValues" dxfId="510" priority="19"/>
  </conditionalFormatting>
  <conditionalFormatting sqref="D17">
    <cfRule type="duplicateValues" dxfId="509" priority="18"/>
  </conditionalFormatting>
  <conditionalFormatting sqref="D14">
    <cfRule type="duplicateValues" dxfId="508" priority="17"/>
  </conditionalFormatting>
  <conditionalFormatting sqref="D20">
    <cfRule type="duplicateValues" dxfId="507" priority="16"/>
  </conditionalFormatting>
  <conditionalFormatting sqref="D19">
    <cfRule type="duplicateValues" dxfId="506" priority="15"/>
  </conditionalFormatting>
  <conditionalFormatting sqref="D22">
    <cfRule type="duplicateValues" dxfId="505" priority="14"/>
  </conditionalFormatting>
  <conditionalFormatting sqref="D21">
    <cfRule type="duplicateValues" dxfId="504" priority="13"/>
  </conditionalFormatting>
  <conditionalFormatting sqref="D23">
    <cfRule type="duplicateValues" dxfId="503" priority="12"/>
  </conditionalFormatting>
  <conditionalFormatting sqref="D25">
    <cfRule type="duplicateValues" dxfId="502" priority="10"/>
  </conditionalFormatting>
  <conditionalFormatting sqref="D27">
    <cfRule type="duplicateValues" dxfId="501" priority="8"/>
  </conditionalFormatting>
  <conditionalFormatting sqref="D26">
    <cfRule type="duplicateValues" dxfId="500" priority="7"/>
  </conditionalFormatting>
  <conditionalFormatting sqref="D29">
    <cfRule type="duplicateValues" dxfId="499" priority="6"/>
  </conditionalFormatting>
  <conditionalFormatting sqref="D28">
    <cfRule type="duplicateValues" dxfId="498" priority="5"/>
  </conditionalFormatting>
  <conditionalFormatting sqref="D24">
    <cfRule type="duplicateValues" dxfId="49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7" t="s">
        <v>140</v>
      </c>
    </row>
    <row r="2" spans="1:31" ht="19.5" thickBot="1">
      <c r="B2" s="633"/>
      <c r="C2" s="634"/>
      <c r="D2" s="26" t="s">
        <v>141</v>
      </c>
      <c r="E2" s="637"/>
      <c r="F2" s="637"/>
      <c r="G2" s="637"/>
      <c r="H2" s="637"/>
      <c r="I2" s="637"/>
      <c r="J2" s="638"/>
      <c r="K2" s="639"/>
      <c r="L2" s="640"/>
      <c r="M2" s="27"/>
      <c r="P2" s="25" t="str">
        <f>"ALTER TABLE ONLY milscm4."&amp;D$8</f>
        <v>ALTER TABLE ONLY milscm4.text_mml_mmlinj_medicine</v>
      </c>
    </row>
    <row r="3" spans="1:31" ht="19.5" thickBot="1">
      <c r="B3" s="28"/>
      <c r="C3" s="28"/>
      <c r="D3" s="28"/>
      <c r="E3" s="28"/>
      <c r="F3" s="28"/>
      <c r="G3" s="28"/>
      <c r="H3" s="28"/>
      <c r="I3" s="28"/>
      <c r="J3" s="28"/>
      <c r="K3" s="28"/>
      <c r="L3" s="28"/>
      <c r="M3" s="29"/>
      <c r="N3" s="28"/>
      <c r="Q3" s="25" t="str">
        <f>"ADD CONSTRAINT "&amp;D$8&amp;"_pkey"</f>
        <v>ADD CONSTRAINT text_mml_mmlinj_medicine_pkey</v>
      </c>
    </row>
    <row r="4" spans="1:31">
      <c r="B4" s="626" t="s">
        <v>142</v>
      </c>
      <c r="C4" s="627"/>
      <c r="D4" s="628" t="str">
        <f>VLOOKUP(D7,エンティティ一覧!A1:'エンティティ一覧'!AQ10131,13,FALSE)</f>
        <v>ENT_A6_29</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2173</v>
      </c>
      <c r="E7" s="646"/>
      <c r="F7" s="646"/>
      <c r="G7" s="646"/>
      <c r="H7" s="646"/>
      <c r="I7" s="646"/>
      <c r="J7" s="646"/>
      <c r="K7" s="646"/>
      <c r="L7" s="646"/>
      <c r="M7" s="647"/>
      <c r="T7" s="25" t="s">
        <v>2168</v>
      </c>
    </row>
    <row r="8" spans="1:31">
      <c r="B8" s="641" t="s">
        <v>642</v>
      </c>
      <c r="C8" s="642"/>
      <c r="D8" s="643" t="s">
        <v>2174</v>
      </c>
      <c r="E8" s="646"/>
      <c r="F8" s="646"/>
      <c r="G8" s="646"/>
      <c r="H8" s="646"/>
      <c r="I8" s="646"/>
      <c r="J8" s="646"/>
      <c r="K8" s="646"/>
      <c r="L8" s="646"/>
      <c r="M8" s="647"/>
      <c r="S8" s="25" t="s">
        <v>1327</v>
      </c>
    </row>
    <row r="9" spans="1:31" ht="19.5" thickBot="1">
      <c r="B9" s="652" t="s">
        <v>149</v>
      </c>
      <c r="C9" s="653"/>
      <c r="D9" s="654" t="str">
        <f xml:space="preserve"> D7 &amp; "を定義する。"</f>
        <v>MML_注射記録モジュール_薬剤を定義する。</v>
      </c>
      <c r="E9" s="655"/>
      <c r="F9" s="655"/>
      <c r="G9" s="655"/>
      <c r="H9" s="655"/>
      <c r="I9" s="655"/>
      <c r="J9" s="655"/>
      <c r="K9" s="655"/>
      <c r="L9" s="655"/>
      <c r="M9" s="656"/>
      <c r="P9" s="25" t="str">
        <f>"ALTER TABLE milscm4."&amp;D$8&amp;" OWNER TO pgmisgrp1;"</f>
        <v>ALTER TABLE milscm4.text_mml_mmlinj_medicine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milscm4.text_mml_mmlinj_medicine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milscm4.text_mml_mmlinj_medicine</v>
      </c>
    </row>
    <row r="13" spans="1:31" ht="16.5" customHeight="1">
      <c r="B13" s="670"/>
      <c r="C13" s="672"/>
      <c r="D13" s="672"/>
      <c r="E13" s="666"/>
      <c r="F13" s="286" t="s">
        <v>162</v>
      </c>
      <c r="G13" s="286" t="s">
        <v>163</v>
      </c>
      <c r="H13" s="286" t="s">
        <v>162</v>
      </c>
      <c r="I13" s="286"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2156</v>
      </c>
      <c r="D19" s="236" t="s">
        <v>2136</v>
      </c>
      <c r="E19" s="36" t="s">
        <v>1273</v>
      </c>
      <c r="F19" s="36" t="s">
        <v>1875</v>
      </c>
      <c r="G19" s="36">
        <v>10</v>
      </c>
      <c r="H19" s="229" t="str">
        <f t="shared" si="1"/>
        <v>integer</v>
      </c>
      <c r="I19" s="229">
        <f t="shared" si="2"/>
        <v>4</v>
      </c>
      <c r="J19" s="237"/>
      <c r="K19" s="238"/>
      <c r="L19" s="239" t="s">
        <v>192</v>
      </c>
      <c r="M19" s="240"/>
      <c r="S19" s="25" t="str">
        <f>IF(B19&lt;&gt;1,","&amp;D19,D19)</f>
        <v>,medication_no</v>
      </c>
      <c r="T19" s="25" t="str">
        <f>UPPER(H19)</f>
        <v>INTEGER</v>
      </c>
      <c r="U19" s="25" t="str">
        <f>IF(K19&lt;&gt;"","default "&amp;IF(H19="text","'"&amp;K19&amp;"'",K19),"")</f>
        <v/>
      </c>
      <c r="V19" s="25" t="str">
        <f t="shared" si="6"/>
        <v>NOT NULL</v>
      </c>
      <c r="W19" s="25" t="str">
        <f t="shared" si="7"/>
        <v>-- 投薬No</v>
      </c>
      <c r="Y19" s="41"/>
      <c r="Z19" s="41"/>
      <c r="AA19" s="41"/>
      <c r="AB19" s="41"/>
      <c r="AD19" s="25" t="str">
        <f>IF(H19="text",""""&amp;D19&amp;""": ""object"", ","")</f>
        <v/>
      </c>
      <c r="AE19" s="25" t="str">
        <f>""""&amp;D19&amp;""", "</f>
        <v xml:space="preserve">"medication_no", </v>
      </c>
    </row>
    <row r="20" spans="1:31">
      <c r="B20" s="33">
        <f t="shared" si="0"/>
        <v>7</v>
      </c>
      <c r="C20" s="34" t="s">
        <v>2159</v>
      </c>
      <c r="D20" s="236" t="s">
        <v>2167</v>
      </c>
      <c r="E20" s="36" t="s">
        <v>1273</v>
      </c>
      <c r="F20" s="36" t="s">
        <v>1875</v>
      </c>
      <c r="G20" s="36">
        <v>10</v>
      </c>
      <c r="H20" s="229" t="str">
        <f t="shared" si="1"/>
        <v>integer</v>
      </c>
      <c r="I20" s="229">
        <f t="shared" si="2"/>
        <v>4</v>
      </c>
      <c r="J20" s="237"/>
      <c r="K20" s="238"/>
      <c r="L20" s="239" t="s">
        <v>192</v>
      </c>
      <c r="M20" s="240"/>
      <c r="S20" s="25" t="str">
        <f>IF(B20&lt;&gt;1,","&amp;D20,D20)</f>
        <v>,medicine_no</v>
      </c>
      <c r="T20" s="25" t="str">
        <f>UPPER(H20)</f>
        <v>INTEGER</v>
      </c>
      <c r="U20" s="25" t="str">
        <f>IF(K20&lt;&gt;"","default "&amp;IF(H20="text","'"&amp;K20&amp;"'",K20),"")</f>
        <v/>
      </c>
      <c r="V20" s="25" t="str">
        <f t="shared" si="6"/>
        <v>NOT NULL</v>
      </c>
      <c r="W20" s="25" t="str">
        <f t="shared" si="7"/>
        <v>-- 薬剤No</v>
      </c>
      <c r="Y20" s="41"/>
      <c r="Z20" s="41"/>
      <c r="AA20" s="41"/>
      <c r="AB20" s="41"/>
      <c r="AD20" s="25" t="str">
        <f>IF(H20="text",""""&amp;D20&amp;""": ""object"", ","")</f>
        <v/>
      </c>
      <c r="AE20" s="25" t="str">
        <f>""""&amp;D20&amp;""", "</f>
        <v xml:space="preserve">"medicine_no", </v>
      </c>
    </row>
    <row r="21" spans="1:31">
      <c r="B21" s="33">
        <f t="shared" si="0"/>
        <v>8</v>
      </c>
      <c r="C21" s="34" t="s">
        <v>2157</v>
      </c>
      <c r="D21" s="236" t="s">
        <v>1910</v>
      </c>
      <c r="E21" s="36"/>
      <c r="F21" s="36" t="s">
        <v>1620</v>
      </c>
      <c r="G21" s="36">
        <v>20</v>
      </c>
      <c r="H21" s="229" t="str">
        <f>IF(F21="フラグ","boolean",IF(F21="文字列","text",IF(F21="整数","integer",IF(F21="実数","numeric",""))))</f>
        <v>text</v>
      </c>
      <c r="I21" s="229">
        <f t="shared" si="2"/>
        <v>61</v>
      </c>
      <c r="J21" s="237"/>
      <c r="K21" s="238"/>
      <c r="L21" s="239"/>
      <c r="M21" s="240"/>
      <c r="S21" s="25" t="str">
        <f>IF(B21&lt;&gt;1,","&amp;D21,D21)</f>
        <v>,code</v>
      </c>
      <c r="T21" s="25" t="str">
        <f>UPPER(H21)</f>
        <v>TEXT</v>
      </c>
      <c r="U21" s="25" t="str">
        <f>IF(K21&lt;&gt;"","default "&amp;IF(H21="text","'"&amp;K21&amp;"'",K21),"")</f>
        <v/>
      </c>
      <c r="V21" s="25" t="str">
        <f t="shared" si="6"/>
        <v/>
      </c>
      <c r="W21" s="25" t="str">
        <f t="shared" si="7"/>
        <v>-- 薬剤コード</v>
      </c>
      <c r="Y21" s="41"/>
      <c r="Z21" s="41"/>
      <c r="AA21" s="41"/>
      <c r="AB21" s="41"/>
      <c r="AD21" s="25" t="str">
        <f>IF(H21="text",""""&amp;D21&amp;""": ""object"", ","")</f>
        <v xml:space="preserve">"code": "object", </v>
      </c>
      <c r="AE21" s="25" t="str">
        <f>""""&amp;D21&amp;""", "</f>
        <v xml:space="preserve">"code", </v>
      </c>
    </row>
    <row r="22" spans="1:31" ht="19.5" thickBot="1">
      <c r="A22" s="41"/>
      <c r="B22" s="42">
        <f t="shared" si="0"/>
        <v>9</v>
      </c>
      <c r="C22" s="43" t="s">
        <v>2158</v>
      </c>
      <c r="D22" s="43" t="s">
        <v>1911</v>
      </c>
      <c r="E22" s="44"/>
      <c r="F22" s="44" t="s">
        <v>1620</v>
      </c>
      <c r="G22" s="44">
        <v>20</v>
      </c>
      <c r="H22" s="248" t="str">
        <f t="shared" si="1"/>
        <v>text</v>
      </c>
      <c r="I22" s="248">
        <f t="shared" si="2"/>
        <v>61</v>
      </c>
      <c r="J22" s="46"/>
      <c r="K22" s="250"/>
      <c r="L22" s="44"/>
      <c r="M22" s="49"/>
      <c r="S22" s="25" t="str">
        <f t="shared" si="3"/>
        <v>,system</v>
      </c>
      <c r="T22" s="25" t="str">
        <f t="shared" si="4"/>
        <v>TEXT</v>
      </c>
      <c r="U22" s="25" t="str">
        <f t="shared" si="5"/>
        <v/>
      </c>
      <c r="V22" s="25" t="str">
        <f t="shared" si="6"/>
        <v/>
      </c>
      <c r="W22" s="25" t="str">
        <f t="shared" si="7"/>
        <v>-- 薬剤コード体系</v>
      </c>
      <c r="Y22" s="41"/>
      <c r="Z22" s="41"/>
      <c r="AA22" s="41"/>
      <c r="AB22" s="41"/>
      <c r="AD22" s="25" t="str">
        <f t="shared" si="8"/>
        <v xml:space="preserve">"system": "object", </v>
      </c>
      <c r="AE22" s="25" t="str">
        <f t="shared" si="9"/>
        <v xml:space="preserve">"system", </v>
      </c>
    </row>
    <row r="23" spans="1:31">
      <c r="P23" s="41"/>
      <c r="R23" s="25" t="s">
        <v>1327</v>
      </c>
      <c r="Y23" s="41"/>
      <c r="Z23" s="41"/>
      <c r="AA23" s="41"/>
      <c r="AB23" s="41"/>
    </row>
    <row r="24" spans="1:3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496" priority="8"/>
  </conditionalFormatting>
  <conditionalFormatting sqref="D18">
    <cfRule type="duplicateValues" dxfId="495" priority="7"/>
  </conditionalFormatting>
  <conditionalFormatting sqref="D16">
    <cfRule type="duplicateValues" dxfId="494" priority="6"/>
  </conditionalFormatting>
  <conditionalFormatting sqref="D17">
    <cfRule type="duplicateValues" dxfId="493" priority="5"/>
  </conditionalFormatting>
  <conditionalFormatting sqref="D14">
    <cfRule type="duplicateValues" dxfId="492" priority="4"/>
  </conditionalFormatting>
  <conditionalFormatting sqref="D19">
    <cfRule type="duplicateValues" dxfId="491" priority="3"/>
  </conditionalFormatting>
  <conditionalFormatting sqref="D21">
    <cfRule type="duplicateValues" dxfId="490" priority="2"/>
  </conditionalFormatting>
  <conditionalFormatting sqref="D20">
    <cfRule type="duplicateValues" dxfId="48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pageSetUpPr fitToPage="1"/>
  </sheetPr>
  <dimension ref="A1:AE3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milscm4.text_mml_mmlpi_body</v>
      </c>
    </row>
    <row r="3" spans="1:31" ht="19.5" thickBot="1">
      <c r="B3" s="28"/>
      <c r="C3" s="28"/>
      <c r="D3" s="28"/>
      <c r="E3" s="28"/>
      <c r="F3" s="28"/>
      <c r="G3" s="28"/>
      <c r="H3" s="28"/>
      <c r="I3" s="28"/>
      <c r="J3" s="28"/>
      <c r="K3" s="28"/>
      <c r="L3" s="28"/>
      <c r="M3" s="29"/>
      <c r="N3" s="28"/>
      <c r="Q3" s="25" t="str">
        <f>"ADD CONSTRAINT "&amp;D$8&amp;"_pkey"</f>
        <v>ADD CONSTRAINT text_mml_mmlpi_body_pkey</v>
      </c>
    </row>
    <row r="4" spans="1:31">
      <c r="B4" s="626" t="s">
        <v>142</v>
      </c>
      <c r="C4" s="627"/>
      <c r="D4" s="628" t="str">
        <f>VLOOKUP(D7,エンティティ一覧!A1:'エンティティ一覧'!AQ10131,13,FALSE)</f>
        <v>ENT_A6_30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2353</v>
      </c>
      <c r="E7" s="646"/>
      <c r="F7" s="646"/>
      <c r="G7" s="646"/>
      <c r="H7" s="646"/>
      <c r="I7" s="646"/>
      <c r="J7" s="646"/>
      <c r="K7" s="646"/>
      <c r="L7" s="646"/>
      <c r="M7" s="647"/>
    </row>
    <row r="8" spans="1:31">
      <c r="B8" s="641" t="s">
        <v>642</v>
      </c>
      <c r="C8" s="642"/>
      <c r="D8" s="643" t="s">
        <v>2354</v>
      </c>
      <c r="E8" s="646"/>
      <c r="F8" s="646"/>
      <c r="G8" s="646"/>
      <c r="H8" s="646"/>
      <c r="I8" s="646"/>
      <c r="J8" s="646"/>
      <c r="K8" s="646"/>
      <c r="L8" s="646"/>
      <c r="M8" s="647"/>
      <c r="S8" s="25" t="s">
        <v>1327</v>
      </c>
    </row>
    <row r="9" spans="1:31" ht="19.5" thickBot="1">
      <c r="B9" s="652" t="s">
        <v>149</v>
      </c>
      <c r="C9" s="653"/>
      <c r="D9" s="654" t="str">
        <f xml:space="preserve"> D7 &amp; "を定義する。"</f>
        <v>MML_患者情報モジュール_本文を定義する。</v>
      </c>
      <c r="E9" s="655"/>
      <c r="F9" s="655"/>
      <c r="G9" s="655"/>
      <c r="H9" s="655"/>
      <c r="I9" s="655"/>
      <c r="J9" s="655"/>
      <c r="K9" s="655"/>
      <c r="L9" s="655"/>
      <c r="M9" s="656"/>
      <c r="P9" s="25" t="str">
        <f>"ALTER TABLE milscm4."&amp;D$8&amp;" OWNER TO pgmisgrp1;"</f>
        <v>ALTER TABLE milscm4.text_mml_mmlpi_body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milscm4.text_mml_mmlpi_body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milscm4.text_mml_mmlpi_body</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2355</v>
      </c>
      <c r="D19" s="236" t="s">
        <v>2524</v>
      </c>
      <c r="E19" s="36"/>
      <c r="F19" s="36" t="s">
        <v>1620</v>
      </c>
      <c r="G19" s="36">
        <v>10</v>
      </c>
      <c r="H19" s="229" t="str">
        <f t="shared" ref="H19:H22" si="10">IF(F19="フラグ","boolean",IF(F19="文字列","text",IF(F19="整数","integer",IF(F19="実数","numeric",""))))</f>
        <v>text</v>
      </c>
      <c r="I19" s="229">
        <f t="shared" ref="I19:I22" si="11">IF(H19="boolean",1,IF(H19="text",IF(G19&lt;=126,1+(G19*3),4+(G19*3)),IF(H19="integer",4,IF(H19="numeric",3+CEILING(G19/4*2,2),0))))</f>
        <v>31</v>
      </c>
      <c r="J19" s="237"/>
      <c r="K19" s="238"/>
      <c r="L19" s="239"/>
      <c r="M19" s="240" t="s">
        <v>2366</v>
      </c>
      <c r="S19" s="25" t="str">
        <f t="shared" ref="S19:S22" si="12">IF(B19&lt;&gt;1,","&amp;D19,D19)</f>
        <v>,birthday</v>
      </c>
      <c r="T19" s="25" t="str">
        <f t="shared" ref="T19:T22" si="13">UPPER(H19)</f>
        <v>TEXT</v>
      </c>
      <c r="U19" s="25" t="str">
        <f t="shared" ref="U19:U22" si="14">IF(K19&lt;&gt;"","default "&amp;IF(H19="text","'"&amp;K19&amp;"'",K19),"")</f>
        <v/>
      </c>
      <c r="V19" s="25" t="str">
        <f t="shared" ref="V19:V22" si="15">IF(L19="○","NOT NULL","")</f>
        <v/>
      </c>
      <c r="W19" s="25" t="str">
        <f t="shared" ref="W19:W22" si="16">"-- "&amp;C19</f>
        <v>-- 生年月日</v>
      </c>
      <c r="Y19" s="41"/>
      <c r="Z19" s="41"/>
      <c r="AA19" s="41"/>
      <c r="AB19" s="41"/>
      <c r="AD19" s="25" t="str">
        <f t="shared" ref="AD19:AD22" si="17">IF(H19="text",""""&amp;D19&amp;""": ""object"", ","")</f>
        <v xml:space="preserve">"birthday": "object", </v>
      </c>
      <c r="AE19" s="25" t="str">
        <f t="shared" ref="AE19:AE22" si="18">""""&amp;D19&amp;""", "</f>
        <v xml:space="preserve">"birthday", </v>
      </c>
    </row>
    <row r="20" spans="1:31" ht="75">
      <c r="B20" s="33">
        <f t="shared" si="0"/>
        <v>7</v>
      </c>
      <c r="C20" s="34" t="s">
        <v>2356</v>
      </c>
      <c r="D20" s="236" t="s">
        <v>2525</v>
      </c>
      <c r="E20" s="36"/>
      <c r="F20" s="36" t="s">
        <v>1620</v>
      </c>
      <c r="G20" s="36">
        <v>10</v>
      </c>
      <c r="H20" s="229" t="str">
        <f t="shared" si="10"/>
        <v>text</v>
      </c>
      <c r="I20" s="229">
        <f t="shared" si="11"/>
        <v>31</v>
      </c>
      <c r="J20" s="237"/>
      <c r="K20" s="238"/>
      <c r="L20" s="239"/>
      <c r="M20" s="240" t="s">
        <v>2367</v>
      </c>
      <c r="S20" s="25" t="str">
        <f t="shared" si="12"/>
        <v>,sex</v>
      </c>
      <c r="T20" s="25" t="str">
        <f t="shared" si="13"/>
        <v>TEXT</v>
      </c>
      <c r="U20" s="25" t="str">
        <f t="shared" si="14"/>
        <v/>
      </c>
      <c r="V20" s="25" t="str">
        <f t="shared" si="15"/>
        <v/>
      </c>
      <c r="W20" s="25" t="str">
        <f t="shared" si="16"/>
        <v>-- 性別</v>
      </c>
      <c r="Y20" s="41"/>
      <c r="Z20" s="41"/>
      <c r="AA20" s="41"/>
      <c r="AB20" s="41"/>
      <c r="AD20" s="25" t="str">
        <f t="shared" si="17"/>
        <v xml:space="preserve">"sex": "object", </v>
      </c>
      <c r="AE20" s="25" t="str">
        <f t="shared" si="18"/>
        <v xml:space="preserve">"sex", </v>
      </c>
    </row>
    <row r="21" spans="1:31">
      <c r="B21" s="33">
        <f t="shared" si="0"/>
        <v>8</v>
      </c>
      <c r="C21" s="34" t="s">
        <v>2357</v>
      </c>
      <c r="D21" s="236" t="s">
        <v>2368</v>
      </c>
      <c r="E21" s="36"/>
      <c r="F21" s="36" t="s">
        <v>1620</v>
      </c>
      <c r="G21" s="36">
        <v>10</v>
      </c>
      <c r="H21" s="229" t="str">
        <f t="shared" si="10"/>
        <v>text</v>
      </c>
      <c r="I21" s="229">
        <f t="shared" si="11"/>
        <v>31</v>
      </c>
      <c r="J21" s="237"/>
      <c r="K21" s="238"/>
      <c r="L21" s="239"/>
      <c r="M21" s="240"/>
      <c r="S21" s="25" t="str">
        <f t="shared" si="12"/>
        <v>,nationality</v>
      </c>
      <c r="T21" s="25" t="str">
        <f t="shared" si="13"/>
        <v>TEXT</v>
      </c>
      <c r="U21" s="25" t="str">
        <f t="shared" si="14"/>
        <v/>
      </c>
      <c r="V21" s="25" t="str">
        <f t="shared" si="15"/>
        <v/>
      </c>
      <c r="W21" s="25" t="str">
        <f t="shared" si="16"/>
        <v>-- 国籍コード</v>
      </c>
      <c r="Y21" s="41"/>
      <c r="Z21" s="41"/>
      <c r="AA21" s="41"/>
      <c r="AB21" s="41"/>
      <c r="AD21" s="25" t="str">
        <f t="shared" si="17"/>
        <v xml:space="preserve">"nationality": "object", </v>
      </c>
      <c r="AE21" s="25" t="str">
        <f t="shared" si="18"/>
        <v xml:space="preserve">"nationality", </v>
      </c>
    </row>
    <row r="22" spans="1:31">
      <c r="B22" s="33">
        <f t="shared" si="0"/>
        <v>9</v>
      </c>
      <c r="C22" s="34" t="s">
        <v>2358</v>
      </c>
      <c r="D22" s="236" t="s">
        <v>2369</v>
      </c>
      <c r="E22" s="36"/>
      <c r="F22" s="36" t="s">
        <v>1620</v>
      </c>
      <c r="G22" s="36">
        <v>10</v>
      </c>
      <c r="H22" s="229" t="str">
        <f t="shared" si="10"/>
        <v>text</v>
      </c>
      <c r="I22" s="229">
        <f t="shared" si="11"/>
        <v>31</v>
      </c>
      <c r="J22" s="237"/>
      <c r="K22" s="238"/>
      <c r="L22" s="239"/>
      <c r="M22" s="240"/>
      <c r="S22" s="25" t="str">
        <f t="shared" si="12"/>
        <v>,subtype</v>
      </c>
      <c r="T22" s="25" t="str">
        <f t="shared" si="13"/>
        <v>TEXT</v>
      </c>
      <c r="U22" s="25" t="str">
        <f t="shared" si="14"/>
        <v/>
      </c>
      <c r="V22" s="25" t="str">
        <f t="shared" si="15"/>
        <v/>
      </c>
      <c r="W22" s="25" t="str">
        <f t="shared" si="16"/>
        <v>-- 第2国籍コード</v>
      </c>
      <c r="Y22" s="41"/>
      <c r="Z22" s="41"/>
      <c r="AA22" s="41"/>
      <c r="AB22" s="41"/>
      <c r="AD22" s="25" t="str">
        <f t="shared" si="17"/>
        <v xml:space="preserve">"subtype": "object", </v>
      </c>
      <c r="AE22" s="25" t="str">
        <f t="shared" si="18"/>
        <v xml:space="preserve">"subtype", </v>
      </c>
    </row>
    <row r="23" spans="1:31">
      <c r="B23" s="33">
        <f t="shared" si="0"/>
        <v>10</v>
      </c>
      <c r="C23" s="34" t="s">
        <v>2359</v>
      </c>
      <c r="D23" s="236" t="s">
        <v>2526</v>
      </c>
      <c r="E23" s="36"/>
      <c r="F23" s="36" t="s">
        <v>1620</v>
      </c>
      <c r="G23" s="36">
        <v>10</v>
      </c>
      <c r="H23" s="229" t="str">
        <f t="shared" si="1"/>
        <v>text</v>
      </c>
      <c r="I23" s="229">
        <f t="shared" si="2"/>
        <v>31</v>
      </c>
      <c r="J23" s="237"/>
      <c r="K23" s="238"/>
      <c r="L23" s="239"/>
      <c r="M23" s="240"/>
      <c r="S23" s="25" t="str">
        <f t="shared" si="3"/>
        <v>,race</v>
      </c>
      <c r="T23" s="25" t="str">
        <f t="shared" si="4"/>
        <v>TEXT</v>
      </c>
      <c r="U23" s="25" t="str">
        <f t="shared" si="5"/>
        <v/>
      </c>
      <c r="V23" s="25" t="str">
        <f t="shared" si="6"/>
        <v/>
      </c>
      <c r="W23" s="25" t="str">
        <f t="shared" si="7"/>
        <v>-- 人種</v>
      </c>
      <c r="Y23" s="41"/>
      <c r="Z23" s="41"/>
      <c r="AA23" s="41"/>
      <c r="AB23" s="41"/>
      <c r="AD23" s="25" t="str">
        <f t="shared" si="8"/>
        <v xml:space="preserve">"race": "object", </v>
      </c>
      <c r="AE23" s="25" t="str">
        <f t="shared" si="9"/>
        <v xml:space="preserve">"race", </v>
      </c>
    </row>
    <row r="24" spans="1:31">
      <c r="B24" s="33">
        <f t="shared" si="0"/>
        <v>11</v>
      </c>
      <c r="C24" s="34" t="s">
        <v>2360</v>
      </c>
      <c r="D24" s="236" t="s">
        <v>2372</v>
      </c>
      <c r="E24" s="36"/>
      <c r="F24" s="36" t="s">
        <v>1620</v>
      </c>
      <c r="G24" s="36">
        <v>10</v>
      </c>
      <c r="H24" s="229" t="str">
        <f t="shared" ref="H24" si="19">IF(F24="フラグ","boolean",IF(F24="文字列","text",IF(F24="整数","integer",IF(F24="実数","numeric",""))))</f>
        <v>text</v>
      </c>
      <c r="I24" s="229">
        <f t="shared" ref="I24" si="20">IF(H24="boolean",1,IF(H24="text",IF(G24&lt;=126,1+(G24*3),4+(G24*3)),IF(H24="integer",4,IF(H24="numeric",3+CEILING(G24/4*2,2),0))))</f>
        <v>31</v>
      </c>
      <c r="J24" s="237"/>
      <c r="K24" s="238"/>
      <c r="L24" s="239"/>
      <c r="M24" s="240"/>
      <c r="S24" s="25" t="str">
        <f t="shared" ref="S24" si="21">IF(B24&lt;&gt;1,","&amp;D24,D24)</f>
        <v>,race_code</v>
      </c>
      <c r="T24" s="25" t="str">
        <f t="shared" ref="T24" si="22">UPPER(H24)</f>
        <v>TEXT</v>
      </c>
      <c r="U24" s="25" t="str">
        <f t="shared" ref="U24" si="23">IF(K24&lt;&gt;"","default "&amp;IF(H24="text","'"&amp;K24&amp;"'",K24),"")</f>
        <v/>
      </c>
      <c r="V24" s="25" t="str">
        <f t="shared" ref="V24" si="24">IF(L24="○","NOT NULL","")</f>
        <v/>
      </c>
      <c r="W24" s="25" t="str">
        <f t="shared" ref="W24" si="25">"-- "&amp;C24</f>
        <v>-- 人種コード</v>
      </c>
      <c r="Y24" s="41"/>
      <c r="Z24" s="41"/>
      <c r="AA24" s="41"/>
      <c r="AB24" s="41"/>
      <c r="AD24" s="25" t="str">
        <f t="shared" ref="AD24" si="26">IF(H24="text",""""&amp;D24&amp;""": ""object"", ","")</f>
        <v xml:space="preserve">"race_code": "object", </v>
      </c>
      <c r="AE24" s="25" t="str">
        <f t="shared" ref="AE24" si="27">""""&amp;D24&amp;""", "</f>
        <v xml:space="preserve">"race_code", </v>
      </c>
    </row>
    <row r="25" spans="1:31">
      <c r="B25" s="33">
        <f t="shared" si="0"/>
        <v>12</v>
      </c>
      <c r="C25" s="34" t="s">
        <v>2361</v>
      </c>
      <c r="D25" s="236" t="s">
        <v>2373</v>
      </c>
      <c r="E25" s="36"/>
      <c r="F25" s="36" t="s">
        <v>1620</v>
      </c>
      <c r="G25" s="36">
        <v>10</v>
      </c>
      <c r="H25" s="229" t="str">
        <f t="shared" ref="H25" si="28">IF(F25="フラグ","boolean",IF(F25="文字列","text",IF(F25="整数","integer",IF(F25="実数","numeric",""))))</f>
        <v>text</v>
      </c>
      <c r="I25" s="229">
        <f t="shared" ref="I25" si="29">IF(H25="boolean",1,IF(H25="text",IF(G25&lt;=126,1+(G25*3),4+(G25*3)),IF(H25="integer",4,IF(H25="numeric",3+CEILING(G25/4*2,2),0))))</f>
        <v>31</v>
      </c>
      <c r="J25" s="237"/>
      <c r="K25" s="238"/>
      <c r="L25" s="239"/>
      <c r="M25" s="240"/>
      <c r="S25" s="25" t="str">
        <f t="shared" ref="S25" si="30">IF(B25&lt;&gt;1,","&amp;D25,D25)</f>
        <v>,race_code_id</v>
      </c>
      <c r="T25" s="25" t="str">
        <f t="shared" ref="T25" si="31">UPPER(H25)</f>
        <v>TEXT</v>
      </c>
      <c r="U25" s="25" t="str">
        <f t="shared" ref="U25" si="32">IF(K25&lt;&gt;"","default "&amp;IF(H25="text","'"&amp;K25&amp;"'",K25),"")</f>
        <v/>
      </c>
      <c r="V25" s="25" t="str">
        <f t="shared" ref="V25" si="33">IF(L25="○","NOT NULL","")</f>
        <v/>
      </c>
      <c r="W25" s="25" t="str">
        <f t="shared" ref="W25" si="34">"-- "&amp;C25</f>
        <v>-- 人種テーブル名</v>
      </c>
      <c r="Y25" s="41"/>
      <c r="Z25" s="41"/>
      <c r="AA25" s="41"/>
      <c r="AB25" s="41"/>
      <c r="AD25" s="25" t="str">
        <f t="shared" ref="AD25" si="35">IF(H25="text",""""&amp;D25&amp;""": ""object"", ","")</f>
        <v xml:space="preserve">"race_code_id": "object", </v>
      </c>
      <c r="AE25" s="25" t="str">
        <f t="shared" ref="AE25" si="36">""""&amp;D25&amp;""", "</f>
        <v xml:space="preserve">"race_code_id", </v>
      </c>
    </row>
    <row r="26" spans="1:31">
      <c r="B26" s="33">
        <f t="shared" si="0"/>
        <v>13</v>
      </c>
      <c r="C26" s="34" t="s">
        <v>2362</v>
      </c>
      <c r="D26" s="236" t="s">
        <v>2527</v>
      </c>
      <c r="E26" s="36"/>
      <c r="F26" s="36" t="s">
        <v>1620</v>
      </c>
      <c r="G26" s="36">
        <v>10</v>
      </c>
      <c r="H26" s="229" t="str">
        <f t="shared" si="1"/>
        <v>text</v>
      </c>
      <c r="I26" s="229">
        <f t="shared" si="2"/>
        <v>31</v>
      </c>
      <c r="J26" s="237"/>
      <c r="K26" s="238"/>
      <c r="L26" s="239"/>
      <c r="M26" s="240"/>
      <c r="S26" s="25" t="str">
        <f t="shared" si="3"/>
        <v>,marital</v>
      </c>
      <c r="T26" s="25" t="str">
        <f t="shared" si="4"/>
        <v>TEXT</v>
      </c>
      <c r="U26" s="25" t="str">
        <f t="shared" si="5"/>
        <v/>
      </c>
      <c r="V26" s="25" t="str">
        <f t="shared" si="6"/>
        <v/>
      </c>
      <c r="W26" s="25" t="str">
        <f t="shared" si="7"/>
        <v>-- 婚姻状態</v>
      </c>
      <c r="Y26" s="41"/>
      <c r="Z26" s="41"/>
      <c r="AA26" s="41"/>
      <c r="AB26" s="41"/>
      <c r="AD26" s="25" t="str">
        <f t="shared" si="8"/>
        <v xml:space="preserve">"marital": "object", </v>
      </c>
      <c r="AE26" s="25" t="str">
        <f t="shared" si="9"/>
        <v xml:space="preserve">"marital", </v>
      </c>
    </row>
    <row r="27" spans="1:31">
      <c r="B27" s="33">
        <f t="shared" si="0"/>
        <v>14</v>
      </c>
      <c r="C27" s="34" t="s">
        <v>2363</v>
      </c>
      <c r="D27" s="236" t="s">
        <v>2528</v>
      </c>
      <c r="E27" s="36"/>
      <c r="F27" s="36" t="s">
        <v>1620</v>
      </c>
      <c r="G27" s="36">
        <v>20</v>
      </c>
      <c r="H27" s="229" t="str">
        <f t="shared" ref="H27:H29" si="37">IF(F27="フラグ","boolean",IF(F27="文字列","text",IF(F27="整数","integer",IF(F27="実数","numeric",""))))</f>
        <v>text</v>
      </c>
      <c r="I27" s="229">
        <f t="shared" ref="I27:I29" si="38">IF(H27="boolean",1,IF(H27="text",IF(G27&lt;=126,1+(G27*3),4+(G27*3)),IF(H27="integer",4,IF(H27="numeric",3+CEILING(G27/4*2,2),0))))</f>
        <v>61</v>
      </c>
      <c r="J27" s="237"/>
      <c r="K27" s="238"/>
      <c r="L27" s="239"/>
      <c r="M27" s="240"/>
      <c r="S27" s="25" t="str">
        <f t="shared" ref="S27:S29" si="39">IF(B27&lt;&gt;1,","&amp;D27,D27)</f>
        <v>,account_number</v>
      </c>
      <c r="T27" s="25" t="str">
        <f t="shared" ref="T27:T29" si="40">UPPER(H27)</f>
        <v>TEXT</v>
      </c>
      <c r="U27" s="25" t="str">
        <f t="shared" ref="U27:U29" si="41">IF(K27&lt;&gt;"","default "&amp;IF(H27="text","'"&amp;K27&amp;"'",K27),"")</f>
        <v/>
      </c>
      <c r="V27" s="25" t="str">
        <f t="shared" ref="V27:V29" si="42">IF(L27="○","NOT NULL","")</f>
        <v/>
      </c>
      <c r="W27" s="25" t="str">
        <f t="shared" ref="W27:W29" si="43">"-- "&amp;C27</f>
        <v>-- 会計番号</v>
      </c>
      <c r="Y27" s="41"/>
      <c r="Z27" s="41"/>
      <c r="AA27" s="41"/>
      <c r="AB27" s="41"/>
      <c r="AD27" s="25" t="str">
        <f t="shared" ref="AD27:AD29" si="44">IF(H27="text",""""&amp;D27&amp;""": ""object"", ","")</f>
        <v xml:space="preserve">"account_number": "object", </v>
      </c>
      <c r="AE27" s="25" t="str">
        <f t="shared" ref="AE27:AE29" si="45">""""&amp;D27&amp;""", "</f>
        <v xml:space="preserve">"account_number", </v>
      </c>
    </row>
    <row r="28" spans="1:31">
      <c r="B28" s="33">
        <f t="shared" si="0"/>
        <v>15</v>
      </c>
      <c r="C28" s="34" t="s">
        <v>2364</v>
      </c>
      <c r="D28" s="236" t="s">
        <v>2374</v>
      </c>
      <c r="E28" s="36"/>
      <c r="F28" s="36" t="s">
        <v>1620</v>
      </c>
      <c r="G28" s="36">
        <v>20</v>
      </c>
      <c r="H28" s="229" t="str">
        <f t="shared" si="37"/>
        <v>text</v>
      </c>
      <c r="I28" s="229">
        <f t="shared" si="38"/>
        <v>61</v>
      </c>
      <c r="J28" s="237"/>
      <c r="K28" s="238"/>
      <c r="L28" s="239"/>
      <c r="M28" s="240"/>
      <c r="S28" s="25" t="str">
        <f t="shared" si="39"/>
        <v>,social_identification</v>
      </c>
      <c r="T28" s="25" t="str">
        <f t="shared" si="40"/>
        <v>TEXT</v>
      </c>
      <c r="U28" s="25" t="str">
        <f t="shared" si="41"/>
        <v/>
      </c>
      <c r="V28" s="25" t="str">
        <f t="shared" si="42"/>
        <v/>
      </c>
      <c r="W28" s="25" t="str">
        <f t="shared" si="43"/>
        <v>-- 社会番号</v>
      </c>
      <c r="Y28" s="41"/>
      <c r="Z28" s="41"/>
      <c r="AA28" s="41"/>
      <c r="AB28" s="41"/>
      <c r="AD28" s="25" t="str">
        <f t="shared" si="44"/>
        <v xml:space="preserve">"social_identification": "object", </v>
      </c>
      <c r="AE28" s="25" t="str">
        <f t="shared" si="45"/>
        <v xml:space="preserve">"social_identification", </v>
      </c>
    </row>
    <row r="29" spans="1:31" ht="37.5">
      <c r="B29" s="33">
        <f t="shared" si="0"/>
        <v>16</v>
      </c>
      <c r="C29" s="34" t="s">
        <v>2365</v>
      </c>
      <c r="D29" s="236" t="s">
        <v>2370</v>
      </c>
      <c r="E29" s="36"/>
      <c r="F29" s="36" t="s">
        <v>1620</v>
      </c>
      <c r="G29" s="36">
        <v>5</v>
      </c>
      <c r="H29" s="229" t="str">
        <f t="shared" si="37"/>
        <v>text</v>
      </c>
      <c r="I29" s="229">
        <f t="shared" si="38"/>
        <v>16</v>
      </c>
      <c r="J29" s="237"/>
      <c r="K29" s="238"/>
      <c r="L29" s="239"/>
      <c r="M29" s="240" t="s">
        <v>2371</v>
      </c>
      <c r="S29" s="25" t="str">
        <f t="shared" si="39"/>
        <v>,death</v>
      </c>
      <c r="T29" s="25" t="str">
        <f t="shared" si="40"/>
        <v>TEXT</v>
      </c>
      <c r="U29" s="25" t="str">
        <f t="shared" si="41"/>
        <v/>
      </c>
      <c r="V29" s="25" t="str">
        <f t="shared" si="42"/>
        <v/>
      </c>
      <c r="W29" s="25" t="str">
        <f t="shared" si="43"/>
        <v>-- 死亡フラグ</v>
      </c>
      <c r="Y29" s="41"/>
      <c r="Z29" s="41"/>
      <c r="AA29" s="41"/>
      <c r="AB29" s="41"/>
      <c r="AD29" s="25" t="str">
        <f t="shared" si="44"/>
        <v xml:space="preserve">"death": "object", </v>
      </c>
      <c r="AE29" s="25" t="str">
        <f t="shared" si="45"/>
        <v xml:space="preserve">"death", </v>
      </c>
    </row>
    <row r="30" spans="1:31" ht="19.5" thickBot="1">
      <c r="A30" s="41"/>
      <c r="B30" s="42">
        <f t="shared" si="0"/>
        <v>17</v>
      </c>
      <c r="C30" s="43" t="s">
        <v>1934</v>
      </c>
      <c r="D30" s="43" t="s">
        <v>2532</v>
      </c>
      <c r="E30" s="44"/>
      <c r="F30" s="44" t="s">
        <v>1620</v>
      </c>
      <c r="G30" s="44">
        <v>19</v>
      </c>
      <c r="H30" s="248" t="str">
        <f t="shared" si="1"/>
        <v>text</v>
      </c>
      <c r="I30" s="248">
        <f t="shared" si="2"/>
        <v>58</v>
      </c>
      <c r="J30" s="46"/>
      <c r="K30" s="250"/>
      <c r="L30" s="44"/>
      <c r="M30" s="49" t="s">
        <v>2012</v>
      </c>
      <c r="S30" s="25" t="str">
        <f t="shared" si="3"/>
        <v>,death_date</v>
      </c>
      <c r="T30" s="25" t="str">
        <f t="shared" si="4"/>
        <v>TEXT</v>
      </c>
      <c r="U30" s="25" t="str">
        <f t="shared" si="5"/>
        <v/>
      </c>
      <c r="V30" s="25" t="str">
        <f t="shared" si="6"/>
        <v/>
      </c>
      <c r="W30" s="25" t="str">
        <f t="shared" si="7"/>
        <v>-- 死亡日時</v>
      </c>
      <c r="Y30" s="41"/>
      <c r="Z30" s="41"/>
      <c r="AA30" s="41"/>
      <c r="AB30" s="41"/>
      <c r="AD30" s="25" t="str">
        <f t="shared" si="8"/>
        <v xml:space="preserve">"death_date": "object", </v>
      </c>
      <c r="AE30" s="25" t="str">
        <f t="shared" si="9"/>
        <v xml:space="preserve">"death_date", </v>
      </c>
    </row>
    <row r="31" spans="1:31">
      <c r="P31" s="41"/>
      <c r="R31" s="25" t="s">
        <v>1327</v>
      </c>
      <c r="Y31" s="41"/>
      <c r="Z31" s="41"/>
      <c r="AA31" s="41"/>
      <c r="AB31" s="41"/>
    </row>
    <row r="32" spans="1:31">
      <c r="P32" s="41"/>
      <c r="Y32" s="41"/>
      <c r="Z32" s="41"/>
      <c r="AA32" s="41"/>
      <c r="AB32" s="41"/>
    </row>
    <row r="33" spans="16:28">
      <c r="P33" s="41"/>
      <c r="Y33" s="41"/>
      <c r="Z33" s="41"/>
      <c r="AA33" s="41"/>
      <c r="AB33" s="41"/>
    </row>
    <row r="34" spans="16:28">
      <c r="P34" s="41"/>
      <c r="Y34" s="41"/>
      <c r="Z34" s="41"/>
      <c r="AA34" s="41"/>
    </row>
    <row r="35" spans="16:28">
      <c r="P35" s="41"/>
      <c r="Y35" s="41"/>
      <c r="Z35" s="41"/>
      <c r="AA35" s="41"/>
    </row>
    <row r="36" spans="16:28">
      <c r="P36" s="41"/>
      <c r="Y36" s="41"/>
      <c r="Z36" s="41"/>
      <c r="AA36" s="41"/>
    </row>
    <row r="37" spans="16:28">
      <c r="P37" s="41"/>
      <c r="Y37" s="41"/>
      <c r="Z37" s="41"/>
      <c r="AA37" s="41"/>
    </row>
    <row r="38" spans="16:28">
      <c r="P38" s="41"/>
      <c r="Y38" s="41"/>
      <c r="Z38" s="41"/>
      <c r="AA38"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88" priority="17"/>
  </conditionalFormatting>
  <conditionalFormatting sqref="D18">
    <cfRule type="duplicateValues" dxfId="487" priority="16"/>
  </conditionalFormatting>
  <conditionalFormatting sqref="D16">
    <cfRule type="duplicateValues" dxfId="486" priority="15"/>
  </conditionalFormatting>
  <conditionalFormatting sqref="D17">
    <cfRule type="duplicateValues" dxfId="485" priority="14"/>
  </conditionalFormatting>
  <conditionalFormatting sqref="D14">
    <cfRule type="duplicateValues" dxfId="484" priority="13"/>
  </conditionalFormatting>
  <conditionalFormatting sqref="D26">
    <cfRule type="duplicateValues" dxfId="483" priority="12"/>
  </conditionalFormatting>
  <conditionalFormatting sqref="D25">
    <cfRule type="duplicateValues" dxfId="482" priority="11"/>
  </conditionalFormatting>
  <conditionalFormatting sqref="D24">
    <cfRule type="duplicateValues" dxfId="481" priority="10"/>
  </conditionalFormatting>
  <conditionalFormatting sqref="D23">
    <cfRule type="duplicateValues" dxfId="480" priority="9"/>
  </conditionalFormatting>
  <conditionalFormatting sqref="D22">
    <cfRule type="duplicateValues" dxfId="479" priority="8"/>
  </conditionalFormatting>
  <conditionalFormatting sqref="D21">
    <cfRule type="duplicateValues" dxfId="478" priority="7"/>
  </conditionalFormatting>
  <conditionalFormatting sqref="D20">
    <cfRule type="duplicateValues" dxfId="477" priority="6"/>
  </conditionalFormatting>
  <conditionalFormatting sqref="D19">
    <cfRule type="duplicateValues" dxfId="476" priority="5"/>
  </conditionalFormatting>
  <conditionalFormatting sqref="D29">
    <cfRule type="duplicateValues" dxfId="475" priority="3"/>
  </conditionalFormatting>
  <conditionalFormatting sqref="D28">
    <cfRule type="duplicateValues" dxfId="474" priority="2"/>
  </conditionalFormatting>
  <conditionalFormatting sqref="D27">
    <cfRule type="duplicateValues" dxfId="473"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pageSetUpPr fitToPage="1"/>
  </sheetPr>
  <dimension ref="A1:AE3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milscm4.text_mml_mmlpi_address</v>
      </c>
    </row>
    <row r="3" spans="1:31" ht="19.5" thickBot="1">
      <c r="B3" s="28"/>
      <c r="C3" s="28"/>
      <c r="D3" s="28"/>
      <c r="E3" s="28"/>
      <c r="F3" s="28"/>
      <c r="G3" s="28"/>
      <c r="H3" s="28"/>
      <c r="I3" s="28"/>
      <c r="J3" s="28"/>
      <c r="K3" s="28"/>
      <c r="L3" s="28"/>
      <c r="M3" s="29"/>
      <c r="N3" s="28"/>
      <c r="Q3" s="25" t="str">
        <f>"ADD CONSTRAINT "&amp;D$8&amp;"_pkey"</f>
        <v>ADD CONSTRAINT text_mml_mmlpi_address_pkey</v>
      </c>
    </row>
    <row r="4" spans="1:31">
      <c r="B4" s="626" t="s">
        <v>142</v>
      </c>
      <c r="C4" s="627"/>
      <c r="D4" s="628" t="str">
        <f>VLOOKUP(D7,エンティティ一覧!A1:'エンティティ一覧'!AQ10131,13,FALSE)</f>
        <v>ENT_A6_31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2375</v>
      </c>
      <c r="E7" s="646"/>
      <c r="F7" s="646"/>
      <c r="G7" s="646"/>
      <c r="H7" s="646"/>
      <c r="I7" s="646"/>
      <c r="J7" s="646"/>
      <c r="K7" s="646"/>
      <c r="L7" s="646"/>
      <c r="M7" s="647"/>
      <c r="T7" s="25" t="s">
        <v>2513</v>
      </c>
    </row>
    <row r="8" spans="1:31">
      <c r="B8" s="641" t="s">
        <v>642</v>
      </c>
      <c r="C8" s="642"/>
      <c r="D8" s="643" t="s">
        <v>2522</v>
      </c>
      <c r="E8" s="646"/>
      <c r="F8" s="646"/>
      <c r="G8" s="646"/>
      <c r="H8" s="646"/>
      <c r="I8" s="646"/>
      <c r="J8" s="646"/>
      <c r="K8" s="646"/>
      <c r="L8" s="646"/>
      <c r="M8" s="647"/>
      <c r="S8" s="25" t="s">
        <v>1327</v>
      </c>
    </row>
    <row r="9" spans="1:31" ht="19.5" thickBot="1">
      <c r="B9" s="652" t="s">
        <v>149</v>
      </c>
      <c r="C9" s="653"/>
      <c r="D9" s="654" t="str">
        <f xml:space="preserve"> D7 &amp; "を定義する。"</f>
        <v>MML_患者情報モジュール_住所を定義する。</v>
      </c>
      <c r="E9" s="655"/>
      <c r="F9" s="655"/>
      <c r="G9" s="655"/>
      <c r="H9" s="655"/>
      <c r="I9" s="655"/>
      <c r="J9" s="655"/>
      <c r="K9" s="655"/>
      <c r="L9" s="655"/>
      <c r="M9" s="656"/>
      <c r="P9" s="25" t="str">
        <f>"ALTER TABLE milscm4."&amp;D$8&amp;" OWNER TO pgmisgrp1;"</f>
        <v>ALTER TABLE milscm4.text_mml_mmlpi_address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milscm4.text_mml_mmlpi_address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milscm4.text_mml_mmlpi_address</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9" si="0">ROW()-13</f>
        <v>1</v>
      </c>
      <c r="C14" s="34" t="s">
        <v>1887</v>
      </c>
      <c r="D14" s="236" t="s">
        <v>1885</v>
      </c>
      <c r="E14" s="36" t="s">
        <v>192</v>
      </c>
      <c r="F14" s="36" t="s">
        <v>1875</v>
      </c>
      <c r="G14" s="36">
        <v>10</v>
      </c>
      <c r="H14" s="229" t="str">
        <f t="shared" ref="H14:H29" si="1">IF(F14="フラグ","boolean",IF(F14="文字列","text",IF(F14="整数","integer",IF(F14="実数","numeric",""))))</f>
        <v>integer</v>
      </c>
      <c r="I14" s="229">
        <f t="shared" ref="I14:I29" si="2">IF(H14="boolean",1,IF(H14="text",IF(G14&lt;=126,1+(G14*3),4+(G14*3)),IF(H14="integer",4,IF(H14="numeric",3+CEILING(G14/4*2,2),0))))</f>
        <v>4</v>
      </c>
      <c r="J14" s="237"/>
      <c r="K14" s="238"/>
      <c r="L14" s="239" t="s">
        <v>192</v>
      </c>
      <c r="M14" s="240"/>
      <c r="S14" s="25" t="str">
        <f t="shared" ref="S14:S29" si="3">IF(B14&lt;&gt;1,","&amp;D14,D14)</f>
        <v>zip_no</v>
      </c>
      <c r="T14" s="25" t="str">
        <f t="shared" ref="T14:T29" si="4">UPPER(H14)</f>
        <v>INTEGER</v>
      </c>
      <c r="U14" s="25" t="str">
        <f t="shared" ref="U14:U29" si="5">IF(K14&lt;&gt;"","default "&amp;IF(H14="text","'"&amp;K14&amp;"'",K14),"")</f>
        <v/>
      </c>
      <c r="V14" s="25" t="str">
        <f t="shared" ref="V14:V29" si="6">IF(L14="○","NOT NULL","")</f>
        <v>NOT NULL</v>
      </c>
      <c r="W14" s="25" t="str">
        <f t="shared" ref="W14:W29" si="7">"-- "&amp;C14</f>
        <v>-- ZipファイルNo</v>
      </c>
      <c r="Y14" s="41"/>
      <c r="Z14" s="41"/>
      <c r="AA14" s="41"/>
      <c r="AB14" s="41"/>
      <c r="AD14" s="25" t="str">
        <f t="shared" ref="AD14:AD29" si="8">IF(H14="text",""""&amp;D14&amp;""": ""object"", ","")</f>
        <v/>
      </c>
      <c r="AE14" s="25" t="str">
        <f t="shared" ref="AE14:AE29"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2385</v>
      </c>
      <c r="D19" s="236" t="s">
        <v>2386</v>
      </c>
      <c r="E19" s="36" t="s">
        <v>1273</v>
      </c>
      <c r="F19" s="36" t="s">
        <v>1875</v>
      </c>
      <c r="G19" s="36">
        <v>10</v>
      </c>
      <c r="H19" s="229" t="str">
        <f t="shared" si="1"/>
        <v>integer</v>
      </c>
      <c r="I19" s="229">
        <f t="shared" si="2"/>
        <v>4</v>
      </c>
      <c r="J19" s="237"/>
      <c r="K19" s="238"/>
      <c r="L19" s="239" t="s">
        <v>192</v>
      </c>
      <c r="M19" s="240"/>
      <c r="S19" s="25" t="str">
        <f>IF(B19&lt;&gt;1,","&amp;D19,D19)</f>
        <v>,address_no</v>
      </c>
      <c r="T19" s="25" t="str">
        <f>UPPER(H19)</f>
        <v>INTEGER</v>
      </c>
      <c r="U19" s="25" t="str">
        <f>IF(K19&lt;&gt;"","default "&amp;IF(H19="text","'"&amp;K19&amp;"'",K19),"")</f>
        <v/>
      </c>
      <c r="V19" s="25" t="str">
        <f t="shared" si="6"/>
        <v>NOT NULL</v>
      </c>
      <c r="W19" s="25" t="str">
        <f t="shared" si="7"/>
        <v>-- 住所No</v>
      </c>
      <c r="Y19" s="41"/>
      <c r="Z19" s="41"/>
      <c r="AA19" s="41"/>
      <c r="AB19" s="41"/>
      <c r="AD19" s="25" t="str">
        <f>IF(H19="text",""""&amp;D19&amp;""": ""object"", ","")</f>
        <v/>
      </c>
      <c r="AE19" s="25" t="str">
        <f>""""&amp;D19&amp;""", "</f>
        <v xml:space="preserve">"address_no", </v>
      </c>
    </row>
    <row r="20" spans="1:31">
      <c r="B20" s="33">
        <f t="shared" si="0"/>
        <v>7</v>
      </c>
      <c r="C20" s="34" t="s">
        <v>2376</v>
      </c>
      <c r="D20" s="236" t="s">
        <v>2523</v>
      </c>
      <c r="E20" s="36"/>
      <c r="F20" s="36" t="s">
        <v>1620</v>
      </c>
      <c r="G20" s="36">
        <v>10</v>
      </c>
      <c r="H20" s="229" t="str">
        <f t="shared" si="1"/>
        <v>text</v>
      </c>
      <c r="I20" s="229">
        <f t="shared" si="2"/>
        <v>31</v>
      </c>
      <c r="J20" s="237"/>
      <c r="K20" s="238"/>
      <c r="L20" s="239"/>
      <c r="M20" s="240"/>
      <c r="S20" s="25" t="str">
        <f t="shared" si="3"/>
        <v>,rep_code</v>
      </c>
      <c r="T20" s="25" t="str">
        <f t="shared" si="4"/>
        <v>TEXT</v>
      </c>
      <c r="U20" s="25" t="str">
        <f t="shared" si="5"/>
        <v/>
      </c>
      <c r="V20" s="25" t="str">
        <f t="shared" si="6"/>
        <v/>
      </c>
      <c r="W20" s="25" t="str">
        <f t="shared" si="7"/>
        <v>-- 表記法</v>
      </c>
      <c r="Y20" s="41"/>
      <c r="Z20" s="41"/>
      <c r="AA20" s="41"/>
      <c r="AB20" s="41"/>
      <c r="AD20" s="25" t="str">
        <f t="shared" si="8"/>
        <v xml:space="preserve">"rep_code": "object", </v>
      </c>
      <c r="AE20" s="25" t="str">
        <f t="shared" si="9"/>
        <v xml:space="preserve">"rep_code", </v>
      </c>
    </row>
    <row r="21" spans="1:31">
      <c r="B21" s="33">
        <f t="shared" si="0"/>
        <v>8</v>
      </c>
      <c r="C21" s="34" t="s">
        <v>2377</v>
      </c>
      <c r="D21" s="236" t="s">
        <v>2387</v>
      </c>
      <c r="E21" s="36"/>
      <c r="F21" s="36" t="s">
        <v>1620</v>
      </c>
      <c r="G21" s="36">
        <v>10</v>
      </c>
      <c r="H21" s="229" t="str">
        <f t="shared" si="1"/>
        <v>text</v>
      </c>
      <c r="I21" s="229">
        <f t="shared" si="2"/>
        <v>31</v>
      </c>
      <c r="J21" s="237"/>
      <c r="K21" s="238"/>
      <c r="L21" s="239"/>
      <c r="M21" s="240"/>
      <c r="S21" s="25" t="str">
        <f t="shared" si="3"/>
        <v>,address_class</v>
      </c>
      <c r="T21" s="25" t="str">
        <f t="shared" si="4"/>
        <v>TEXT</v>
      </c>
      <c r="U21" s="25" t="str">
        <f t="shared" si="5"/>
        <v/>
      </c>
      <c r="V21" s="25" t="str">
        <f t="shared" si="6"/>
        <v/>
      </c>
      <c r="W21" s="25" t="str">
        <f t="shared" si="7"/>
        <v>-- 住所の種類コード</v>
      </c>
      <c r="Y21" s="41"/>
      <c r="Z21" s="41"/>
      <c r="AA21" s="41"/>
      <c r="AB21" s="41"/>
      <c r="AD21" s="25" t="str">
        <f t="shared" si="8"/>
        <v xml:space="preserve">"address_class": "object", </v>
      </c>
      <c r="AE21" s="25" t="str">
        <f t="shared" si="9"/>
        <v xml:space="preserve">"address_class", </v>
      </c>
    </row>
    <row r="22" spans="1:31">
      <c r="B22" s="33">
        <f t="shared" si="0"/>
        <v>9</v>
      </c>
      <c r="C22" s="34" t="s">
        <v>147</v>
      </c>
      <c r="D22" s="236" t="s">
        <v>1930</v>
      </c>
      <c r="E22" s="36"/>
      <c r="F22" s="36" t="s">
        <v>1620</v>
      </c>
      <c r="G22" s="36">
        <v>10</v>
      </c>
      <c r="H22" s="229" t="str">
        <f t="shared" si="1"/>
        <v>text</v>
      </c>
      <c r="I22" s="229">
        <f t="shared" si="2"/>
        <v>31</v>
      </c>
      <c r="J22" s="237"/>
      <c r="K22" s="238"/>
      <c r="L22" s="239"/>
      <c r="M22" s="240"/>
      <c r="S22" s="25" t="str">
        <f t="shared" si="3"/>
        <v>,table_id</v>
      </c>
      <c r="T22" s="25" t="str">
        <f t="shared" si="4"/>
        <v>TEXT</v>
      </c>
      <c r="U22" s="25" t="str">
        <f t="shared" si="5"/>
        <v/>
      </c>
      <c r="V22" s="25" t="str">
        <f t="shared" si="6"/>
        <v/>
      </c>
      <c r="W22" s="25" t="str">
        <f t="shared" si="7"/>
        <v>-- テーブル名</v>
      </c>
      <c r="Y22" s="41"/>
      <c r="Z22" s="41"/>
      <c r="AA22" s="41"/>
      <c r="AB22" s="41"/>
      <c r="AD22" s="25" t="str">
        <f t="shared" si="8"/>
        <v xml:space="preserve">"table_id": "object", </v>
      </c>
      <c r="AE22" s="25" t="str">
        <f t="shared" si="9"/>
        <v xml:space="preserve">"table_id", </v>
      </c>
    </row>
    <row r="23" spans="1:31">
      <c r="B23" s="33">
        <f t="shared" si="0"/>
        <v>10</v>
      </c>
      <c r="C23" s="34" t="s">
        <v>2378</v>
      </c>
      <c r="D23" s="236" t="s">
        <v>2388</v>
      </c>
      <c r="E23" s="36"/>
      <c r="F23" s="36" t="s">
        <v>1620</v>
      </c>
      <c r="G23" s="36">
        <v>200</v>
      </c>
      <c r="H23" s="229" t="str">
        <f t="shared" si="1"/>
        <v>text</v>
      </c>
      <c r="I23" s="229">
        <f t="shared" si="2"/>
        <v>604</v>
      </c>
      <c r="J23" s="237"/>
      <c r="K23" s="238"/>
      <c r="L23" s="239"/>
      <c r="M23" s="240"/>
      <c r="S23" s="25" t="str">
        <f t="shared" si="3"/>
        <v>,address_full</v>
      </c>
      <c r="T23" s="25" t="str">
        <f t="shared" si="4"/>
        <v>TEXT</v>
      </c>
      <c r="U23" s="25" t="str">
        <f t="shared" si="5"/>
        <v/>
      </c>
      <c r="V23" s="25" t="str">
        <f t="shared" si="6"/>
        <v/>
      </c>
      <c r="W23" s="25" t="str">
        <f t="shared" si="7"/>
        <v>-- 一連住所</v>
      </c>
      <c r="Y23" s="41"/>
      <c r="Z23" s="41"/>
      <c r="AA23" s="41"/>
      <c r="AB23" s="41"/>
      <c r="AD23" s="25" t="str">
        <f t="shared" si="8"/>
        <v xml:space="preserve">"address_full": "object", </v>
      </c>
      <c r="AE23" s="25" t="str">
        <f t="shared" si="9"/>
        <v xml:space="preserve">"address_full", </v>
      </c>
    </row>
    <row r="24" spans="1:31">
      <c r="B24" s="33">
        <f t="shared" si="0"/>
        <v>11</v>
      </c>
      <c r="C24" s="34" t="s">
        <v>2379</v>
      </c>
      <c r="D24" s="236" t="s">
        <v>1408</v>
      </c>
      <c r="E24" s="36"/>
      <c r="F24" s="36" t="s">
        <v>1620</v>
      </c>
      <c r="G24" s="36">
        <v>10</v>
      </c>
      <c r="H24" s="229" t="str">
        <f t="shared" si="1"/>
        <v>text</v>
      </c>
      <c r="I24" s="229">
        <f t="shared" si="2"/>
        <v>31</v>
      </c>
      <c r="J24" s="237"/>
      <c r="K24" s="238"/>
      <c r="L24" s="239"/>
      <c r="M24" s="240"/>
      <c r="S24" s="25" t="str">
        <f t="shared" si="3"/>
        <v>,prefecture</v>
      </c>
      <c r="T24" s="25" t="str">
        <f t="shared" si="4"/>
        <v>TEXT</v>
      </c>
      <c r="U24" s="25" t="str">
        <f t="shared" si="5"/>
        <v/>
      </c>
      <c r="V24" s="25" t="str">
        <f t="shared" si="6"/>
        <v/>
      </c>
      <c r="W24" s="25" t="str">
        <f t="shared" si="7"/>
        <v>-- 都道府県</v>
      </c>
      <c r="Y24" s="41"/>
      <c r="Z24" s="41"/>
      <c r="AA24" s="41"/>
      <c r="AB24" s="41"/>
      <c r="AD24" s="25" t="str">
        <f t="shared" si="8"/>
        <v xml:space="preserve">"prefecture": "object", </v>
      </c>
      <c r="AE24" s="25" t="str">
        <f t="shared" si="9"/>
        <v xml:space="preserve">"prefecture", </v>
      </c>
    </row>
    <row r="25" spans="1:31">
      <c r="B25" s="33">
        <f t="shared" si="0"/>
        <v>12</v>
      </c>
      <c r="C25" s="34" t="s">
        <v>2380</v>
      </c>
      <c r="D25" s="236" t="s">
        <v>1409</v>
      </c>
      <c r="E25" s="36"/>
      <c r="F25" s="36" t="s">
        <v>1620</v>
      </c>
      <c r="G25" s="36">
        <v>10</v>
      </c>
      <c r="H25" s="229" t="str">
        <f t="shared" si="1"/>
        <v>text</v>
      </c>
      <c r="I25" s="229">
        <f t="shared" si="2"/>
        <v>31</v>
      </c>
      <c r="J25" s="237"/>
      <c r="K25" s="238"/>
      <c r="L25" s="239"/>
      <c r="M25" s="240"/>
      <c r="S25" s="25" t="str">
        <f t="shared" si="3"/>
        <v>,city</v>
      </c>
      <c r="T25" s="25" t="str">
        <f t="shared" si="4"/>
        <v>TEXT</v>
      </c>
      <c r="U25" s="25" t="str">
        <f t="shared" si="5"/>
        <v/>
      </c>
      <c r="V25" s="25" t="str">
        <f t="shared" si="6"/>
        <v/>
      </c>
      <c r="W25" s="25" t="str">
        <f t="shared" si="7"/>
        <v>-- 市，区，郡</v>
      </c>
      <c r="Y25" s="41"/>
      <c r="Z25" s="41"/>
      <c r="AA25" s="41"/>
      <c r="AB25" s="41"/>
      <c r="AD25" s="25" t="str">
        <f t="shared" si="8"/>
        <v xml:space="preserve">"city": "object", </v>
      </c>
      <c r="AE25" s="25" t="str">
        <f t="shared" si="9"/>
        <v xml:space="preserve">"city", </v>
      </c>
    </row>
    <row r="26" spans="1:31">
      <c r="B26" s="33">
        <f t="shared" si="0"/>
        <v>13</v>
      </c>
      <c r="C26" s="34" t="s">
        <v>2381</v>
      </c>
      <c r="D26" s="236" t="s">
        <v>2389</v>
      </c>
      <c r="E26" s="36"/>
      <c r="F26" s="36" t="s">
        <v>1620</v>
      </c>
      <c r="G26" s="36">
        <v>10</v>
      </c>
      <c r="H26" s="229" t="str">
        <f t="shared" si="1"/>
        <v>text</v>
      </c>
      <c r="I26" s="229">
        <f t="shared" si="2"/>
        <v>31</v>
      </c>
      <c r="J26" s="237"/>
      <c r="K26" s="238"/>
      <c r="L26" s="239"/>
      <c r="M26" s="240"/>
      <c r="S26" s="25" t="str">
        <f t="shared" si="3"/>
        <v>,town</v>
      </c>
      <c r="T26" s="25" t="str">
        <f t="shared" si="4"/>
        <v>TEXT</v>
      </c>
      <c r="U26" s="25" t="str">
        <f t="shared" si="5"/>
        <v/>
      </c>
      <c r="V26" s="25" t="str">
        <f t="shared" si="6"/>
        <v/>
      </c>
      <c r="W26" s="25" t="str">
        <f t="shared" si="7"/>
        <v>-- 町，村</v>
      </c>
      <c r="Y26" s="41"/>
      <c r="Z26" s="41"/>
      <c r="AA26" s="41"/>
      <c r="AB26" s="41"/>
      <c r="AD26" s="25" t="str">
        <f t="shared" si="8"/>
        <v xml:space="preserve">"town": "object", </v>
      </c>
      <c r="AE26" s="25" t="str">
        <f t="shared" si="9"/>
        <v xml:space="preserve">"town", </v>
      </c>
    </row>
    <row r="27" spans="1:31">
      <c r="B27" s="33">
        <f t="shared" si="0"/>
        <v>14</v>
      </c>
      <c r="C27" s="34" t="s">
        <v>2382</v>
      </c>
      <c r="D27" s="236" t="s">
        <v>2390</v>
      </c>
      <c r="E27" s="36"/>
      <c r="F27" s="36" t="s">
        <v>1620</v>
      </c>
      <c r="G27" s="36">
        <v>200</v>
      </c>
      <c r="H27" s="229" t="str">
        <f t="shared" si="1"/>
        <v>text</v>
      </c>
      <c r="I27" s="229">
        <f t="shared" si="2"/>
        <v>604</v>
      </c>
      <c r="J27" s="237"/>
      <c r="K27" s="238"/>
      <c r="L27" s="239"/>
      <c r="M27" s="240"/>
      <c r="S27" s="25" t="str">
        <f t="shared" si="3"/>
        <v>,home_number</v>
      </c>
      <c r="T27" s="25" t="str">
        <f t="shared" si="4"/>
        <v>TEXT</v>
      </c>
      <c r="U27" s="25" t="str">
        <f t="shared" si="5"/>
        <v/>
      </c>
      <c r="V27" s="25" t="str">
        <f t="shared" si="6"/>
        <v/>
      </c>
      <c r="W27" s="25" t="str">
        <f t="shared" si="7"/>
        <v>-- 番地，丁目等</v>
      </c>
      <c r="Y27" s="41"/>
      <c r="Z27" s="41"/>
      <c r="AA27" s="41"/>
      <c r="AB27" s="41"/>
      <c r="AD27" s="25" t="str">
        <f t="shared" si="8"/>
        <v xml:space="preserve">"home_number": "object", </v>
      </c>
      <c r="AE27" s="25" t="str">
        <f t="shared" si="9"/>
        <v xml:space="preserve">"home_number", </v>
      </c>
    </row>
    <row r="28" spans="1:31">
      <c r="B28" s="33">
        <f t="shared" si="0"/>
        <v>15</v>
      </c>
      <c r="C28" s="34" t="s">
        <v>2383</v>
      </c>
      <c r="D28" s="236" t="s">
        <v>2391</v>
      </c>
      <c r="E28" s="36"/>
      <c r="F28" s="36" t="s">
        <v>1620</v>
      </c>
      <c r="G28" s="36">
        <v>10</v>
      </c>
      <c r="H28" s="229" t="str">
        <f t="shared" si="1"/>
        <v>text</v>
      </c>
      <c r="I28" s="229">
        <f t="shared" si="2"/>
        <v>31</v>
      </c>
      <c r="J28" s="237"/>
      <c r="K28" s="238"/>
      <c r="L28" s="239"/>
      <c r="M28" s="240"/>
      <c r="S28" s="25" t="str">
        <f t="shared" si="3"/>
        <v>,zip</v>
      </c>
      <c r="T28" s="25" t="str">
        <f t="shared" si="4"/>
        <v>TEXT</v>
      </c>
      <c r="U28" s="25" t="str">
        <f t="shared" si="5"/>
        <v/>
      </c>
      <c r="V28" s="25" t="str">
        <f t="shared" si="6"/>
        <v/>
      </c>
      <c r="W28" s="25" t="str">
        <f t="shared" si="7"/>
        <v>-- 郵便番号</v>
      </c>
      <c r="Y28" s="41"/>
      <c r="Z28" s="41"/>
      <c r="AA28" s="41"/>
      <c r="AB28" s="41"/>
      <c r="AD28" s="25" t="str">
        <f t="shared" si="8"/>
        <v xml:space="preserve">"zip": "object", </v>
      </c>
      <c r="AE28" s="25" t="str">
        <f t="shared" si="9"/>
        <v xml:space="preserve">"zip", </v>
      </c>
    </row>
    <row r="29" spans="1:31" ht="19.5" thickBot="1">
      <c r="A29" s="41"/>
      <c r="B29" s="42">
        <f t="shared" si="0"/>
        <v>16</v>
      </c>
      <c r="C29" s="43" t="s">
        <v>2384</v>
      </c>
      <c r="D29" s="43" t="s">
        <v>2392</v>
      </c>
      <c r="E29" s="44"/>
      <c r="F29" s="44" t="s">
        <v>1620</v>
      </c>
      <c r="G29" s="44">
        <v>10</v>
      </c>
      <c r="H29" s="248" t="str">
        <f t="shared" si="1"/>
        <v>text</v>
      </c>
      <c r="I29" s="248">
        <f t="shared" si="2"/>
        <v>31</v>
      </c>
      <c r="J29" s="46"/>
      <c r="K29" s="250"/>
      <c r="L29" s="44"/>
      <c r="M29" s="49"/>
      <c r="S29" s="25" t="str">
        <f t="shared" si="3"/>
        <v>,country_code</v>
      </c>
      <c r="T29" s="25" t="str">
        <f t="shared" si="4"/>
        <v>TEXT</v>
      </c>
      <c r="U29" s="25" t="str">
        <f t="shared" si="5"/>
        <v/>
      </c>
      <c r="V29" s="25" t="str">
        <f t="shared" si="6"/>
        <v/>
      </c>
      <c r="W29" s="25" t="str">
        <f t="shared" si="7"/>
        <v>-- 国コード</v>
      </c>
      <c r="Y29" s="41"/>
      <c r="Z29" s="41"/>
      <c r="AA29" s="41"/>
      <c r="AB29" s="41"/>
      <c r="AD29" s="25" t="str">
        <f t="shared" si="8"/>
        <v xml:space="preserve">"country_code": "object", </v>
      </c>
      <c r="AE29" s="25" t="str">
        <f t="shared" si="9"/>
        <v xml:space="preserve">"country_code", </v>
      </c>
    </row>
    <row r="30" spans="1:31">
      <c r="P30" s="41"/>
      <c r="R30" s="25" t="s">
        <v>1327</v>
      </c>
      <c r="Y30" s="41"/>
      <c r="Z30" s="41"/>
      <c r="AA30" s="41"/>
      <c r="AB30" s="41"/>
    </row>
    <row r="31" spans="1:31">
      <c r="P31" s="41"/>
      <c r="Y31" s="41"/>
      <c r="Z31" s="41"/>
      <c r="AA31" s="41"/>
      <c r="AB31" s="41"/>
    </row>
    <row r="32" spans="1:31">
      <c r="P32" s="41"/>
      <c r="Y32" s="41"/>
      <c r="Z32" s="41"/>
      <c r="AA32" s="41"/>
      <c r="AB32" s="41"/>
    </row>
    <row r="33" spans="16:27">
      <c r="P33" s="41"/>
      <c r="Y33" s="41"/>
      <c r="Z33" s="41"/>
      <c r="AA33" s="41"/>
    </row>
    <row r="34" spans="16:27">
      <c r="P34" s="41"/>
      <c r="Y34" s="41"/>
      <c r="Z34" s="41"/>
      <c r="AA34" s="41"/>
    </row>
    <row r="35" spans="16:27">
      <c r="P35" s="41"/>
      <c r="Y35" s="41"/>
      <c r="Z35" s="41"/>
      <c r="AA35" s="41"/>
    </row>
    <row r="36" spans="16:27">
      <c r="P36" s="41"/>
      <c r="Y36" s="41"/>
      <c r="Z36" s="41"/>
      <c r="AA36" s="41"/>
    </row>
    <row r="37" spans="16:27">
      <c r="P37" s="41"/>
      <c r="Y37" s="41"/>
      <c r="Z37" s="41"/>
      <c r="AA37"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72" priority="17"/>
  </conditionalFormatting>
  <conditionalFormatting sqref="D18">
    <cfRule type="duplicateValues" dxfId="471" priority="16"/>
  </conditionalFormatting>
  <conditionalFormatting sqref="D16">
    <cfRule type="duplicateValues" dxfId="470" priority="15"/>
  </conditionalFormatting>
  <conditionalFormatting sqref="D17">
    <cfRule type="duplicateValues" dxfId="469" priority="14"/>
  </conditionalFormatting>
  <conditionalFormatting sqref="D14">
    <cfRule type="duplicateValues" dxfId="468" priority="13"/>
  </conditionalFormatting>
  <conditionalFormatting sqref="D27">
    <cfRule type="duplicateValues" dxfId="467" priority="12"/>
  </conditionalFormatting>
  <conditionalFormatting sqref="D26">
    <cfRule type="duplicateValues" dxfId="466" priority="11"/>
  </conditionalFormatting>
  <conditionalFormatting sqref="D25">
    <cfRule type="duplicateValues" dxfId="465" priority="10"/>
  </conditionalFormatting>
  <conditionalFormatting sqref="D24">
    <cfRule type="duplicateValues" dxfId="464" priority="9"/>
  </conditionalFormatting>
  <conditionalFormatting sqref="D23">
    <cfRule type="duplicateValues" dxfId="463" priority="8"/>
  </conditionalFormatting>
  <conditionalFormatting sqref="D22">
    <cfRule type="duplicateValues" dxfId="462" priority="7"/>
  </conditionalFormatting>
  <conditionalFormatting sqref="D21">
    <cfRule type="duplicateValues" dxfId="461" priority="6"/>
  </conditionalFormatting>
  <conditionalFormatting sqref="D20">
    <cfRule type="duplicateValues" dxfId="460" priority="5"/>
  </conditionalFormatting>
  <conditionalFormatting sqref="D28">
    <cfRule type="duplicateValues" dxfId="459" priority="2"/>
  </conditionalFormatting>
  <conditionalFormatting sqref="D19">
    <cfRule type="duplicateValues" dxfId="45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pageSetUpPr fitToPage="1"/>
  </sheetPr>
  <dimension ref="A1:AE4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milscm4.text_mml_mmlvs_body</v>
      </c>
    </row>
    <row r="3" spans="1:31" ht="19.5" thickBot="1">
      <c r="B3" s="28"/>
      <c r="C3" s="28"/>
      <c r="D3" s="28"/>
      <c r="E3" s="28"/>
      <c r="F3" s="28"/>
      <c r="G3" s="28"/>
      <c r="H3" s="28"/>
      <c r="I3" s="28"/>
      <c r="J3" s="28"/>
      <c r="K3" s="28"/>
      <c r="L3" s="28"/>
      <c r="M3" s="29"/>
      <c r="N3" s="28"/>
      <c r="Q3" s="25" t="str">
        <f>"ADD CONSTRAINT "&amp;D$8&amp;"_pkey"</f>
        <v>ADD CONSTRAINT text_mml_mmlvs_body_pkey</v>
      </c>
    </row>
    <row r="4" spans="1:31">
      <c r="B4" s="626" t="s">
        <v>142</v>
      </c>
      <c r="C4" s="627"/>
      <c r="D4" s="628" t="str">
        <f>VLOOKUP(D7,エンティティ一覧!A1:'エンティティ一覧'!AQ10131,13,FALSE)</f>
        <v>ENT_A6_32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2395</v>
      </c>
      <c r="E7" s="646"/>
      <c r="F7" s="646"/>
      <c r="G7" s="646"/>
      <c r="H7" s="646"/>
      <c r="I7" s="646"/>
      <c r="J7" s="646"/>
      <c r="K7" s="646"/>
      <c r="L7" s="646"/>
      <c r="M7" s="647"/>
    </row>
    <row r="8" spans="1:31">
      <c r="B8" s="641" t="s">
        <v>642</v>
      </c>
      <c r="C8" s="642"/>
      <c r="D8" s="643" t="s">
        <v>2396</v>
      </c>
      <c r="E8" s="646"/>
      <c r="F8" s="646"/>
      <c r="G8" s="646"/>
      <c r="H8" s="646"/>
      <c r="I8" s="646"/>
      <c r="J8" s="646"/>
      <c r="K8" s="646"/>
      <c r="L8" s="646"/>
      <c r="M8" s="647"/>
      <c r="S8" s="25" t="s">
        <v>1327</v>
      </c>
    </row>
    <row r="9" spans="1:31" ht="19.5" thickBot="1">
      <c r="B9" s="652" t="s">
        <v>149</v>
      </c>
      <c r="C9" s="653"/>
      <c r="D9" s="654" t="str">
        <f xml:space="preserve"> D7 &amp; "を定義する。"</f>
        <v>MML_バイタルサインモジュール_本文を定義する。</v>
      </c>
      <c r="E9" s="655"/>
      <c r="F9" s="655"/>
      <c r="G9" s="655"/>
      <c r="H9" s="655"/>
      <c r="I9" s="655"/>
      <c r="J9" s="655"/>
      <c r="K9" s="655"/>
      <c r="L9" s="655"/>
      <c r="M9" s="656"/>
      <c r="P9" s="25" t="str">
        <f>"ALTER TABLE milscm4."&amp;D$8&amp;" OWNER TO pgmisgrp1;"</f>
        <v>ALTER TABLE milscm4.text_mml_mmlvs_body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milscm4.text_mml_mmlvs_body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milscm4.text_mml_mmlvs_body</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37" si="0">ROW()-13</f>
        <v>1</v>
      </c>
      <c r="C14" s="34" t="s">
        <v>1887</v>
      </c>
      <c r="D14" s="236" t="s">
        <v>1885</v>
      </c>
      <c r="E14" s="36" t="s">
        <v>192</v>
      </c>
      <c r="F14" s="36" t="s">
        <v>1875</v>
      </c>
      <c r="G14" s="36">
        <v>10</v>
      </c>
      <c r="H14" s="229" t="str">
        <f t="shared" ref="H14:H37" si="1">IF(F14="フラグ","boolean",IF(F14="文字列","text",IF(F14="整数","integer",IF(F14="実数","numeric",""))))</f>
        <v>integer</v>
      </c>
      <c r="I14" s="229">
        <f t="shared" ref="I14:I37" si="2">IF(H14="boolean",1,IF(H14="text",IF(G14&lt;=126,1+(G14*3),4+(G14*3)),IF(H14="integer",4,IF(H14="numeric",3+CEILING(G14/4*2,2),0))))</f>
        <v>4</v>
      </c>
      <c r="J14" s="237"/>
      <c r="K14" s="238"/>
      <c r="L14" s="239" t="s">
        <v>192</v>
      </c>
      <c r="M14" s="240"/>
      <c r="S14" s="25" t="str">
        <f t="shared" ref="S14:S37" si="3">IF(B14&lt;&gt;1,","&amp;D14,D14)</f>
        <v>zip_no</v>
      </c>
      <c r="T14" s="25" t="str">
        <f t="shared" ref="T14:T37" si="4">UPPER(H14)</f>
        <v>INTEGER</v>
      </c>
      <c r="U14" s="25" t="str">
        <f t="shared" ref="U14:U37" si="5">IF(K14&lt;&gt;"","default "&amp;IF(H14="text","'"&amp;K14&amp;"'",K14),"")</f>
        <v/>
      </c>
      <c r="V14" s="25" t="str">
        <f t="shared" ref="V14:V37" si="6">IF(L14="○","NOT NULL","")</f>
        <v>NOT NULL</v>
      </c>
      <c r="W14" s="25" t="str">
        <f t="shared" ref="W14:W37" si="7">"-- "&amp;C14</f>
        <v>-- ZipファイルNo</v>
      </c>
      <c r="Y14" s="41"/>
      <c r="Z14" s="41"/>
      <c r="AA14" s="41"/>
      <c r="AB14" s="41"/>
      <c r="AD14" s="25" t="str">
        <f t="shared" ref="AD14:AD37" si="8">IF(H14="text",""""&amp;D14&amp;""": ""object"", ","")</f>
        <v/>
      </c>
      <c r="AE14" s="25" t="str">
        <f t="shared" ref="AE14:AE37"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2397</v>
      </c>
      <c r="D19" s="236" t="s">
        <v>2219</v>
      </c>
      <c r="E19" s="36"/>
      <c r="F19" s="36" t="s">
        <v>1620</v>
      </c>
      <c r="G19" s="36">
        <v>10</v>
      </c>
      <c r="H19" s="229" t="str">
        <f t="shared" si="1"/>
        <v>text</v>
      </c>
      <c r="I19" s="229">
        <f t="shared" si="2"/>
        <v>31</v>
      </c>
      <c r="J19" s="237"/>
      <c r="K19" s="238"/>
      <c r="L19" s="239"/>
      <c r="M19" s="240"/>
      <c r="S19" s="25" t="str">
        <f t="shared" si="3"/>
        <v>,facility</v>
      </c>
      <c r="T19" s="25" t="str">
        <f t="shared" si="4"/>
        <v>TEXT</v>
      </c>
      <c r="U19" s="25" t="str">
        <f t="shared" si="5"/>
        <v/>
      </c>
      <c r="V19" s="25" t="str">
        <f t="shared" si="6"/>
        <v/>
      </c>
      <c r="W19" s="25" t="str">
        <f t="shared" si="7"/>
        <v>-- 施設名</v>
      </c>
      <c r="Y19" s="41"/>
      <c r="Z19" s="41"/>
      <c r="AA19" s="41"/>
      <c r="AB19" s="41"/>
      <c r="AD19" s="25" t="str">
        <f t="shared" si="8"/>
        <v xml:space="preserve">"facility": "object", </v>
      </c>
      <c r="AE19" s="25" t="str">
        <f t="shared" si="9"/>
        <v xml:space="preserve">"facility", </v>
      </c>
    </row>
    <row r="20" spans="2:31">
      <c r="B20" s="33">
        <f t="shared" si="0"/>
        <v>7</v>
      </c>
      <c r="C20" s="34" t="s">
        <v>2398</v>
      </c>
      <c r="D20" s="236" t="s">
        <v>2220</v>
      </c>
      <c r="E20" s="36"/>
      <c r="F20" s="36" t="s">
        <v>1620</v>
      </c>
      <c r="G20" s="36">
        <v>50</v>
      </c>
      <c r="H20" s="229" t="str">
        <f t="shared" si="1"/>
        <v>text</v>
      </c>
      <c r="I20" s="229">
        <f t="shared" si="2"/>
        <v>151</v>
      </c>
      <c r="J20" s="237"/>
      <c r="K20" s="238"/>
      <c r="L20" s="239"/>
      <c r="M20" s="240"/>
      <c r="S20" s="25" t="str">
        <f t="shared" si="3"/>
        <v>,facility_code</v>
      </c>
      <c r="T20" s="25" t="str">
        <f t="shared" si="4"/>
        <v>TEXT</v>
      </c>
      <c r="U20" s="25" t="str">
        <f t="shared" si="5"/>
        <v/>
      </c>
      <c r="V20" s="25" t="str">
        <f t="shared" si="6"/>
        <v/>
      </c>
      <c r="W20" s="25" t="str">
        <f t="shared" si="7"/>
        <v>-- 施設コード</v>
      </c>
      <c r="Y20" s="41"/>
      <c r="Z20" s="41"/>
      <c r="AA20" s="41"/>
      <c r="AB20" s="41"/>
      <c r="AD20" s="25" t="str">
        <f t="shared" si="8"/>
        <v xml:space="preserve">"facility_code": "object", </v>
      </c>
      <c r="AE20" s="25" t="str">
        <f t="shared" si="9"/>
        <v xml:space="preserve">"facility_code", </v>
      </c>
    </row>
    <row r="21" spans="2:31">
      <c r="B21" s="33">
        <f t="shared" si="0"/>
        <v>8</v>
      </c>
      <c r="C21" s="34" t="s">
        <v>2399</v>
      </c>
      <c r="D21" s="236" t="s">
        <v>2221</v>
      </c>
      <c r="E21" s="36"/>
      <c r="F21" s="36" t="s">
        <v>1620</v>
      </c>
      <c r="G21" s="36">
        <v>10</v>
      </c>
      <c r="H21" s="229" t="str">
        <f t="shared" si="1"/>
        <v>text</v>
      </c>
      <c r="I21" s="229">
        <f t="shared" si="2"/>
        <v>31</v>
      </c>
      <c r="J21" s="237"/>
      <c r="K21" s="238"/>
      <c r="L21" s="239"/>
      <c r="M21" s="240"/>
      <c r="S21" s="25" t="str">
        <f t="shared" si="3"/>
        <v>,facility_code_id</v>
      </c>
      <c r="T21" s="25" t="str">
        <f t="shared" si="4"/>
        <v>TEXT</v>
      </c>
      <c r="U21" s="25" t="str">
        <f t="shared" si="5"/>
        <v/>
      </c>
      <c r="V21" s="25" t="str">
        <f t="shared" si="6"/>
        <v/>
      </c>
      <c r="W21" s="25" t="str">
        <f t="shared" si="7"/>
        <v>-- 施設コードID</v>
      </c>
      <c r="Y21" s="41"/>
      <c r="Z21" s="41"/>
      <c r="AA21" s="41"/>
      <c r="AB21" s="41"/>
      <c r="AD21" s="25" t="str">
        <f t="shared" si="8"/>
        <v xml:space="preserve">"facility_code_id": "object", </v>
      </c>
      <c r="AE21" s="25" t="str">
        <f t="shared" si="9"/>
        <v xml:space="preserve">"facility_code_id", </v>
      </c>
    </row>
    <row r="22" spans="2:31">
      <c r="B22" s="33">
        <f t="shared" si="0"/>
        <v>9</v>
      </c>
      <c r="C22" s="34" t="s">
        <v>2400</v>
      </c>
      <c r="D22" s="236" t="s">
        <v>2416</v>
      </c>
      <c r="E22" s="36"/>
      <c r="F22" s="36" t="s">
        <v>1620</v>
      </c>
      <c r="G22" s="36">
        <v>20</v>
      </c>
      <c r="H22" s="229" t="str">
        <f t="shared" si="1"/>
        <v>text</v>
      </c>
      <c r="I22" s="229">
        <f t="shared" si="2"/>
        <v>61</v>
      </c>
      <c r="J22" s="237"/>
      <c r="K22" s="238"/>
      <c r="L22" s="239"/>
      <c r="M22" s="240"/>
      <c r="S22" s="25" t="str">
        <f t="shared" si="3"/>
        <v>,department</v>
      </c>
      <c r="T22" s="25" t="str">
        <f t="shared" si="4"/>
        <v>TEXT</v>
      </c>
      <c r="U22" s="25" t="str">
        <f t="shared" si="5"/>
        <v/>
      </c>
      <c r="V22" s="25" t="str">
        <f t="shared" si="6"/>
        <v/>
      </c>
      <c r="W22" s="25" t="str">
        <f t="shared" si="7"/>
        <v>-- 部署・診療科名</v>
      </c>
      <c r="Y22" s="41"/>
      <c r="Z22" s="41"/>
      <c r="AA22" s="41"/>
      <c r="AB22" s="41"/>
      <c r="AD22" s="25" t="str">
        <f t="shared" si="8"/>
        <v xml:space="preserve">"department": "object", </v>
      </c>
      <c r="AE22" s="25" t="str">
        <f t="shared" si="9"/>
        <v xml:space="preserve">"department", </v>
      </c>
    </row>
    <row r="23" spans="2:31">
      <c r="B23" s="33">
        <f t="shared" si="0"/>
        <v>10</v>
      </c>
      <c r="C23" s="34" t="s">
        <v>2401</v>
      </c>
      <c r="D23" s="236" t="s">
        <v>2417</v>
      </c>
      <c r="E23" s="36"/>
      <c r="F23" s="36" t="s">
        <v>1620</v>
      </c>
      <c r="G23" s="36">
        <v>10</v>
      </c>
      <c r="H23" s="229" t="str">
        <f t="shared" si="1"/>
        <v>text</v>
      </c>
      <c r="I23" s="229">
        <f t="shared" si="2"/>
        <v>31</v>
      </c>
      <c r="J23" s="237"/>
      <c r="K23" s="238"/>
      <c r="L23" s="239"/>
      <c r="M23" s="240"/>
      <c r="S23" s="25" t="str">
        <f t="shared" si="3"/>
        <v>,dep_code</v>
      </c>
      <c r="T23" s="25" t="str">
        <f t="shared" si="4"/>
        <v>TEXT</v>
      </c>
      <c r="U23" s="25" t="str">
        <f t="shared" si="5"/>
        <v/>
      </c>
      <c r="V23" s="25" t="str">
        <f t="shared" si="6"/>
        <v/>
      </c>
      <c r="W23" s="25" t="str">
        <f t="shared" si="7"/>
        <v>-- 部署・診療科コード</v>
      </c>
      <c r="Y23" s="41"/>
      <c r="Z23" s="41"/>
      <c r="AA23" s="41"/>
      <c r="AB23" s="41"/>
      <c r="AD23" s="25" t="str">
        <f t="shared" si="8"/>
        <v xml:space="preserve">"dep_code": "object", </v>
      </c>
      <c r="AE23" s="25" t="str">
        <f t="shared" si="9"/>
        <v xml:space="preserve">"dep_code", </v>
      </c>
    </row>
    <row r="24" spans="2:31">
      <c r="B24" s="33">
        <f t="shared" si="0"/>
        <v>11</v>
      </c>
      <c r="C24" s="34" t="s">
        <v>2402</v>
      </c>
      <c r="D24" s="236" t="s">
        <v>2418</v>
      </c>
      <c r="E24" s="36"/>
      <c r="F24" s="36" t="s">
        <v>1620</v>
      </c>
      <c r="G24" s="36">
        <v>10</v>
      </c>
      <c r="H24" s="229" t="str">
        <f t="shared" si="1"/>
        <v>text</v>
      </c>
      <c r="I24" s="229">
        <f t="shared" si="2"/>
        <v>31</v>
      </c>
      <c r="J24" s="237"/>
      <c r="K24" s="238"/>
      <c r="L24" s="239"/>
      <c r="M24" s="240"/>
      <c r="S24" s="25" t="str">
        <f t="shared" si="3"/>
        <v>,dep_code_id</v>
      </c>
      <c r="T24" s="25" t="str">
        <f t="shared" si="4"/>
        <v>TEXT</v>
      </c>
      <c r="U24" s="25" t="str">
        <f t="shared" si="5"/>
        <v/>
      </c>
      <c r="V24" s="25" t="str">
        <f t="shared" si="6"/>
        <v/>
      </c>
      <c r="W24" s="25" t="str">
        <f t="shared" si="7"/>
        <v>-- 部署・診療科コードID</v>
      </c>
      <c r="Y24" s="41"/>
      <c r="Z24" s="41"/>
      <c r="AA24" s="41"/>
      <c r="AB24" s="41"/>
      <c r="AD24" s="25" t="str">
        <f t="shared" si="8"/>
        <v xml:space="preserve">"dep_code_id": "object", </v>
      </c>
      <c r="AE24" s="25" t="str">
        <f t="shared" si="9"/>
        <v xml:space="preserve">"dep_code_id", </v>
      </c>
    </row>
    <row r="25" spans="2:31">
      <c r="B25" s="33">
        <f t="shared" si="0"/>
        <v>12</v>
      </c>
      <c r="C25" s="34" t="s">
        <v>2403</v>
      </c>
      <c r="D25" s="236" t="s">
        <v>2419</v>
      </c>
      <c r="E25" s="36"/>
      <c r="F25" s="36" t="s">
        <v>1620</v>
      </c>
      <c r="G25" s="36">
        <v>20</v>
      </c>
      <c r="H25" s="229" t="str">
        <f t="shared" si="1"/>
        <v>text</v>
      </c>
      <c r="I25" s="229">
        <f t="shared" si="2"/>
        <v>61</v>
      </c>
      <c r="J25" s="237"/>
      <c r="K25" s="238"/>
      <c r="L25" s="239"/>
      <c r="M25" s="240"/>
      <c r="S25" s="25" t="str">
        <f t="shared" si="3"/>
        <v>,ward</v>
      </c>
      <c r="T25" s="25" t="str">
        <f t="shared" si="4"/>
        <v>TEXT</v>
      </c>
      <c r="U25" s="25" t="str">
        <f t="shared" si="5"/>
        <v/>
      </c>
      <c r="V25" s="25" t="str">
        <f t="shared" si="6"/>
        <v/>
      </c>
      <c r="W25" s="25" t="str">
        <f t="shared" si="7"/>
        <v>-- 病棟・場所名</v>
      </c>
      <c r="Y25" s="41"/>
      <c r="Z25" s="41"/>
      <c r="AA25" s="41"/>
      <c r="AB25" s="41"/>
      <c r="AD25" s="25" t="str">
        <f t="shared" si="8"/>
        <v xml:space="preserve">"ward": "object", </v>
      </c>
      <c r="AE25" s="25" t="str">
        <f t="shared" si="9"/>
        <v xml:space="preserve">"ward", </v>
      </c>
    </row>
    <row r="26" spans="2:31">
      <c r="B26" s="33">
        <f t="shared" si="0"/>
        <v>13</v>
      </c>
      <c r="C26" s="34" t="s">
        <v>2404</v>
      </c>
      <c r="D26" s="236" t="s">
        <v>2226</v>
      </c>
      <c r="E26" s="36"/>
      <c r="F26" s="36" t="s">
        <v>1620</v>
      </c>
      <c r="G26" s="36">
        <v>10</v>
      </c>
      <c r="H26" s="229" t="str">
        <f t="shared" si="1"/>
        <v>text</v>
      </c>
      <c r="I26" s="229">
        <f t="shared" si="2"/>
        <v>31</v>
      </c>
      <c r="J26" s="237"/>
      <c r="K26" s="238"/>
      <c r="L26" s="239"/>
      <c r="M26" s="240"/>
      <c r="S26" s="25" t="str">
        <f t="shared" si="3"/>
        <v>,ward_code</v>
      </c>
      <c r="T26" s="25" t="str">
        <f t="shared" si="4"/>
        <v>TEXT</v>
      </c>
      <c r="U26" s="25" t="str">
        <f t="shared" si="5"/>
        <v/>
      </c>
      <c r="V26" s="25" t="str">
        <f t="shared" si="6"/>
        <v/>
      </c>
      <c r="W26" s="25" t="str">
        <f t="shared" si="7"/>
        <v>-- 病棟・場所コード</v>
      </c>
      <c r="Y26" s="41"/>
      <c r="Z26" s="41"/>
      <c r="AA26" s="41"/>
      <c r="AB26" s="41"/>
      <c r="AD26" s="25" t="str">
        <f t="shared" si="8"/>
        <v xml:space="preserve">"ward_code": "object", </v>
      </c>
      <c r="AE26" s="25" t="str">
        <f t="shared" si="9"/>
        <v xml:space="preserve">"ward_code", </v>
      </c>
    </row>
    <row r="27" spans="2:31">
      <c r="B27" s="33">
        <f t="shared" si="0"/>
        <v>14</v>
      </c>
      <c r="C27" s="34" t="s">
        <v>2405</v>
      </c>
      <c r="D27" s="236" t="s">
        <v>2227</v>
      </c>
      <c r="E27" s="36"/>
      <c r="F27" s="36" t="s">
        <v>1620</v>
      </c>
      <c r="G27" s="36">
        <v>10</v>
      </c>
      <c r="H27" s="229" t="str">
        <f t="shared" si="1"/>
        <v>text</v>
      </c>
      <c r="I27" s="229">
        <f t="shared" si="2"/>
        <v>31</v>
      </c>
      <c r="J27" s="237"/>
      <c r="K27" s="238"/>
      <c r="L27" s="239"/>
      <c r="M27" s="240"/>
      <c r="S27" s="25" t="str">
        <f t="shared" si="3"/>
        <v>,ward_code_id</v>
      </c>
      <c r="T27" s="25" t="str">
        <f t="shared" si="4"/>
        <v>TEXT</v>
      </c>
      <c r="U27" s="25" t="str">
        <f t="shared" si="5"/>
        <v/>
      </c>
      <c r="V27" s="25" t="str">
        <f t="shared" si="6"/>
        <v/>
      </c>
      <c r="W27" s="25" t="str">
        <f t="shared" si="7"/>
        <v>-- 病棟・場所コードID</v>
      </c>
      <c r="Y27" s="41"/>
      <c r="Z27" s="41"/>
      <c r="AA27" s="41"/>
      <c r="AB27" s="41"/>
      <c r="AD27" s="25" t="str">
        <f t="shared" si="8"/>
        <v xml:space="preserve">"ward_code_id": "object", </v>
      </c>
      <c r="AE27" s="25" t="str">
        <f t="shared" si="9"/>
        <v xml:space="preserve">"ward_code_id", </v>
      </c>
    </row>
    <row r="28" spans="2:31">
      <c r="B28" s="33">
        <f t="shared" si="0"/>
        <v>15</v>
      </c>
      <c r="C28" s="34" t="s">
        <v>2406</v>
      </c>
      <c r="D28" s="236" t="s">
        <v>2420</v>
      </c>
      <c r="E28" s="36"/>
      <c r="F28" s="36" t="s">
        <v>1620</v>
      </c>
      <c r="G28" s="36">
        <v>20</v>
      </c>
      <c r="H28" s="229" t="str">
        <f t="shared" si="1"/>
        <v>text</v>
      </c>
      <c r="I28" s="229">
        <f t="shared" si="2"/>
        <v>61</v>
      </c>
      <c r="J28" s="237"/>
      <c r="K28" s="238"/>
      <c r="L28" s="239"/>
      <c r="M28" s="240"/>
      <c r="S28" s="25" t="str">
        <f t="shared" si="3"/>
        <v>,observer</v>
      </c>
      <c r="T28" s="25" t="str">
        <f t="shared" si="4"/>
        <v>TEXT</v>
      </c>
      <c r="U28" s="25" t="str">
        <f t="shared" si="5"/>
        <v/>
      </c>
      <c r="V28" s="25" t="str">
        <f t="shared" si="6"/>
        <v/>
      </c>
      <c r="W28" s="25" t="str">
        <f t="shared" si="7"/>
        <v>-- 計測者名</v>
      </c>
      <c r="Y28" s="41"/>
      <c r="Z28" s="41"/>
      <c r="AA28" s="41"/>
      <c r="AB28" s="41"/>
      <c r="AD28" s="25" t="str">
        <f t="shared" si="8"/>
        <v xml:space="preserve">"observer": "object", </v>
      </c>
      <c r="AE28" s="25" t="str">
        <f t="shared" si="9"/>
        <v xml:space="preserve">"observer", </v>
      </c>
    </row>
    <row r="29" spans="2:31">
      <c r="B29" s="33">
        <f t="shared" si="0"/>
        <v>16</v>
      </c>
      <c r="C29" s="34" t="s">
        <v>2407</v>
      </c>
      <c r="D29" s="236" t="s">
        <v>2421</v>
      </c>
      <c r="E29" s="36"/>
      <c r="F29" s="36" t="s">
        <v>1620</v>
      </c>
      <c r="G29" s="36">
        <v>10</v>
      </c>
      <c r="H29" s="229" t="str">
        <f t="shared" si="1"/>
        <v>text</v>
      </c>
      <c r="I29" s="229">
        <f t="shared" si="2"/>
        <v>31</v>
      </c>
      <c r="J29" s="237"/>
      <c r="K29" s="238"/>
      <c r="L29" s="239"/>
      <c r="M29" s="240"/>
      <c r="S29" s="25" t="str">
        <f t="shared" si="3"/>
        <v>,observer_code</v>
      </c>
      <c r="T29" s="25" t="str">
        <f t="shared" si="4"/>
        <v>TEXT</v>
      </c>
      <c r="U29" s="25" t="str">
        <f t="shared" si="5"/>
        <v/>
      </c>
      <c r="V29" s="25" t="str">
        <f t="shared" si="6"/>
        <v/>
      </c>
      <c r="W29" s="25" t="str">
        <f t="shared" si="7"/>
        <v>-- 計測者コード</v>
      </c>
      <c r="Y29" s="41"/>
      <c r="Z29" s="41"/>
      <c r="AA29" s="41"/>
      <c r="AB29" s="41"/>
      <c r="AD29" s="25" t="str">
        <f t="shared" si="8"/>
        <v xml:space="preserve">"observer_code": "object", </v>
      </c>
      <c r="AE29" s="25" t="str">
        <f t="shared" si="9"/>
        <v xml:space="preserve">"observer_code", </v>
      </c>
    </row>
    <row r="30" spans="2:31">
      <c r="B30" s="33">
        <f t="shared" si="0"/>
        <v>17</v>
      </c>
      <c r="C30" s="34" t="s">
        <v>2408</v>
      </c>
      <c r="D30" s="236" t="s">
        <v>2422</v>
      </c>
      <c r="E30" s="36"/>
      <c r="F30" s="36" t="s">
        <v>1620</v>
      </c>
      <c r="G30" s="36">
        <v>10</v>
      </c>
      <c r="H30" s="229" t="str">
        <f t="shared" ref="H30:H35" si="10">IF(F30="フラグ","boolean",IF(F30="文字列","text",IF(F30="整数","integer",IF(F30="実数","numeric",""))))</f>
        <v>text</v>
      </c>
      <c r="I30" s="229">
        <f t="shared" ref="I30:I35" si="11">IF(H30="boolean",1,IF(H30="text",IF(G30&lt;=126,1+(G30*3),4+(G30*3)),IF(H30="integer",4,IF(H30="numeric",3+CEILING(G30/4*2,2),0))))</f>
        <v>31</v>
      </c>
      <c r="J30" s="237"/>
      <c r="K30" s="238"/>
      <c r="L30" s="239"/>
      <c r="M30" s="240"/>
      <c r="S30" s="25" t="str">
        <f t="shared" ref="S30:S35" si="12">IF(B30&lt;&gt;1,","&amp;D30,D30)</f>
        <v>,observer_code_id</v>
      </c>
      <c r="T30" s="25" t="str">
        <f t="shared" ref="T30:T35" si="13">UPPER(H30)</f>
        <v>TEXT</v>
      </c>
      <c r="U30" s="25" t="str">
        <f t="shared" ref="U30:U35" si="14">IF(K30&lt;&gt;"","default "&amp;IF(H30="text","'"&amp;K30&amp;"'",K30),"")</f>
        <v/>
      </c>
      <c r="V30" s="25" t="str">
        <f t="shared" ref="V30:V35" si="15">IF(L30="○","NOT NULL","")</f>
        <v/>
      </c>
      <c r="W30" s="25" t="str">
        <f t="shared" ref="W30:W35" si="16">"-- "&amp;C30</f>
        <v>-- 計測者コードID</v>
      </c>
      <c r="Y30" s="41"/>
      <c r="Z30" s="41"/>
      <c r="AA30" s="41"/>
      <c r="AB30" s="41"/>
      <c r="AD30" s="25" t="str">
        <f t="shared" ref="AD30:AD35" si="17">IF(H30="text",""""&amp;D30&amp;""": ""object"", ","")</f>
        <v xml:space="preserve">"observer_code_id": "object", </v>
      </c>
      <c r="AE30" s="25" t="str">
        <f t="shared" ref="AE30:AE35" si="18">""""&amp;D30&amp;""", "</f>
        <v xml:space="preserve">"observer_code_id", </v>
      </c>
    </row>
    <row r="31" spans="2:31">
      <c r="B31" s="33">
        <f t="shared" si="0"/>
        <v>18</v>
      </c>
      <c r="C31" s="34" t="s">
        <v>2409</v>
      </c>
      <c r="D31" s="236" t="s">
        <v>2423</v>
      </c>
      <c r="E31" s="36"/>
      <c r="F31" s="36" t="s">
        <v>1620</v>
      </c>
      <c r="G31" s="36">
        <v>19</v>
      </c>
      <c r="H31" s="229" t="str">
        <f t="shared" si="10"/>
        <v>text</v>
      </c>
      <c r="I31" s="229">
        <f t="shared" si="11"/>
        <v>58</v>
      </c>
      <c r="J31" s="237"/>
      <c r="K31" s="238"/>
      <c r="L31" s="239"/>
      <c r="M31" s="240" t="s">
        <v>2012</v>
      </c>
      <c r="S31" s="25" t="str">
        <f t="shared" si="12"/>
        <v>,observed_time</v>
      </c>
      <c r="T31" s="25" t="str">
        <f t="shared" si="13"/>
        <v>TEXT</v>
      </c>
      <c r="U31" s="25" t="str">
        <f t="shared" si="14"/>
        <v/>
      </c>
      <c r="V31" s="25" t="str">
        <f t="shared" si="15"/>
        <v/>
      </c>
      <c r="W31" s="25" t="str">
        <f t="shared" si="16"/>
        <v>-- 計測日時</v>
      </c>
      <c r="Y31" s="41"/>
      <c r="Z31" s="41"/>
      <c r="AA31" s="41"/>
      <c r="AB31" s="41"/>
      <c r="AD31" s="25" t="str">
        <f t="shared" si="17"/>
        <v xml:space="preserve">"observed_time": "object", </v>
      </c>
      <c r="AE31" s="25" t="str">
        <f t="shared" si="18"/>
        <v xml:space="preserve">"observed_time", </v>
      </c>
    </row>
    <row r="32" spans="2:31">
      <c r="B32" s="33">
        <f t="shared" si="0"/>
        <v>19</v>
      </c>
      <c r="C32" s="34" t="s">
        <v>2410</v>
      </c>
      <c r="D32" s="236" t="s">
        <v>2424</v>
      </c>
      <c r="E32" s="36"/>
      <c r="F32" s="36" t="s">
        <v>1620</v>
      </c>
      <c r="G32" s="36">
        <v>200</v>
      </c>
      <c r="H32" s="229" t="str">
        <f t="shared" si="10"/>
        <v>text</v>
      </c>
      <c r="I32" s="229">
        <f t="shared" si="11"/>
        <v>604</v>
      </c>
      <c r="J32" s="237"/>
      <c r="K32" s="238"/>
      <c r="L32" s="239"/>
      <c r="M32" s="240"/>
      <c r="S32" s="25" t="str">
        <f t="shared" si="12"/>
        <v>,procedure</v>
      </c>
      <c r="T32" s="25" t="str">
        <f t="shared" si="13"/>
        <v>TEXT</v>
      </c>
      <c r="U32" s="25" t="str">
        <f t="shared" si="14"/>
        <v/>
      </c>
      <c r="V32" s="25" t="str">
        <f t="shared" si="15"/>
        <v/>
      </c>
      <c r="W32" s="25" t="str">
        <f t="shared" si="16"/>
        <v>-- 計測手順</v>
      </c>
      <c r="Y32" s="41"/>
      <c r="Z32" s="41"/>
      <c r="AA32" s="41"/>
      <c r="AB32" s="41"/>
      <c r="AD32" s="25" t="str">
        <f t="shared" si="17"/>
        <v xml:space="preserve">"procedure": "object", </v>
      </c>
      <c r="AE32" s="25" t="str">
        <f t="shared" si="18"/>
        <v xml:space="preserve">"procedure", </v>
      </c>
    </row>
    <row r="33" spans="1:31">
      <c r="B33" s="33">
        <f t="shared" si="0"/>
        <v>20</v>
      </c>
      <c r="C33" s="34" t="s">
        <v>2411</v>
      </c>
      <c r="D33" s="236" t="s">
        <v>2425</v>
      </c>
      <c r="E33" s="36"/>
      <c r="F33" s="36" t="s">
        <v>1620</v>
      </c>
      <c r="G33" s="36">
        <v>20</v>
      </c>
      <c r="H33" s="229" t="str">
        <f t="shared" si="10"/>
        <v>text</v>
      </c>
      <c r="I33" s="229">
        <f t="shared" si="11"/>
        <v>61</v>
      </c>
      <c r="J33" s="237"/>
      <c r="K33" s="238"/>
      <c r="L33" s="239"/>
      <c r="M33" s="240"/>
      <c r="S33" s="25" t="str">
        <f t="shared" si="12"/>
        <v>,device</v>
      </c>
      <c r="T33" s="25" t="str">
        <f t="shared" si="13"/>
        <v>TEXT</v>
      </c>
      <c r="U33" s="25" t="str">
        <f t="shared" si="14"/>
        <v/>
      </c>
      <c r="V33" s="25" t="str">
        <f t="shared" si="15"/>
        <v/>
      </c>
      <c r="W33" s="25" t="str">
        <f t="shared" si="16"/>
        <v>-- 計測器具</v>
      </c>
      <c r="Y33" s="41"/>
      <c r="Z33" s="41"/>
      <c r="AA33" s="41"/>
      <c r="AB33" s="41"/>
      <c r="AD33" s="25" t="str">
        <f t="shared" si="17"/>
        <v xml:space="preserve">"device": "object", </v>
      </c>
      <c r="AE33" s="25" t="str">
        <f t="shared" si="18"/>
        <v xml:space="preserve">"device", </v>
      </c>
    </row>
    <row r="34" spans="1:31">
      <c r="B34" s="33">
        <f t="shared" si="0"/>
        <v>21</v>
      </c>
      <c r="C34" s="34" t="s">
        <v>2412</v>
      </c>
      <c r="D34" s="236" t="s">
        <v>2426</v>
      </c>
      <c r="E34" s="36"/>
      <c r="F34" s="36" t="s">
        <v>1620</v>
      </c>
      <c r="G34" s="36">
        <v>20</v>
      </c>
      <c r="H34" s="229" t="str">
        <f t="shared" si="10"/>
        <v>text</v>
      </c>
      <c r="I34" s="229">
        <f t="shared" si="11"/>
        <v>61</v>
      </c>
      <c r="J34" s="237"/>
      <c r="K34" s="238"/>
      <c r="L34" s="239"/>
      <c r="M34" s="240"/>
      <c r="S34" s="25" t="str">
        <f t="shared" si="12"/>
        <v>,body_location</v>
      </c>
      <c r="T34" s="25" t="str">
        <f t="shared" si="13"/>
        <v>TEXT</v>
      </c>
      <c r="U34" s="25" t="str">
        <f t="shared" si="14"/>
        <v/>
      </c>
      <c r="V34" s="25" t="str">
        <f t="shared" si="15"/>
        <v/>
      </c>
      <c r="W34" s="25" t="str">
        <f t="shared" si="16"/>
        <v>-- 計測部位</v>
      </c>
      <c r="Y34" s="41"/>
      <c r="Z34" s="41"/>
      <c r="AA34" s="41"/>
      <c r="AB34" s="41"/>
      <c r="AD34" s="25" t="str">
        <f t="shared" si="17"/>
        <v xml:space="preserve">"body_location": "object", </v>
      </c>
      <c r="AE34" s="25" t="str">
        <f t="shared" si="18"/>
        <v xml:space="preserve">"body_location", </v>
      </c>
    </row>
    <row r="35" spans="1:31">
      <c r="B35" s="33">
        <f t="shared" si="0"/>
        <v>22</v>
      </c>
      <c r="C35" s="34" t="s">
        <v>2413</v>
      </c>
      <c r="D35" s="236" t="s">
        <v>2427</v>
      </c>
      <c r="E35" s="36"/>
      <c r="F35" s="36" t="s">
        <v>1620</v>
      </c>
      <c r="G35" s="36">
        <v>20</v>
      </c>
      <c r="H35" s="229" t="str">
        <f t="shared" si="10"/>
        <v>text</v>
      </c>
      <c r="I35" s="229">
        <f t="shared" si="11"/>
        <v>61</v>
      </c>
      <c r="J35" s="237"/>
      <c r="K35" s="238"/>
      <c r="L35" s="239"/>
      <c r="M35" s="240"/>
      <c r="S35" s="25" t="str">
        <f t="shared" si="12"/>
        <v>,position</v>
      </c>
      <c r="T35" s="25" t="str">
        <f t="shared" si="13"/>
        <v>TEXT</v>
      </c>
      <c r="U35" s="25" t="str">
        <f t="shared" si="14"/>
        <v/>
      </c>
      <c r="V35" s="25" t="str">
        <f t="shared" si="15"/>
        <v/>
      </c>
      <c r="W35" s="25" t="str">
        <f t="shared" si="16"/>
        <v>-- 計測時体位</v>
      </c>
      <c r="Y35" s="41"/>
      <c r="Z35" s="41"/>
      <c r="AA35" s="41"/>
      <c r="AB35" s="41"/>
      <c r="AD35" s="25" t="str">
        <f t="shared" si="17"/>
        <v xml:space="preserve">"position": "object", </v>
      </c>
      <c r="AE35" s="25" t="str">
        <f t="shared" si="18"/>
        <v xml:space="preserve">"position", </v>
      </c>
    </row>
    <row r="36" spans="1:31">
      <c r="B36" s="33">
        <f t="shared" si="0"/>
        <v>23</v>
      </c>
      <c r="C36" s="34" t="s">
        <v>2414</v>
      </c>
      <c r="D36" s="236" t="s">
        <v>2428</v>
      </c>
      <c r="E36" s="36"/>
      <c r="F36" s="36" t="s">
        <v>1620</v>
      </c>
      <c r="G36" s="36">
        <v>1000</v>
      </c>
      <c r="H36" s="229" t="str">
        <f t="shared" ref="H36" si="19">IF(F36="フラグ","boolean",IF(F36="文字列","text",IF(F36="整数","integer",IF(F36="実数","numeric",""))))</f>
        <v>text</v>
      </c>
      <c r="I36" s="229">
        <f t="shared" ref="I36" si="20">IF(H36="boolean",1,IF(H36="text",IF(G36&lt;=126,1+(G36*3),4+(G36*3)),IF(H36="integer",4,IF(H36="numeric",3+CEILING(G36/4*2,2),0))))</f>
        <v>3004</v>
      </c>
      <c r="J36" s="237"/>
      <c r="K36" s="238"/>
      <c r="L36" s="239"/>
      <c r="M36" s="240"/>
      <c r="S36" s="25" t="str">
        <f t="shared" ref="S36" si="21">IF(B36&lt;&gt;1,","&amp;D36,D36)</f>
        <v>,prot_memo</v>
      </c>
      <c r="T36" s="25" t="str">
        <f t="shared" ref="T36" si="22">UPPER(H36)</f>
        <v>TEXT</v>
      </c>
      <c r="U36" s="25" t="str">
        <f t="shared" ref="U36" si="23">IF(K36&lt;&gt;"","default "&amp;IF(H36="text","'"&amp;K36&amp;"'",K36),"")</f>
        <v/>
      </c>
      <c r="V36" s="25" t="str">
        <f t="shared" ref="V36" si="24">IF(L36="○","NOT NULL","")</f>
        <v/>
      </c>
      <c r="W36" s="25" t="str">
        <f t="shared" ref="W36" si="25">"-- "&amp;C36</f>
        <v>-- 計測方法コメント</v>
      </c>
      <c r="Y36" s="41"/>
      <c r="Z36" s="41"/>
      <c r="AA36" s="41"/>
      <c r="AB36" s="41"/>
      <c r="AD36" s="25" t="str">
        <f t="shared" ref="AD36" si="26">IF(H36="text",""""&amp;D36&amp;""": ""object"", ","")</f>
        <v xml:space="preserve">"prot_memo": "object", </v>
      </c>
      <c r="AE36" s="25" t="str">
        <f t="shared" ref="AE36" si="27">""""&amp;D36&amp;""", "</f>
        <v xml:space="preserve">"prot_memo", </v>
      </c>
    </row>
    <row r="37" spans="1:31" ht="19.5" thickBot="1">
      <c r="A37" s="41"/>
      <c r="B37" s="42">
        <f t="shared" si="0"/>
        <v>24</v>
      </c>
      <c r="C37" s="43" t="s">
        <v>2415</v>
      </c>
      <c r="D37" s="43" t="s">
        <v>2429</v>
      </c>
      <c r="E37" s="44"/>
      <c r="F37" s="44" t="s">
        <v>1620</v>
      </c>
      <c r="G37" s="44">
        <v>1000</v>
      </c>
      <c r="H37" s="248" t="str">
        <f t="shared" si="1"/>
        <v>text</v>
      </c>
      <c r="I37" s="248">
        <f t="shared" si="2"/>
        <v>3004</v>
      </c>
      <c r="J37" s="46"/>
      <c r="K37" s="250"/>
      <c r="L37" s="44"/>
      <c r="M37" s="49"/>
      <c r="S37" s="25" t="str">
        <f t="shared" si="3"/>
        <v>,vs_memo</v>
      </c>
      <c r="T37" s="25" t="str">
        <f t="shared" si="4"/>
        <v>TEXT</v>
      </c>
      <c r="U37" s="25" t="str">
        <f t="shared" si="5"/>
        <v/>
      </c>
      <c r="V37" s="25" t="str">
        <f t="shared" si="6"/>
        <v/>
      </c>
      <c r="W37" s="25" t="str">
        <f t="shared" si="7"/>
        <v>-- 記録コメント</v>
      </c>
      <c r="Y37" s="41"/>
      <c r="Z37" s="41"/>
      <c r="AA37" s="41"/>
      <c r="AB37" s="41"/>
      <c r="AD37" s="25" t="str">
        <f t="shared" si="8"/>
        <v xml:space="preserve">"vs_memo": "object", </v>
      </c>
      <c r="AE37" s="25" t="str">
        <f t="shared" si="9"/>
        <v xml:space="preserve">"vs_memo", </v>
      </c>
    </row>
    <row r="38" spans="1:31">
      <c r="P38" s="41"/>
      <c r="R38" s="25" t="s">
        <v>1327</v>
      </c>
      <c r="Y38" s="41"/>
      <c r="Z38" s="41"/>
      <c r="AA38" s="41"/>
      <c r="AB38" s="41"/>
    </row>
    <row r="39" spans="1:31">
      <c r="P39" s="41"/>
      <c r="Y39" s="41"/>
      <c r="Z39" s="41"/>
      <c r="AA39" s="41"/>
      <c r="AB39" s="41"/>
    </row>
    <row r="40" spans="1:31">
      <c r="P40" s="41"/>
      <c r="Y40" s="41"/>
      <c r="Z40" s="41"/>
      <c r="AA40" s="41"/>
      <c r="AB40" s="41"/>
    </row>
    <row r="41" spans="1:31">
      <c r="P41" s="41"/>
      <c r="Y41" s="41"/>
      <c r="Z41" s="41"/>
      <c r="AA41" s="41"/>
    </row>
    <row r="42" spans="1:31">
      <c r="P42" s="41"/>
      <c r="Y42" s="41"/>
      <c r="Z42" s="41"/>
      <c r="AA42" s="41"/>
    </row>
    <row r="43" spans="1:31">
      <c r="P43" s="41"/>
      <c r="Y43" s="41"/>
      <c r="Z43" s="41"/>
      <c r="AA43" s="41"/>
    </row>
    <row r="44" spans="1:31">
      <c r="P44" s="41"/>
      <c r="Y44" s="41"/>
      <c r="Z44" s="41"/>
      <c r="AA44" s="41"/>
    </row>
    <row r="45" spans="1:31">
      <c r="P45" s="41"/>
      <c r="Y45" s="41"/>
      <c r="Z45" s="41"/>
      <c r="AA4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57" priority="31"/>
  </conditionalFormatting>
  <conditionalFormatting sqref="D18">
    <cfRule type="duplicateValues" dxfId="456" priority="30"/>
  </conditionalFormatting>
  <conditionalFormatting sqref="D16">
    <cfRule type="duplicateValues" dxfId="455" priority="29"/>
  </conditionalFormatting>
  <conditionalFormatting sqref="D17">
    <cfRule type="duplicateValues" dxfId="454" priority="28"/>
  </conditionalFormatting>
  <conditionalFormatting sqref="D14">
    <cfRule type="duplicateValues" dxfId="453" priority="27"/>
  </conditionalFormatting>
  <conditionalFormatting sqref="D25">
    <cfRule type="duplicateValues" dxfId="452" priority="25"/>
  </conditionalFormatting>
  <conditionalFormatting sqref="D22">
    <cfRule type="duplicateValues" dxfId="451" priority="22"/>
  </conditionalFormatting>
  <conditionalFormatting sqref="D20">
    <cfRule type="duplicateValues" dxfId="450" priority="20"/>
  </conditionalFormatting>
  <conditionalFormatting sqref="D19">
    <cfRule type="duplicateValues" dxfId="449" priority="19"/>
  </conditionalFormatting>
  <conditionalFormatting sqref="D28">
    <cfRule type="duplicateValues" dxfId="448" priority="17"/>
  </conditionalFormatting>
  <conditionalFormatting sqref="D32">
    <cfRule type="duplicateValues" dxfId="447" priority="15"/>
  </conditionalFormatting>
  <conditionalFormatting sqref="D31">
    <cfRule type="duplicateValues" dxfId="446" priority="14"/>
  </conditionalFormatting>
  <conditionalFormatting sqref="D35">
    <cfRule type="duplicateValues" dxfId="445" priority="12"/>
  </conditionalFormatting>
  <conditionalFormatting sqref="D34">
    <cfRule type="duplicateValues" dxfId="444" priority="11"/>
  </conditionalFormatting>
  <conditionalFormatting sqref="D33">
    <cfRule type="duplicateValues" dxfId="443" priority="10"/>
  </conditionalFormatting>
  <conditionalFormatting sqref="D36">
    <cfRule type="duplicateValues" dxfId="442" priority="185"/>
  </conditionalFormatting>
  <conditionalFormatting sqref="D21">
    <cfRule type="duplicateValues" dxfId="441" priority="7"/>
  </conditionalFormatting>
  <conditionalFormatting sqref="D23">
    <cfRule type="duplicateValues" dxfId="440" priority="6"/>
  </conditionalFormatting>
  <conditionalFormatting sqref="D24">
    <cfRule type="duplicateValues" dxfId="439" priority="5"/>
  </conditionalFormatting>
  <conditionalFormatting sqref="D26">
    <cfRule type="duplicateValues" dxfId="438" priority="4"/>
  </conditionalFormatting>
  <conditionalFormatting sqref="D27">
    <cfRule type="duplicateValues" dxfId="437" priority="3"/>
  </conditionalFormatting>
  <conditionalFormatting sqref="D29">
    <cfRule type="duplicateValues" dxfId="436" priority="2"/>
  </conditionalFormatting>
  <conditionalFormatting sqref="D30">
    <cfRule type="duplicateValues" dxfId="43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milscm4.text_mml_mmlvs_item</v>
      </c>
    </row>
    <row r="3" spans="1:31" ht="19.5" thickBot="1">
      <c r="B3" s="28"/>
      <c r="C3" s="28"/>
      <c r="D3" s="28"/>
      <c r="E3" s="28"/>
      <c r="F3" s="28"/>
      <c r="G3" s="28"/>
      <c r="H3" s="28"/>
      <c r="I3" s="28"/>
      <c r="J3" s="28"/>
      <c r="K3" s="28"/>
      <c r="L3" s="28"/>
      <c r="M3" s="29"/>
      <c r="N3" s="28"/>
      <c r="Q3" s="25" t="str">
        <f>"ADD CONSTRAINT "&amp;D$8&amp;"_pkey"</f>
        <v>ADD CONSTRAINT text_mml_mmlvs_item_pkey</v>
      </c>
    </row>
    <row r="4" spans="1:31">
      <c r="B4" s="626" t="s">
        <v>142</v>
      </c>
      <c r="C4" s="627"/>
      <c r="D4" s="628" t="str">
        <f>VLOOKUP(D7,エンティティ一覧!A1:'エンティティ一覧'!AQ10131,13,FALSE)</f>
        <v>ENT_A6_33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2430</v>
      </c>
      <c r="E7" s="646"/>
      <c r="F7" s="646"/>
      <c r="G7" s="646"/>
      <c r="H7" s="646"/>
      <c r="I7" s="646"/>
      <c r="J7" s="646"/>
      <c r="K7" s="646"/>
      <c r="L7" s="646"/>
      <c r="M7" s="647"/>
      <c r="T7" s="25" t="s">
        <v>2514</v>
      </c>
    </row>
    <row r="8" spans="1:31">
      <c r="B8" s="641" t="s">
        <v>642</v>
      </c>
      <c r="C8" s="642"/>
      <c r="D8" s="643" t="s">
        <v>2431</v>
      </c>
      <c r="E8" s="646"/>
      <c r="F8" s="646"/>
      <c r="G8" s="646"/>
      <c r="H8" s="646"/>
      <c r="I8" s="646"/>
      <c r="J8" s="646"/>
      <c r="K8" s="646"/>
      <c r="L8" s="646"/>
      <c r="M8" s="647"/>
      <c r="S8" s="25" t="s">
        <v>1327</v>
      </c>
    </row>
    <row r="9" spans="1:31" ht="19.5" thickBot="1">
      <c r="B9" s="652" t="s">
        <v>149</v>
      </c>
      <c r="C9" s="653"/>
      <c r="D9" s="654" t="str">
        <f xml:space="preserve"> D7 &amp; "を定義する。"</f>
        <v>MML_バイタルサインモジュール_項目を定義する。</v>
      </c>
      <c r="E9" s="655"/>
      <c r="F9" s="655"/>
      <c r="G9" s="655"/>
      <c r="H9" s="655"/>
      <c r="I9" s="655"/>
      <c r="J9" s="655"/>
      <c r="K9" s="655"/>
      <c r="L9" s="655"/>
      <c r="M9" s="656"/>
      <c r="P9" s="25" t="str">
        <f>"ALTER TABLE milscm4."&amp;D$8&amp;" OWNER TO pgmisgrp1;"</f>
        <v>ALTER TABLE milscm4.text_mml_mmlvs_item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milscm4.text_mml_mmlvs_item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milscm4.text_mml_mmlvs_item</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2276</v>
      </c>
      <c r="D19" s="236" t="s">
        <v>2275</v>
      </c>
      <c r="E19" s="36" t="s">
        <v>1273</v>
      </c>
      <c r="F19" s="36" t="s">
        <v>1875</v>
      </c>
      <c r="G19" s="36">
        <v>10</v>
      </c>
      <c r="H19" s="229" t="str">
        <f t="shared" si="1"/>
        <v>integer</v>
      </c>
      <c r="I19" s="229">
        <f t="shared" si="2"/>
        <v>4</v>
      </c>
      <c r="J19" s="237"/>
      <c r="K19" s="238"/>
      <c r="L19" s="239" t="s">
        <v>192</v>
      </c>
      <c r="M19" s="240"/>
      <c r="S19" s="25" t="str">
        <f>IF(B19&lt;&gt;1,","&amp;D19,D19)</f>
        <v>,item_no</v>
      </c>
      <c r="T19" s="25" t="str">
        <f>UPPER(H19)</f>
        <v>INTEGER</v>
      </c>
      <c r="U19" s="25" t="str">
        <f>IF(K19&lt;&gt;"","default "&amp;IF(H19="text","'"&amp;K19&amp;"'",K19),"")</f>
        <v/>
      </c>
      <c r="V19" s="25" t="str">
        <f t="shared" si="6"/>
        <v>NOT NULL</v>
      </c>
      <c r="W19" s="25" t="str">
        <f t="shared" si="7"/>
        <v>-- 項目No</v>
      </c>
      <c r="Y19" s="41"/>
      <c r="Z19" s="41"/>
      <c r="AA19" s="41"/>
      <c r="AB19" s="41"/>
      <c r="AD19" s="25" t="str">
        <f>IF(H19="text",""""&amp;D19&amp;""": ""object"", ","")</f>
        <v/>
      </c>
      <c r="AE19" s="25" t="str">
        <f>""""&amp;D19&amp;""", "</f>
        <v xml:space="preserve">"item_no", </v>
      </c>
    </row>
    <row r="20" spans="1:31">
      <c r="B20" s="33">
        <f t="shared" si="0"/>
        <v>7</v>
      </c>
      <c r="C20" s="34" t="s">
        <v>2432</v>
      </c>
      <c r="D20" s="236" t="s">
        <v>2315</v>
      </c>
      <c r="E20" s="36"/>
      <c r="F20" s="36" t="s">
        <v>1620</v>
      </c>
      <c r="G20" s="36">
        <v>20</v>
      </c>
      <c r="H20" s="229" t="str">
        <f t="shared" si="1"/>
        <v>text</v>
      </c>
      <c r="I20" s="229">
        <f t="shared" si="2"/>
        <v>61</v>
      </c>
      <c r="J20" s="237"/>
      <c r="K20" s="238"/>
      <c r="L20" s="239"/>
      <c r="M20" s="240"/>
      <c r="S20" s="25" t="str">
        <f t="shared" si="3"/>
        <v>,item_name</v>
      </c>
      <c r="T20" s="25" t="str">
        <f t="shared" si="4"/>
        <v>TEXT</v>
      </c>
      <c r="U20" s="25" t="str">
        <f t="shared" si="5"/>
        <v/>
      </c>
      <c r="V20" s="25" t="str">
        <f t="shared" si="6"/>
        <v/>
      </c>
      <c r="W20" s="25" t="str">
        <f t="shared" si="7"/>
        <v>-- 項目名</v>
      </c>
      <c r="Y20" s="41"/>
      <c r="Z20" s="41"/>
      <c r="AA20" s="41"/>
      <c r="AB20" s="41"/>
      <c r="AD20" s="25" t="str">
        <f t="shared" si="8"/>
        <v xml:space="preserve">"item_name": "object", </v>
      </c>
      <c r="AE20" s="25" t="str">
        <f t="shared" si="9"/>
        <v xml:space="preserve">"item_name", </v>
      </c>
    </row>
    <row r="21" spans="1:31">
      <c r="B21" s="33">
        <f t="shared" si="0"/>
        <v>8</v>
      </c>
      <c r="C21" s="34" t="s">
        <v>2433</v>
      </c>
      <c r="D21" s="236" t="s">
        <v>2323</v>
      </c>
      <c r="E21" s="36"/>
      <c r="F21" s="36" t="s">
        <v>1620</v>
      </c>
      <c r="G21" s="36">
        <v>10</v>
      </c>
      <c r="H21" s="229" t="str">
        <f t="shared" si="1"/>
        <v>text</v>
      </c>
      <c r="I21" s="229">
        <f t="shared" si="2"/>
        <v>31</v>
      </c>
      <c r="J21" s="237"/>
      <c r="K21" s="238"/>
      <c r="L21" s="239"/>
      <c r="M21" s="240"/>
      <c r="S21" s="25" t="str">
        <f t="shared" si="3"/>
        <v>,value</v>
      </c>
      <c r="T21" s="25" t="str">
        <f t="shared" si="4"/>
        <v>TEXT</v>
      </c>
      <c r="U21" s="25" t="str">
        <f t="shared" si="5"/>
        <v/>
      </c>
      <c r="V21" s="25" t="str">
        <f t="shared" si="6"/>
        <v/>
      </c>
      <c r="W21" s="25" t="str">
        <f t="shared" si="7"/>
        <v>-- 値（文字列）</v>
      </c>
      <c r="Y21" s="41"/>
      <c r="Z21" s="41"/>
      <c r="AA21" s="41"/>
      <c r="AB21" s="41"/>
      <c r="AD21" s="25" t="str">
        <f t="shared" si="8"/>
        <v xml:space="preserve">"value": "object", </v>
      </c>
      <c r="AE21" s="25" t="str">
        <f t="shared" si="9"/>
        <v xml:space="preserve">"value", </v>
      </c>
    </row>
    <row r="22" spans="1:31">
      <c r="B22" s="33">
        <f t="shared" si="0"/>
        <v>9</v>
      </c>
      <c r="C22" s="34" t="s">
        <v>2434</v>
      </c>
      <c r="D22" s="236" t="s">
        <v>2435</v>
      </c>
      <c r="E22" s="36"/>
      <c r="F22" s="36" t="s">
        <v>1620</v>
      </c>
      <c r="G22" s="36">
        <v>10</v>
      </c>
      <c r="H22" s="229" t="str">
        <f t="shared" si="1"/>
        <v>text</v>
      </c>
      <c r="I22" s="229">
        <f t="shared" si="2"/>
        <v>31</v>
      </c>
      <c r="J22" s="237"/>
      <c r="K22" s="238"/>
      <c r="L22" s="239"/>
      <c r="M22" s="240"/>
      <c r="S22" s="25" t="str">
        <f t="shared" si="3"/>
        <v>,num_value</v>
      </c>
      <c r="T22" s="25" t="str">
        <f t="shared" si="4"/>
        <v>TEXT</v>
      </c>
      <c r="U22" s="25" t="str">
        <f t="shared" si="5"/>
        <v/>
      </c>
      <c r="V22" s="25" t="str">
        <f t="shared" si="6"/>
        <v/>
      </c>
      <c r="W22" s="25" t="str">
        <f t="shared" si="7"/>
        <v>-- 値（数値）</v>
      </c>
      <c r="Y22" s="41"/>
      <c r="Z22" s="41"/>
      <c r="AA22" s="41"/>
      <c r="AB22" s="41"/>
      <c r="AD22" s="25" t="str">
        <f t="shared" si="8"/>
        <v xml:space="preserve">"num_value": "object", </v>
      </c>
      <c r="AE22" s="25" t="str">
        <f t="shared" si="9"/>
        <v xml:space="preserve">"num_value", </v>
      </c>
    </row>
    <row r="23" spans="1:31" ht="19.5" thickBot="1">
      <c r="A23" s="41"/>
      <c r="B23" s="42">
        <f t="shared" si="0"/>
        <v>10</v>
      </c>
      <c r="C23" s="43" t="s">
        <v>1195</v>
      </c>
      <c r="D23" s="43" t="s">
        <v>2333</v>
      </c>
      <c r="E23" s="44"/>
      <c r="F23" s="44" t="s">
        <v>1620</v>
      </c>
      <c r="G23" s="44">
        <v>10</v>
      </c>
      <c r="H23" s="248" t="str">
        <f t="shared" si="1"/>
        <v>text</v>
      </c>
      <c r="I23" s="248">
        <f t="shared" si="2"/>
        <v>31</v>
      </c>
      <c r="J23" s="46"/>
      <c r="K23" s="250"/>
      <c r="L23" s="44"/>
      <c r="M23" s="49"/>
      <c r="S23" s="25" t="str">
        <f t="shared" si="3"/>
        <v>,unit</v>
      </c>
      <c r="T23" s="25" t="str">
        <f t="shared" si="4"/>
        <v>TEXT</v>
      </c>
      <c r="U23" s="25" t="str">
        <f t="shared" si="5"/>
        <v/>
      </c>
      <c r="V23" s="25" t="str">
        <f t="shared" si="6"/>
        <v/>
      </c>
      <c r="W23" s="25" t="str">
        <f t="shared" si="7"/>
        <v>-- 単位</v>
      </c>
      <c r="Y23" s="41"/>
      <c r="Z23" s="41"/>
      <c r="AA23" s="41"/>
      <c r="AB23" s="41"/>
      <c r="AD23" s="25" t="str">
        <f t="shared" si="8"/>
        <v xml:space="preserve">"unit": "object", </v>
      </c>
      <c r="AE23" s="25" t="str">
        <f t="shared" si="9"/>
        <v xml:space="preserve">"unit",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34" priority="15"/>
  </conditionalFormatting>
  <conditionalFormatting sqref="D18">
    <cfRule type="duplicateValues" dxfId="433" priority="14"/>
  </conditionalFormatting>
  <conditionalFormatting sqref="D16">
    <cfRule type="duplicateValues" dxfId="432" priority="13"/>
  </conditionalFormatting>
  <conditionalFormatting sqref="D17">
    <cfRule type="duplicateValues" dxfId="431" priority="12"/>
  </conditionalFormatting>
  <conditionalFormatting sqref="D14">
    <cfRule type="duplicateValues" dxfId="430" priority="11"/>
  </conditionalFormatting>
  <conditionalFormatting sqref="D22">
    <cfRule type="duplicateValues" dxfId="429" priority="5"/>
  </conditionalFormatting>
  <conditionalFormatting sqref="D21">
    <cfRule type="duplicateValues" dxfId="428" priority="4"/>
  </conditionalFormatting>
  <conditionalFormatting sqref="D20">
    <cfRule type="duplicateValues" dxfId="427" priority="3"/>
  </conditionalFormatting>
  <conditionalFormatting sqref="D19">
    <cfRule type="duplicateValues" dxfId="42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milscm4.text_mml_mmlvs_item_memo</v>
      </c>
    </row>
    <row r="3" spans="1:31" ht="19.5" thickBot="1">
      <c r="B3" s="28"/>
      <c r="C3" s="28"/>
      <c r="D3" s="28"/>
      <c r="E3" s="28"/>
      <c r="F3" s="28"/>
      <c r="G3" s="28"/>
      <c r="H3" s="28"/>
      <c r="I3" s="28"/>
      <c r="J3" s="28"/>
      <c r="K3" s="28"/>
      <c r="L3" s="28"/>
      <c r="M3" s="29"/>
      <c r="N3" s="28"/>
      <c r="Q3" s="25" t="str">
        <f>"ADD CONSTRAINT "&amp;D$8&amp;"_pkey"</f>
        <v>ADD CONSTRAINT text_mml_mmlvs_item_memo_pkey</v>
      </c>
    </row>
    <row r="4" spans="1:31">
      <c r="B4" s="626" t="s">
        <v>142</v>
      </c>
      <c r="C4" s="627"/>
      <c r="D4" s="628" t="str">
        <f>VLOOKUP(D7,エンティティ一覧!A1:'エンティティ一覧'!AQ10131,13,FALSE)</f>
        <v>ENT_A6_34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2436</v>
      </c>
      <c r="E7" s="646"/>
      <c r="F7" s="646"/>
      <c r="G7" s="646"/>
      <c r="H7" s="646"/>
      <c r="I7" s="646"/>
      <c r="J7" s="646"/>
      <c r="K7" s="646"/>
      <c r="L7" s="646"/>
      <c r="M7" s="647"/>
      <c r="T7" s="25" t="s">
        <v>2515</v>
      </c>
    </row>
    <row r="8" spans="1:31">
      <c r="B8" s="641" t="s">
        <v>642</v>
      </c>
      <c r="C8" s="642"/>
      <c r="D8" s="643" t="s">
        <v>2438</v>
      </c>
      <c r="E8" s="646"/>
      <c r="F8" s="646"/>
      <c r="G8" s="646"/>
      <c r="H8" s="646"/>
      <c r="I8" s="646"/>
      <c r="J8" s="646"/>
      <c r="K8" s="646"/>
      <c r="L8" s="646"/>
      <c r="M8" s="647"/>
      <c r="S8" s="25" t="s">
        <v>1327</v>
      </c>
    </row>
    <row r="9" spans="1:31" ht="19.5" thickBot="1">
      <c r="B9" s="652" t="s">
        <v>149</v>
      </c>
      <c r="C9" s="653"/>
      <c r="D9" s="654" t="str">
        <f xml:space="preserve"> D7 &amp; "を定義する。"</f>
        <v>MML_バイタルサインモジュール_項目メモを定義する。</v>
      </c>
      <c r="E9" s="655"/>
      <c r="F9" s="655"/>
      <c r="G9" s="655"/>
      <c r="H9" s="655"/>
      <c r="I9" s="655"/>
      <c r="J9" s="655"/>
      <c r="K9" s="655"/>
      <c r="L9" s="655"/>
      <c r="M9" s="656"/>
      <c r="P9" s="25" t="str">
        <f>"ALTER TABLE milscm4."&amp;D$8&amp;" OWNER TO pgmisgrp1;"</f>
        <v>ALTER TABLE milscm4.text_mml_mmlvs_item_memo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milscm4.text_mml_mmlvs_item_memo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milscm4.text_mml_mmlvs_item_memo</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2276</v>
      </c>
      <c r="D19" s="236" t="s">
        <v>2275</v>
      </c>
      <c r="E19" s="36" t="s">
        <v>1273</v>
      </c>
      <c r="F19" s="36" t="s">
        <v>1875</v>
      </c>
      <c r="G19" s="36">
        <v>10</v>
      </c>
      <c r="H19" s="229" t="str">
        <f t="shared" si="1"/>
        <v>integer</v>
      </c>
      <c r="I19" s="229">
        <f t="shared" si="2"/>
        <v>4</v>
      </c>
      <c r="J19" s="237"/>
      <c r="K19" s="238"/>
      <c r="L19" s="239" t="s">
        <v>192</v>
      </c>
      <c r="M19" s="240"/>
      <c r="S19" s="25" t="str">
        <f>IF(B19&lt;&gt;1,","&amp;D19,D19)</f>
        <v>,item_no</v>
      </c>
      <c r="T19" s="25" t="str">
        <f>UPPER(H19)</f>
        <v>INTEGER</v>
      </c>
      <c r="U19" s="25" t="str">
        <f>IF(K19&lt;&gt;"","default "&amp;IF(H19="text","'"&amp;K19&amp;"'",K19),"")</f>
        <v/>
      </c>
      <c r="V19" s="25" t="str">
        <f t="shared" si="6"/>
        <v>NOT NULL</v>
      </c>
      <c r="W19" s="25" t="str">
        <f t="shared" si="7"/>
        <v>-- 項目No</v>
      </c>
      <c r="Y19" s="41"/>
      <c r="Z19" s="41"/>
      <c r="AA19" s="41"/>
      <c r="AB19" s="41"/>
      <c r="AD19" s="25" t="str">
        <f>IF(H19="text",""""&amp;D19&amp;""": ""object"", ","")</f>
        <v/>
      </c>
      <c r="AE19" s="25" t="str">
        <f>""""&amp;D19&amp;""", "</f>
        <v xml:space="preserve">"item_no", </v>
      </c>
    </row>
    <row r="20" spans="1:31">
      <c r="B20" s="33">
        <f t="shared" si="0"/>
        <v>7</v>
      </c>
      <c r="C20" s="34" t="s">
        <v>2437</v>
      </c>
      <c r="D20" s="236" t="s">
        <v>2281</v>
      </c>
      <c r="E20" s="36" t="s">
        <v>1273</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IF(B20&lt;&gt;1,","&amp;D20,D20)</f>
        <v>,item_memo_no</v>
      </c>
      <c r="T20" s="25" t="str">
        <f>UPPER(H20)</f>
        <v>INTEGER</v>
      </c>
      <c r="U20" s="25" t="str">
        <f>IF(K20&lt;&gt;"","default "&amp;IF(H20="text","'"&amp;K20&amp;"'",K20),"")</f>
        <v/>
      </c>
      <c r="V20" s="25" t="str">
        <f t="shared" ref="V20" si="12">IF(L20="○","NOT NULL","")</f>
        <v>NOT NULL</v>
      </c>
      <c r="W20" s="25" t="str">
        <f t="shared" ref="W20" si="13">"-- "&amp;C20</f>
        <v>-- 項目メモNo</v>
      </c>
      <c r="Y20" s="41"/>
      <c r="Z20" s="41"/>
      <c r="AA20" s="41"/>
      <c r="AB20" s="41"/>
      <c r="AD20" s="25" t="str">
        <f>IF(H20="text",""""&amp;D20&amp;""": ""object"", ","")</f>
        <v/>
      </c>
      <c r="AE20" s="25" t="str">
        <f>""""&amp;D20&amp;""", "</f>
        <v xml:space="preserve">"item_memo_no", </v>
      </c>
    </row>
    <row r="21" spans="1:31" ht="19.5" thickBot="1">
      <c r="A21" s="41"/>
      <c r="B21" s="42">
        <f t="shared" si="0"/>
        <v>8</v>
      </c>
      <c r="C21" s="43" t="s">
        <v>2439</v>
      </c>
      <c r="D21" s="43" t="s">
        <v>2282</v>
      </c>
      <c r="E21" s="44"/>
      <c r="F21" s="44" t="s">
        <v>1620</v>
      </c>
      <c r="G21" s="44">
        <v>1000</v>
      </c>
      <c r="H21" s="248" t="str">
        <f t="shared" si="1"/>
        <v>text</v>
      </c>
      <c r="I21" s="248">
        <f t="shared" si="2"/>
        <v>3004</v>
      </c>
      <c r="J21" s="46"/>
      <c r="K21" s="250"/>
      <c r="L21" s="44"/>
      <c r="M21" s="49"/>
      <c r="S21" s="25" t="str">
        <f t="shared" si="3"/>
        <v>,item_memo</v>
      </c>
      <c r="T21" s="25" t="str">
        <f t="shared" si="4"/>
        <v>TEXT</v>
      </c>
      <c r="U21" s="25" t="str">
        <f t="shared" si="5"/>
        <v/>
      </c>
      <c r="V21" s="25" t="str">
        <f t="shared" si="6"/>
        <v/>
      </c>
      <c r="W21" s="25" t="str">
        <f t="shared" si="7"/>
        <v>-- 項目コメント</v>
      </c>
      <c r="Y21" s="41"/>
      <c r="Z21" s="41"/>
      <c r="AA21" s="41"/>
      <c r="AB21" s="41"/>
      <c r="AD21" s="25" t="str">
        <f t="shared" si="8"/>
        <v xml:space="preserve">"item_memo": "object", </v>
      </c>
      <c r="AE21" s="25" t="str">
        <f t="shared" si="9"/>
        <v xml:space="preserve">"item_memo", </v>
      </c>
    </row>
    <row r="22" spans="1:31">
      <c r="P22" s="41"/>
      <c r="R22" s="25" t="s">
        <v>1327</v>
      </c>
      <c r="Y22" s="41"/>
      <c r="Z22" s="41"/>
      <c r="AA22" s="41"/>
      <c r="AB22" s="41"/>
    </row>
    <row r="23" spans="1:31">
      <c r="P23" s="41"/>
      <c r="Y23" s="41"/>
      <c r="Z23" s="41"/>
      <c r="AA23" s="41"/>
      <c r="AB23" s="41"/>
    </row>
    <row r="24" spans="1:31">
      <c r="P24" s="41"/>
      <c r="Y24" s="41"/>
      <c r="Z24" s="41"/>
      <c r="AA24" s="41"/>
      <c r="AB24" s="41"/>
    </row>
    <row r="25" spans="1:31">
      <c r="P25" s="41"/>
      <c r="Y25" s="41"/>
      <c r="Z25" s="41"/>
      <c r="AA25" s="41"/>
    </row>
    <row r="26" spans="1:31">
      <c r="P26" s="41"/>
      <c r="Y26" s="41"/>
      <c r="Z26" s="41"/>
      <c r="AA26" s="41"/>
    </row>
    <row r="27" spans="1:31">
      <c r="P27" s="41"/>
      <c r="Y27" s="41"/>
      <c r="Z27" s="41"/>
      <c r="AA27" s="41"/>
    </row>
    <row r="28" spans="1:31">
      <c r="P28" s="41"/>
      <c r="Y28" s="41"/>
      <c r="Z28" s="41"/>
      <c r="AA28" s="41"/>
    </row>
    <row r="29" spans="1:31">
      <c r="P29" s="41"/>
      <c r="Y29" s="41"/>
      <c r="Z29" s="41"/>
      <c r="AA2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25" priority="10"/>
  </conditionalFormatting>
  <conditionalFormatting sqref="D18">
    <cfRule type="duplicateValues" dxfId="424" priority="9"/>
  </conditionalFormatting>
  <conditionalFormatting sqref="D16">
    <cfRule type="duplicateValues" dxfId="423" priority="8"/>
  </conditionalFormatting>
  <conditionalFormatting sqref="D17">
    <cfRule type="duplicateValues" dxfId="422" priority="7"/>
  </conditionalFormatting>
  <conditionalFormatting sqref="D14">
    <cfRule type="duplicateValues" dxfId="421" priority="6"/>
  </conditionalFormatting>
  <conditionalFormatting sqref="D19">
    <cfRule type="duplicateValues" dxfId="420" priority="2"/>
  </conditionalFormatting>
  <conditionalFormatting sqref="D20">
    <cfRule type="duplicateValues" dxfId="41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AE3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milscm4.text_mml_mmlfs_body</v>
      </c>
    </row>
    <row r="3" spans="1:31" ht="19.5" thickBot="1">
      <c r="B3" s="28"/>
      <c r="C3" s="28"/>
      <c r="D3" s="28"/>
      <c r="E3" s="28"/>
      <c r="F3" s="28"/>
      <c r="G3" s="28"/>
      <c r="H3" s="28"/>
      <c r="I3" s="28"/>
      <c r="J3" s="28"/>
      <c r="K3" s="28"/>
      <c r="L3" s="28"/>
      <c r="M3" s="29"/>
      <c r="N3" s="28"/>
      <c r="Q3" s="25" t="str">
        <f>"ADD CONSTRAINT "&amp;D$8&amp;"_pkey"</f>
        <v>ADD CONSTRAINT text_mml_mmlfs_body_pkey</v>
      </c>
    </row>
    <row r="4" spans="1:31">
      <c r="B4" s="626" t="s">
        <v>142</v>
      </c>
      <c r="C4" s="627"/>
      <c r="D4" s="628" t="str">
        <f>VLOOKUP(D7,エンティティ一覧!A1:'エンティティ一覧'!AQ10131,13,FALSE)</f>
        <v>ENT_A6_35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2444</v>
      </c>
      <c r="E7" s="646"/>
      <c r="F7" s="646"/>
      <c r="G7" s="646"/>
      <c r="H7" s="646"/>
      <c r="I7" s="646"/>
      <c r="J7" s="646"/>
      <c r="K7" s="646"/>
      <c r="L7" s="646"/>
      <c r="M7" s="647"/>
    </row>
    <row r="8" spans="1:31">
      <c r="B8" s="641" t="s">
        <v>642</v>
      </c>
      <c r="C8" s="642"/>
      <c r="D8" s="643" t="s">
        <v>2445</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MML_体温表モジュール_本文を定義する。</v>
      </c>
      <c r="E9" s="655"/>
      <c r="F9" s="655"/>
      <c r="G9" s="655"/>
      <c r="H9" s="655"/>
      <c r="I9" s="655"/>
      <c r="J9" s="655"/>
      <c r="K9" s="655"/>
      <c r="L9" s="655"/>
      <c r="M9" s="656"/>
      <c r="P9" s="25" t="str">
        <f>"ALTER TABLE milscm4."&amp;D$8&amp;" OWNER TO pgmisgrp1;"</f>
        <v>ALTER TABLE milscm4.text_mml_mmlfs_body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milscm4.text_mml_mmlfs_body</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31" si="0">ROW()-13</f>
        <v>1</v>
      </c>
      <c r="C14" s="34" t="s">
        <v>1887</v>
      </c>
      <c r="D14" s="236" t="s">
        <v>1885</v>
      </c>
      <c r="E14" s="36" t="s">
        <v>192</v>
      </c>
      <c r="F14" s="36" t="s">
        <v>1875</v>
      </c>
      <c r="G14" s="36">
        <v>10</v>
      </c>
      <c r="H14" s="229" t="str">
        <f t="shared" ref="H14:H31" si="1">IF(F14="フラグ","boolean",IF(F14="文字列","text",IF(F14="整数","integer",IF(F14="実数","numeric",""))))</f>
        <v>integer</v>
      </c>
      <c r="I14" s="229">
        <f t="shared" ref="I14:I31" si="2">IF(H14="boolean",1,IF(H14="text",IF(G14&lt;=126,1+(G14*3),4+(G14*3)),IF(H14="integer",4,IF(H14="numeric",3+CEILING(G14/4*2,2),0))))</f>
        <v>4</v>
      </c>
      <c r="J14" s="237"/>
      <c r="K14" s="238"/>
      <c r="L14" s="239" t="s">
        <v>192</v>
      </c>
      <c r="M14" s="240"/>
      <c r="S14" s="25" t="str">
        <f t="shared" ref="S14:S31" si="3">IF(B14&lt;&gt;1,","&amp;D14,D14)</f>
        <v>zip_no</v>
      </c>
      <c r="T14" s="25" t="str">
        <f t="shared" ref="T14:T31" si="4">UPPER(H14)</f>
        <v>INTEGER</v>
      </c>
      <c r="U14" s="25" t="str">
        <f t="shared" ref="U14:U31" si="5">IF(K14&lt;&gt;"","default "&amp;IF(H14="text","'"&amp;K14&amp;"'",K14),"")</f>
        <v/>
      </c>
      <c r="V14" s="25" t="str">
        <f t="shared" ref="V14:V31" si="6">IF(L14="○","NOT NULL","")</f>
        <v>NOT NULL</v>
      </c>
      <c r="W14" s="25" t="str">
        <f t="shared" ref="W14:W31" si="7">"-- "&amp;C14</f>
        <v>-- ZipファイルNo</v>
      </c>
      <c r="Y14" s="41"/>
      <c r="Z14" s="41"/>
      <c r="AA14" s="41"/>
      <c r="AB14" s="41"/>
      <c r="AD14" s="25" t="str">
        <f t="shared" ref="AD14:AD31" si="8">IF(H14="text",""""&amp;D14&amp;""": ""object"", ","")</f>
        <v/>
      </c>
      <c r="AE14" s="25" t="str">
        <f t="shared" ref="AE14:AE31"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2397</v>
      </c>
      <c r="D19" s="236" t="s">
        <v>2219</v>
      </c>
      <c r="E19" s="36"/>
      <c r="F19" s="36" t="s">
        <v>1620</v>
      </c>
      <c r="G19" s="36">
        <v>10</v>
      </c>
      <c r="H19" s="229" t="str">
        <f t="shared" si="1"/>
        <v>text</v>
      </c>
      <c r="I19" s="229">
        <f t="shared" si="2"/>
        <v>31</v>
      </c>
      <c r="J19" s="237"/>
      <c r="K19" s="238"/>
      <c r="L19" s="239"/>
      <c r="M19" s="240"/>
      <c r="S19" s="25" t="str">
        <f t="shared" si="3"/>
        <v>,facility</v>
      </c>
      <c r="T19" s="25" t="str">
        <f t="shared" si="4"/>
        <v>TEXT</v>
      </c>
      <c r="U19" s="25" t="str">
        <f t="shared" si="5"/>
        <v/>
      </c>
      <c r="V19" s="25" t="str">
        <f t="shared" si="6"/>
        <v/>
      </c>
      <c r="W19" s="25" t="str">
        <f t="shared" si="7"/>
        <v>-- 施設名</v>
      </c>
      <c r="Y19" s="41"/>
      <c r="Z19" s="41"/>
      <c r="AA19" s="41"/>
      <c r="AB19" s="41"/>
      <c r="AD19" s="25" t="str">
        <f t="shared" si="8"/>
        <v xml:space="preserve">"facility": "object", </v>
      </c>
      <c r="AE19" s="25" t="str">
        <f t="shared" si="9"/>
        <v xml:space="preserve">"facility", </v>
      </c>
    </row>
    <row r="20" spans="1:31">
      <c r="B20" s="33">
        <f t="shared" si="0"/>
        <v>7</v>
      </c>
      <c r="C20" s="34" t="s">
        <v>2398</v>
      </c>
      <c r="D20" s="236" t="s">
        <v>2220</v>
      </c>
      <c r="E20" s="36"/>
      <c r="F20" s="36" t="s">
        <v>1620</v>
      </c>
      <c r="G20" s="36">
        <v>50</v>
      </c>
      <c r="H20" s="229" t="str">
        <f t="shared" si="1"/>
        <v>text</v>
      </c>
      <c r="I20" s="229">
        <f t="shared" si="2"/>
        <v>151</v>
      </c>
      <c r="J20" s="237"/>
      <c r="K20" s="238"/>
      <c r="L20" s="239"/>
      <c r="M20" s="240"/>
      <c r="S20" s="25" t="str">
        <f t="shared" si="3"/>
        <v>,facility_code</v>
      </c>
      <c r="T20" s="25" t="str">
        <f t="shared" si="4"/>
        <v>TEXT</v>
      </c>
      <c r="U20" s="25" t="str">
        <f t="shared" si="5"/>
        <v/>
      </c>
      <c r="V20" s="25" t="str">
        <f t="shared" si="6"/>
        <v/>
      </c>
      <c r="W20" s="25" t="str">
        <f t="shared" si="7"/>
        <v>-- 施設コード</v>
      </c>
      <c r="Y20" s="41"/>
      <c r="Z20" s="41"/>
      <c r="AA20" s="41"/>
      <c r="AB20" s="41"/>
      <c r="AD20" s="25" t="str">
        <f t="shared" si="8"/>
        <v xml:space="preserve">"facility_code": "object", </v>
      </c>
      <c r="AE20" s="25" t="str">
        <f t="shared" si="9"/>
        <v xml:space="preserve">"facility_code", </v>
      </c>
    </row>
    <row r="21" spans="1:31">
      <c r="B21" s="33">
        <f t="shared" si="0"/>
        <v>8</v>
      </c>
      <c r="C21" s="34" t="s">
        <v>2399</v>
      </c>
      <c r="D21" s="236" t="s">
        <v>2221</v>
      </c>
      <c r="E21" s="36"/>
      <c r="F21" s="36" t="s">
        <v>1620</v>
      </c>
      <c r="G21" s="36">
        <v>10</v>
      </c>
      <c r="H21" s="229" t="str">
        <f t="shared" si="1"/>
        <v>text</v>
      </c>
      <c r="I21" s="229">
        <f t="shared" si="2"/>
        <v>31</v>
      </c>
      <c r="J21" s="237"/>
      <c r="K21" s="238"/>
      <c r="L21" s="239"/>
      <c r="M21" s="240"/>
      <c r="S21" s="25" t="str">
        <f t="shared" si="3"/>
        <v>,facility_code_id</v>
      </c>
      <c r="T21" s="25" t="str">
        <f t="shared" si="4"/>
        <v>TEXT</v>
      </c>
      <c r="U21" s="25" t="str">
        <f t="shared" si="5"/>
        <v/>
      </c>
      <c r="V21" s="25" t="str">
        <f t="shared" si="6"/>
        <v/>
      </c>
      <c r="W21" s="25" t="str">
        <f t="shared" si="7"/>
        <v>-- 施設コードID</v>
      </c>
      <c r="Y21" s="41"/>
      <c r="Z21" s="41"/>
      <c r="AA21" s="41"/>
      <c r="AB21" s="41"/>
      <c r="AD21" s="25" t="str">
        <f t="shared" si="8"/>
        <v xml:space="preserve">"facility_code_id": "object", </v>
      </c>
      <c r="AE21" s="25" t="str">
        <f t="shared" si="9"/>
        <v xml:space="preserve">"facility_code_id", </v>
      </c>
    </row>
    <row r="22" spans="1:31">
      <c r="B22" s="33">
        <f t="shared" si="0"/>
        <v>9</v>
      </c>
      <c r="C22" s="34" t="s">
        <v>2400</v>
      </c>
      <c r="D22" s="236" t="s">
        <v>2416</v>
      </c>
      <c r="E22" s="36"/>
      <c r="F22" s="36" t="s">
        <v>1620</v>
      </c>
      <c r="G22" s="36">
        <v>20</v>
      </c>
      <c r="H22" s="229" t="str">
        <f t="shared" si="1"/>
        <v>text</v>
      </c>
      <c r="I22" s="229">
        <f t="shared" si="2"/>
        <v>61</v>
      </c>
      <c r="J22" s="237"/>
      <c r="K22" s="238"/>
      <c r="L22" s="239"/>
      <c r="M22" s="240"/>
      <c r="S22" s="25" t="str">
        <f t="shared" si="3"/>
        <v>,department</v>
      </c>
      <c r="T22" s="25" t="str">
        <f t="shared" si="4"/>
        <v>TEXT</v>
      </c>
      <c r="U22" s="25" t="str">
        <f t="shared" si="5"/>
        <v/>
      </c>
      <c r="V22" s="25" t="str">
        <f t="shared" si="6"/>
        <v/>
      </c>
      <c r="W22" s="25" t="str">
        <f t="shared" si="7"/>
        <v>-- 部署・診療科名</v>
      </c>
      <c r="Y22" s="41"/>
      <c r="Z22" s="41"/>
      <c r="AA22" s="41"/>
      <c r="AB22" s="41"/>
      <c r="AD22" s="25" t="str">
        <f t="shared" si="8"/>
        <v xml:space="preserve">"department": "object", </v>
      </c>
      <c r="AE22" s="25" t="str">
        <f t="shared" si="9"/>
        <v xml:space="preserve">"department", </v>
      </c>
    </row>
    <row r="23" spans="1:31">
      <c r="B23" s="33">
        <f t="shared" si="0"/>
        <v>10</v>
      </c>
      <c r="C23" s="34" t="s">
        <v>2401</v>
      </c>
      <c r="D23" s="236" t="s">
        <v>2417</v>
      </c>
      <c r="E23" s="36"/>
      <c r="F23" s="36" t="s">
        <v>1620</v>
      </c>
      <c r="G23" s="36">
        <v>10</v>
      </c>
      <c r="H23" s="229" t="str">
        <f t="shared" si="1"/>
        <v>text</v>
      </c>
      <c r="I23" s="229">
        <f t="shared" si="2"/>
        <v>31</v>
      </c>
      <c r="J23" s="237"/>
      <c r="K23" s="238"/>
      <c r="L23" s="239"/>
      <c r="M23" s="240"/>
      <c r="S23" s="25" t="str">
        <f t="shared" si="3"/>
        <v>,dep_code</v>
      </c>
      <c r="T23" s="25" t="str">
        <f t="shared" si="4"/>
        <v>TEXT</v>
      </c>
      <c r="U23" s="25" t="str">
        <f t="shared" si="5"/>
        <v/>
      </c>
      <c r="V23" s="25" t="str">
        <f t="shared" si="6"/>
        <v/>
      </c>
      <c r="W23" s="25" t="str">
        <f t="shared" si="7"/>
        <v>-- 部署・診療科コード</v>
      </c>
      <c r="Y23" s="41"/>
      <c r="Z23" s="41"/>
      <c r="AA23" s="41"/>
      <c r="AB23" s="41"/>
      <c r="AD23" s="25" t="str">
        <f t="shared" si="8"/>
        <v xml:space="preserve">"dep_code": "object", </v>
      </c>
      <c r="AE23" s="25" t="str">
        <f t="shared" si="9"/>
        <v xml:space="preserve">"dep_code", </v>
      </c>
    </row>
    <row r="24" spans="1:31">
      <c r="B24" s="33">
        <f t="shared" si="0"/>
        <v>11</v>
      </c>
      <c r="C24" s="34" t="s">
        <v>2402</v>
      </c>
      <c r="D24" s="236" t="s">
        <v>2418</v>
      </c>
      <c r="E24" s="36"/>
      <c r="F24" s="36" t="s">
        <v>1620</v>
      </c>
      <c r="G24" s="36">
        <v>10</v>
      </c>
      <c r="H24" s="229" t="str">
        <f t="shared" si="1"/>
        <v>text</v>
      </c>
      <c r="I24" s="229">
        <f t="shared" si="2"/>
        <v>31</v>
      </c>
      <c r="J24" s="237"/>
      <c r="K24" s="238"/>
      <c r="L24" s="239"/>
      <c r="M24" s="240"/>
      <c r="S24" s="25" t="str">
        <f t="shared" si="3"/>
        <v>,dep_code_id</v>
      </c>
      <c r="T24" s="25" t="str">
        <f t="shared" si="4"/>
        <v>TEXT</v>
      </c>
      <c r="U24" s="25" t="str">
        <f t="shared" si="5"/>
        <v/>
      </c>
      <c r="V24" s="25" t="str">
        <f t="shared" si="6"/>
        <v/>
      </c>
      <c r="W24" s="25" t="str">
        <f t="shared" si="7"/>
        <v>-- 部署・診療科コードID</v>
      </c>
      <c r="Y24" s="41"/>
      <c r="Z24" s="41"/>
      <c r="AA24" s="41"/>
      <c r="AB24" s="41"/>
      <c r="AD24" s="25" t="str">
        <f t="shared" si="8"/>
        <v xml:space="preserve">"dep_code_id": "object", </v>
      </c>
      <c r="AE24" s="25" t="str">
        <f t="shared" si="9"/>
        <v xml:space="preserve">"dep_code_id", </v>
      </c>
    </row>
    <row r="25" spans="1:31">
      <c r="B25" s="33">
        <f t="shared" si="0"/>
        <v>12</v>
      </c>
      <c r="C25" s="34" t="s">
        <v>2403</v>
      </c>
      <c r="D25" s="236" t="s">
        <v>2419</v>
      </c>
      <c r="E25" s="36"/>
      <c r="F25" s="36" t="s">
        <v>1620</v>
      </c>
      <c r="G25" s="36">
        <v>20</v>
      </c>
      <c r="H25" s="229" t="str">
        <f t="shared" si="1"/>
        <v>text</v>
      </c>
      <c r="I25" s="229">
        <f t="shared" si="2"/>
        <v>61</v>
      </c>
      <c r="J25" s="237"/>
      <c r="K25" s="238"/>
      <c r="L25" s="239"/>
      <c r="M25" s="240"/>
      <c r="S25" s="25" t="str">
        <f t="shared" si="3"/>
        <v>,ward</v>
      </c>
      <c r="T25" s="25" t="str">
        <f t="shared" si="4"/>
        <v>TEXT</v>
      </c>
      <c r="U25" s="25" t="str">
        <f t="shared" si="5"/>
        <v/>
      </c>
      <c r="V25" s="25" t="str">
        <f t="shared" si="6"/>
        <v/>
      </c>
      <c r="W25" s="25" t="str">
        <f t="shared" si="7"/>
        <v>-- 病棟・場所名</v>
      </c>
      <c r="Y25" s="41"/>
      <c r="Z25" s="41"/>
      <c r="AA25" s="41"/>
      <c r="AB25" s="41"/>
      <c r="AD25" s="25" t="str">
        <f t="shared" si="8"/>
        <v xml:space="preserve">"ward": "object", </v>
      </c>
      <c r="AE25" s="25" t="str">
        <f t="shared" si="9"/>
        <v xml:space="preserve">"ward", </v>
      </c>
    </row>
    <row r="26" spans="1:31">
      <c r="B26" s="33">
        <f t="shared" si="0"/>
        <v>13</v>
      </c>
      <c r="C26" s="34" t="s">
        <v>2404</v>
      </c>
      <c r="D26" s="236" t="s">
        <v>2226</v>
      </c>
      <c r="E26" s="36"/>
      <c r="F26" s="36" t="s">
        <v>1620</v>
      </c>
      <c r="G26" s="36">
        <v>10</v>
      </c>
      <c r="H26" s="229" t="str">
        <f t="shared" si="1"/>
        <v>text</v>
      </c>
      <c r="I26" s="229">
        <f t="shared" si="2"/>
        <v>31</v>
      </c>
      <c r="J26" s="237"/>
      <c r="K26" s="238"/>
      <c r="L26" s="239"/>
      <c r="M26" s="240"/>
      <c r="S26" s="25" t="str">
        <f t="shared" si="3"/>
        <v>,ward_code</v>
      </c>
      <c r="T26" s="25" t="str">
        <f t="shared" si="4"/>
        <v>TEXT</v>
      </c>
      <c r="U26" s="25" t="str">
        <f t="shared" si="5"/>
        <v/>
      </c>
      <c r="V26" s="25" t="str">
        <f t="shared" si="6"/>
        <v/>
      </c>
      <c r="W26" s="25" t="str">
        <f t="shared" si="7"/>
        <v>-- 病棟・場所コード</v>
      </c>
      <c r="Y26" s="41"/>
      <c r="Z26" s="41"/>
      <c r="AA26" s="41"/>
      <c r="AB26" s="41"/>
      <c r="AD26" s="25" t="str">
        <f t="shared" si="8"/>
        <v xml:space="preserve">"ward_code": "object", </v>
      </c>
      <c r="AE26" s="25" t="str">
        <f t="shared" si="9"/>
        <v xml:space="preserve">"ward_code", </v>
      </c>
    </row>
    <row r="27" spans="1:31">
      <c r="B27" s="33">
        <f t="shared" si="0"/>
        <v>14</v>
      </c>
      <c r="C27" s="34" t="s">
        <v>2405</v>
      </c>
      <c r="D27" s="236" t="s">
        <v>2227</v>
      </c>
      <c r="E27" s="36"/>
      <c r="F27" s="36" t="s">
        <v>1620</v>
      </c>
      <c r="G27" s="36">
        <v>10</v>
      </c>
      <c r="H27" s="229" t="str">
        <f t="shared" si="1"/>
        <v>text</v>
      </c>
      <c r="I27" s="229">
        <f t="shared" si="2"/>
        <v>31</v>
      </c>
      <c r="J27" s="237"/>
      <c r="K27" s="238"/>
      <c r="L27" s="239"/>
      <c r="M27" s="240"/>
      <c r="S27" s="25" t="str">
        <f t="shared" si="3"/>
        <v>,ward_code_id</v>
      </c>
      <c r="T27" s="25" t="str">
        <f t="shared" si="4"/>
        <v>TEXT</v>
      </c>
      <c r="U27" s="25" t="str">
        <f t="shared" si="5"/>
        <v/>
      </c>
      <c r="V27" s="25" t="str">
        <f t="shared" si="6"/>
        <v/>
      </c>
      <c r="W27" s="25" t="str">
        <f t="shared" si="7"/>
        <v>-- 病棟・場所コードID</v>
      </c>
      <c r="Y27" s="41"/>
      <c r="Z27" s="41"/>
      <c r="AA27" s="41"/>
      <c r="AB27" s="41"/>
      <c r="AD27" s="25" t="str">
        <f t="shared" si="8"/>
        <v xml:space="preserve">"ward_code_id": "object", </v>
      </c>
      <c r="AE27" s="25" t="str">
        <f t="shared" si="9"/>
        <v xml:space="preserve">"ward_code_id", </v>
      </c>
    </row>
    <row r="28" spans="1:31">
      <c r="B28" s="33">
        <f t="shared" si="0"/>
        <v>15</v>
      </c>
      <c r="C28" s="34" t="s">
        <v>2406</v>
      </c>
      <c r="D28" s="236" t="s">
        <v>2420</v>
      </c>
      <c r="E28" s="36"/>
      <c r="F28" s="36" t="s">
        <v>1620</v>
      </c>
      <c r="G28" s="36">
        <v>20</v>
      </c>
      <c r="H28" s="229" t="str">
        <f t="shared" si="1"/>
        <v>text</v>
      </c>
      <c r="I28" s="229">
        <f t="shared" si="2"/>
        <v>61</v>
      </c>
      <c r="J28" s="237"/>
      <c r="K28" s="238"/>
      <c r="L28" s="239"/>
      <c r="M28" s="240"/>
      <c r="S28" s="25" t="str">
        <f t="shared" si="3"/>
        <v>,observer</v>
      </c>
      <c r="T28" s="25" t="str">
        <f t="shared" si="4"/>
        <v>TEXT</v>
      </c>
      <c r="U28" s="25" t="str">
        <f t="shared" si="5"/>
        <v/>
      </c>
      <c r="V28" s="25" t="str">
        <f t="shared" si="6"/>
        <v/>
      </c>
      <c r="W28" s="25" t="str">
        <f t="shared" si="7"/>
        <v>-- 計測者名</v>
      </c>
      <c r="Y28" s="41"/>
      <c r="Z28" s="41"/>
      <c r="AA28" s="41"/>
      <c r="AB28" s="41"/>
      <c r="AD28" s="25" t="str">
        <f t="shared" si="8"/>
        <v xml:space="preserve">"observer": "object", </v>
      </c>
      <c r="AE28" s="25" t="str">
        <f t="shared" si="9"/>
        <v xml:space="preserve">"observer", </v>
      </c>
    </row>
    <row r="29" spans="1:31">
      <c r="B29" s="33">
        <f t="shared" si="0"/>
        <v>16</v>
      </c>
      <c r="C29" s="34" t="s">
        <v>2407</v>
      </c>
      <c r="D29" s="236" t="s">
        <v>2421</v>
      </c>
      <c r="E29" s="36"/>
      <c r="F29" s="36" t="s">
        <v>1620</v>
      </c>
      <c r="G29" s="36">
        <v>10</v>
      </c>
      <c r="H29" s="229" t="str">
        <f t="shared" si="1"/>
        <v>text</v>
      </c>
      <c r="I29" s="229">
        <f t="shared" si="2"/>
        <v>31</v>
      </c>
      <c r="J29" s="237"/>
      <c r="K29" s="238"/>
      <c r="L29" s="239"/>
      <c r="M29" s="240"/>
      <c r="S29" s="25" t="str">
        <f t="shared" si="3"/>
        <v>,observer_code</v>
      </c>
      <c r="T29" s="25" t="str">
        <f t="shared" si="4"/>
        <v>TEXT</v>
      </c>
      <c r="U29" s="25" t="str">
        <f t="shared" si="5"/>
        <v/>
      </c>
      <c r="V29" s="25" t="str">
        <f t="shared" si="6"/>
        <v/>
      </c>
      <c r="W29" s="25" t="str">
        <f t="shared" si="7"/>
        <v>-- 計測者コード</v>
      </c>
      <c r="Y29" s="41"/>
      <c r="Z29" s="41"/>
      <c r="AA29" s="41"/>
      <c r="AB29" s="41"/>
      <c r="AD29" s="25" t="str">
        <f t="shared" si="8"/>
        <v xml:space="preserve">"observer_code": "object", </v>
      </c>
      <c r="AE29" s="25" t="str">
        <f t="shared" si="9"/>
        <v xml:space="preserve">"observer_code", </v>
      </c>
    </row>
    <row r="30" spans="1:31">
      <c r="B30" s="33">
        <f t="shared" si="0"/>
        <v>17</v>
      </c>
      <c r="C30" s="34" t="s">
        <v>2533</v>
      </c>
      <c r="D30" s="236" t="s">
        <v>2534</v>
      </c>
      <c r="E30" s="36"/>
      <c r="F30" s="36" t="s">
        <v>1620</v>
      </c>
      <c r="G30" s="36">
        <v>10</v>
      </c>
      <c r="H30" s="229" t="str">
        <f t="shared" ref="H30" si="10">IF(F30="フラグ","boolean",IF(F30="文字列","text",IF(F30="整数","integer",IF(F30="実数","numeric",""))))</f>
        <v>text</v>
      </c>
      <c r="I30" s="229">
        <f t="shared" ref="I30" si="11">IF(H30="boolean",1,IF(H30="text",IF(G30&lt;=126,1+(G30*3),4+(G30*3)),IF(H30="integer",4,IF(H30="numeric",3+CEILING(G30/4*2,2),0))))</f>
        <v>31</v>
      </c>
      <c r="J30" s="237"/>
      <c r="K30" s="238"/>
      <c r="L30" s="239"/>
      <c r="M30" s="240"/>
      <c r="S30" s="25" t="str">
        <f t="shared" ref="S30" si="12">IF(B30&lt;&gt;1,","&amp;D30,D30)</f>
        <v>,observer_code_id</v>
      </c>
      <c r="T30" s="25" t="str">
        <f t="shared" ref="T30" si="13">UPPER(H30)</f>
        <v>TEXT</v>
      </c>
      <c r="U30" s="25" t="str">
        <f t="shared" ref="U30" si="14">IF(K30&lt;&gt;"","default "&amp;IF(H30="text","'"&amp;K30&amp;"'",K30),"")</f>
        <v/>
      </c>
      <c r="V30" s="25" t="str">
        <f t="shared" ref="V30" si="15">IF(L30="○","NOT NULL","")</f>
        <v/>
      </c>
      <c r="W30" s="25" t="str">
        <f t="shared" ref="W30" si="16">"-- "&amp;C30</f>
        <v>-- 計測者コードID</v>
      </c>
      <c r="Y30" s="41"/>
      <c r="Z30" s="41"/>
      <c r="AA30" s="41"/>
      <c r="AB30" s="41"/>
      <c r="AD30" s="25" t="str">
        <f t="shared" ref="AD30" si="17">IF(H30="text",""""&amp;D30&amp;""": ""object"", ","")</f>
        <v xml:space="preserve">"observer_code_id": "object", </v>
      </c>
      <c r="AE30" s="25" t="str">
        <f t="shared" ref="AE30" si="18">""""&amp;D30&amp;""", "</f>
        <v xml:space="preserve">"observer_code_id", </v>
      </c>
    </row>
    <row r="31" spans="1:31" ht="19.5" thickBot="1">
      <c r="A31" s="41"/>
      <c r="B31" s="42">
        <f t="shared" si="0"/>
        <v>18</v>
      </c>
      <c r="C31" s="43" t="s">
        <v>2452</v>
      </c>
      <c r="D31" s="43" t="s">
        <v>2453</v>
      </c>
      <c r="E31" s="44"/>
      <c r="F31" s="44" t="s">
        <v>1620</v>
      </c>
      <c r="G31" s="44">
        <v>1000</v>
      </c>
      <c r="H31" s="248" t="str">
        <f t="shared" si="1"/>
        <v>text</v>
      </c>
      <c r="I31" s="248">
        <f t="shared" si="2"/>
        <v>3004</v>
      </c>
      <c r="J31" s="46"/>
      <c r="K31" s="250"/>
      <c r="L31" s="44"/>
      <c r="M31" s="49"/>
      <c r="S31" s="25" t="str">
        <f t="shared" si="3"/>
        <v>,fs_memo</v>
      </c>
      <c r="T31" s="25" t="str">
        <f t="shared" si="4"/>
        <v>TEXT</v>
      </c>
      <c r="U31" s="25" t="str">
        <f t="shared" si="5"/>
        <v/>
      </c>
      <c r="V31" s="25" t="str">
        <f t="shared" si="6"/>
        <v/>
      </c>
      <c r="W31" s="25" t="str">
        <f t="shared" si="7"/>
        <v>-- 体温表コメント</v>
      </c>
      <c r="Y31" s="41"/>
      <c r="Z31" s="41"/>
      <c r="AA31" s="41"/>
      <c r="AB31" s="41"/>
      <c r="AD31" s="25" t="str">
        <f t="shared" si="8"/>
        <v xml:space="preserve">"fs_memo": "object", </v>
      </c>
      <c r="AE31" s="25" t="str">
        <f t="shared" si="9"/>
        <v xml:space="preserve">"fs_memo", </v>
      </c>
    </row>
    <row r="32" spans="1:31">
      <c r="P32" s="41"/>
      <c r="R32" s="25" t="s">
        <v>1327</v>
      </c>
      <c r="Y32" s="41"/>
      <c r="Z32" s="41"/>
      <c r="AA32" s="41"/>
      <c r="AB32" s="41"/>
    </row>
    <row r="33" spans="16:28">
      <c r="P33" s="41"/>
      <c r="Y33" s="41"/>
      <c r="Z33" s="41"/>
      <c r="AA33" s="41"/>
      <c r="AB33" s="41"/>
    </row>
    <row r="34" spans="16:28">
      <c r="P34" s="41"/>
      <c r="Y34" s="41"/>
      <c r="Z34" s="41"/>
      <c r="AA34" s="41"/>
      <c r="AB34" s="41"/>
    </row>
    <row r="35" spans="16:28">
      <c r="P35" s="41"/>
      <c r="Y35" s="41"/>
      <c r="Z35" s="41"/>
      <c r="AA35" s="41"/>
    </row>
    <row r="36" spans="16:28">
      <c r="P36" s="41"/>
      <c r="Y36" s="41"/>
      <c r="Z36" s="41"/>
      <c r="AA36" s="41"/>
    </row>
    <row r="37" spans="16:28">
      <c r="P37" s="41"/>
      <c r="Y37" s="41"/>
      <c r="Z37" s="41"/>
      <c r="AA37" s="41"/>
    </row>
    <row r="38" spans="16:28">
      <c r="P38" s="41"/>
      <c r="Y38" s="41"/>
      <c r="Z38" s="41"/>
      <c r="AA38" s="41"/>
    </row>
    <row r="39" spans="16:28">
      <c r="P39" s="41"/>
      <c r="Y39" s="41"/>
      <c r="Z39" s="41"/>
      <c r="AA3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18" priority="23"/>
  </conditionalFormatting>
  <conditionalFormatting sqref="D18">
    <cfRule type="duplicateValues" dxfId="417" priority="22"/>
  </conditionalFormatting>
  <conditionalFormatting sqref="D16">
    <cfRule type="duplicateValues" dxfId="416" priority="21"/>
  </conditionalFormatting>
  <conditionalFormatting sqref="D17">
    <cfRule type="duplicateValues" dxfId="415" priority="20"/>
  </conditionalFormatting>
  <conditionalFormatting sqref="D14">
    <cfRule type="duplicateValues" dxfId="414" priority="19"/>
  </conditionalFormatting>
  <conditionalFormatting sqref="D25">
    <cfRule type="duplicateValues" dxfId="413" priority="18"/>
  </conditionalFormatting>
  <conditionalFormatting sqref="D22">
    <cfRule type="duplicateValues" dxfId="412" priority="17"/>
  </conditionalFormatting>
  <conditionalFormatting sqref="D20">
    <cfRule type="duplicateValues" dxfId="411" priority="16"/>
  </conditionalFormatting>
  <conditionalFormatting sqref="D19">
    <cfRule type="duplicateValues" dxfId="410" priority="15"/>
  </conditionalFormatting>
  <conditionalFormatting sqref="D28">
    <cfRule type="duplicateValues" dxfId="409" priority="14"/>
  </conditionalFormatting>
  <conditionalFormatting sqref="D21">
    <cfRule type="duplicateValues" dxfId="408" priority="8"/>
  </conditionalFormatting>
  <conditionalFormatting sqref="D23">
    <cfRule type="duplicateValues" dxfId="407" priority="7"/>
  </conditionalFormatting>
  <conditionalFormatting sqref="D24">
    <cfRule type="duplicateValues" dxfId="406" priority="6"/>
  </conditionalFormatting>
  <conditionalFormatting sqref="D26">
    <cfRule type="duplicateValues" dxfId="405" priority="5"/>
  </conditionalFormatting>
  <conditionalFormatting sqref="D27">
    <cfRule type="duplicateValues" dxfId="404" priority="4"/>
  </conditionalFormatting>
  <conditionalFormatting sqref="D29">
    <cfRule type="duplicateValues" dxfId="403" priority="3"/>
  </conditionalFormatting>
  <conditionalFormatting sqref="D30">
    <cfRule type="duplicateValues" dxfId="40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AE4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milscm4.text_mml_mmlfs_vs</v>
      </c>
    </row>
    <row r="3" spans="1:31" ht="19.5" thickBot="1">
      <c r="B3" s="28"/>
      <c r="C3" s="28"/>
      <c r="D3" s="28"/>
      <c r="E3" s="28"/>
      <c r="F3" s="28"/>
      <c r="G3" s="28"/>
      <c r="H3" s="28"/>
      <c r="I3" s="28"/>
      <c r="J3" s="28"/>
      <c r="K3" s="28"/>
      <c r="L3" s="28"/>
      <c r="M3" s="29"/>
      <c r="N3" s="28"/>
      <c r="Q3" s="25" t="str">
        <f>"ADD CONSTRAINT "&amp;D$8&amp;"_pkey"</f>
        <v>ADD CONSTRAINT text_mml_mmlfs_vs_pkey</v>
      </c>
    </row>
    <row r="4" spans="1:31">
      <c r="B4" s="626" t="s">
        <v>142</v>
      </c>
      <c r="C4" s="627"/>
      <c r="D4" s="628" t="str">
        <f>VLOOKUP(D7,エンティティ一覧!A1:'エンティティ一覧'!AQ10131,13,FALSE)</f>
        <v>ENT_A6_36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2446</v>
      </c>
      <c r="E7" s="646"/>
      <c r="F7" s="646"/>
      <c r="G7" s="646"/>
      <c r="H7" s="646"/>
      <c r="I7" s="646"/>
      <c r="J7" s="646"/>
      <c r="K7" s="646"/>
      <c r="L7" s="646"/>
      <c r="M7" s="647"/>
      <c r="T7" s="25" t="s">
        <v>2516</v>
      </c>
    </row>
    <row r="8" spans="1:31">
      <c r="B8" s="641" t="s">
        <v>642</v>
      </c>
      <c r="C8" s="642"/>
      <c r="D8" s="643" t="s">
        <v>2449</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MML_体温表モジュール_バイタルサインを定義する。</v>
      </c>
      <c r="E9" s="655"/>
      <c r="F9" s="655"/>
      <c r="G9" s="655"/>
      <c r="H9" s="655"/>
      <c r="I9" s="655"/>
      <c r="J9" s="655"/>
      <c r="K9" s="655"/>
      <c r="L9" s="655"/>
      <c r="M9" s="656"/>
      <c r="P9" s="25" t="str">
        <f>"ALTER TABLE milscm4."&amp;D$8&amp;" OWNER TO pgmisgrp1;"</f>
        <v>ALTER TABLE milscm4.text_mml_mmlfs_vs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milscm4.text_mml_mmlfs_vs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milscm4.text_mml_mmlfs_vs</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38" si="0">ROW()-13</f>
        <v>1</v>
      </c>
      <c r="C14" s="34" t="s">
        <v>1887</v>
      </c>
      <c r="D14" s="236" t="s">
        <v>1885</v>
      </c>
      <c r="E14" s="36" t="s">
        <v>192</v>
      </c>
      <c r="F14" s="36" t="s">
        <v>1875</v>
      </c>
      <c r="G14" s="36">
        <v>10</v>
      </c>
      <c r="H14" s="229" t="str">
        <f t="shared" ref="H14:H38" si="1">IF(F14="フラグ","boolean",IF(F14="文字列","text",IF(F14="整数","integer",IF(F14="実数","numeric",""))))</f>
        <v>integer</v>
      </c>
      <c r="I14" s="229">
        <f t="shared" ref="I14:I38" si="2">IF(H14="boolean",1,IF(H14="text",IF(G14&lt;=126,1+(G14*3),4+(G14*3)),IF(H14="integer",4,IF(H14="numeric",3+CEILING(G14/4*2,2),0))))</f>
        <v>4</v>
      </c>
      <c r="J14" s="237"/>
      <c r="K14" s="238"/>
      <c r="L14" s="239" t="s">
        <v>192</v>
      </c>
      <c r="M14" s="240"/>
      <c r="S14" s="25" t="str">
        <f t="shared" ref="S14:S38" si="3">IF(B14&lt;&gt;1,","&amp;D14,D14)</f>
        <v>zip_no</v>
      </c>
      <c r="T14" s="25" t="str">
        <f t="shared" ref="T14:T38" si="4">UPPER(H14)</f>
        <v>INTEGER</v>
      </c>
      <c r="U14" s="25" t="str">
        <f t="shared" ref="U14:U38" si="5">IF(K14&lt;&gt;"","default "&amp;IF(H14="text","'"&amp;K14&amp;"'",K14),"")</f>
        <v/>
      </c>
      <c r="V14" s="25" t="str">
        <f t="shared" ref="V14:V38" si="6">IF(L14="○","NOT NULL","")</f>
        <v>NOT NULL</v>
      </c>
      <c r="W14" s="25" t="str">
        <f t="shared" ref="W14:W38" si="7">"-- "&amp;C14</f>
        <v>-- ZipファイルNo</v>
      </c>
      <c r="Y14" s="41"/>
      <c r="Z14" s="41"/>
      <c r="AA14" s="41"/>
      <c r="AB14" s="41"/>
      <c r="AD14" s="25" t="str">
        <f t="shared" ref="AD14:AD38" si="8">IF(H14="text",""""&amp;D14&amp;""": ""object"", ","")</f>
        <v/>
      </c>
      <c r="AE14" s="25" t="str">
        <f t="shared" ref="AE14:AE38"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2454</v>
      </c>
      <c r="D19" s="236" t="s">
        <v>2530</v>
      </c>
      <c r="E19" s="36" t="s">
        <v>192</v>
      </c>
      <c r="F19" s="36" t="s">
        <v>1875</v>
      </c>
      <c r="G19" s="36">
        <v>10</v>
      </c>
      <c r="H19" s="229" t="str">
        <f t="shared" ref="H19" si="10">IF(F19="フラグ","boolean",IF(F19="文字列","text",IF(F19="整数","integer",IF(F19="実数","numeric",""))))</f>
        <v>integer</v>
      </c>
      <c r="I19" s="229">
        <f t="shared" ref="I19" si="11">IF(H19="boolean",1,IF(H19="text",IF(G19&lt;=126,1+(G19*3),4+(G19*3)),IF(H19="integer",4,IF(H19="numeric",3+CEILING(G19/4*2,2),0))))</f>
        <v>4</v>
      </c>
      <c r="J19" s="237"/>
      <c r="K19" s="238"/>
      <c r="L19" s="239" t="s">
        <v>192</v>
      </c>
      <c r="M19" s="240"/>
      <c r="S19" s="25" t="str">
        <f t="shared" ref="S19" si="12">IF(B19&lt;&gt;1,","&amp;D19,D19)</f>
        <v>,vs_no</v>
      </c>
      <c r="T19" s="25" t="str">
        <f t="shared" ref="T19" si="13">UPPER(H19)</f>
        <v>INTEGER</v>
      </c>
      <c r="U19" s="25" t="str">
        <f t="shared" ref="U19" si="14">IF(K19&lt;&gt;"","default "&amp;IF(H19="text","'"&amp;K19&amp;"'",K19),"")</f>
        <v/>
      </c>
      <c r="V19" s="25" t="str">
        <f t="shared" ref="V19" si="15">IF(L19="○","NOT NULL","")</f>
        <v>NOT NULL</v>
      </c>
      <c r="W19" s="25" t="str">
        <f t="shared" ref="W19" si="16">"-- "&amp;C19</f>
        <v>-- バイタルサインNo</v>
      </c>
      <c r="Y19" s="41"/>
      <c r="Z19" s="41"/>
      <c r="AA19" s="41"/>
      <c r="AB19" s="41"/>
      <c r="AD19" s="25" t="str">
        <f t="shared" ref="AD19" si="17">IF(H19="text",""""&amp;D19&amp;""": ""object"", ","")</f>
        <v/>
      </c>
      <c r="AE19" s="25" t="str">
        <f t="shared" ref="AE19" si="18">""""&amp;D19&amp;""", "</f>
        <v xml:space="preserve">"vs_no", </v>
      </c>
    </row>
    <row r="20" spans="2:31">
      <c r="B20" s="33">
        <f t="shared" si="0"/>
        <v>7</v>
      </c>
      <c r="C20" s="34" t="s">
        <v>2397</v>
      </c>
      <c r="D20" s="236" t="s">
        <v>2219</v>
      </c>
      <c r="E20" s="36"/>
      <c r="F20" s="36" t="s">
        <v>1620</v>
      </c>
      <c r="G20" s="36">
        <v>10</v>
      </c>
      <c r="H20" s="229" t="str">
        <f t="shared" si="1"/>
        <v>text</v>
      </c>
      <c r="I20" s="229">
        <f t="shared" si="2"/>
        <v>31</v>
      </c>
      <c r="J20" s="237"/>
      <c r="K20" s="238"/>
      <c r="L20" s="239"/>
      <c r="M20" s="240"/>
      <c r="S20" s="25" t="str">
        <f t="shared" si="3"/>
        <v>,facility</v>
      </c>
      <c r="T20" s="25" t="str">
        <f t="shared" si="4"/>
        <v>TEXT</v>
      </c>
      <c r="U20" s="25" t="str">
        <f t="shared" si="5"/>
        <v/>
      </c>
      <c r="V20" s="25" t="str">
        <f t="shared" si="6"/>
        <v/>
      </c>
      <c r="W20" s="25" t="str">
        <f t="shared" si="7"/>
        <v>-- 施設名</v>
      </c>
      <c r="Y20" s="41"/>
      <c r="Z20" s="41"/>
      <c r="AA20" s="41"/>
      <c r="AB20" s="41"/>
      <c r="AD20" s="25" t="str">
        <f t="shared" si="8"/>
        <v xml:space="preserve">"facility": "object", </v>
      </c>
      <c r="AE20" s="25" t="str">
        <f t="shared" si="9"/>
        <v xml:space="preserve">"facility", </v>
      </c>
    </row>
    <row r="21" spans="2:31">
      <c r="B21" s="33">
        <f t="shared" si="0"/>
        <v>8</v>
      </c>
      <c r="C21" s="34" t="s">
        <v>2398</v>
      </c>
      <c r="D21" s="236" t="s">
        <v>2220</v>
      </c>
      <c r="E21" s="36"/>
      <c r="F21" s="36" t="s">
        <v>1620</v>
      </c>
      <c r="G21" s="36">
        <v>50</v>
      </c>
      <c r="H21" s="229" t="str">
        <f t="shared" si="1"/>
        <v>text</v>
      </c>
      <c r="I21" s="229">
        <f t="shared" si="2"/>
        <v>151</v>
      </c>
      <c r="J21" s="237"/>
      <c r="K21" s="238"/>
      <c r="L21" s="239"/>
      <c r="M21" s="240"/>
      <c r="S21" s="25" t="str">
        <f t="shared" si="3"/>
        <v>,facility_code</v>
      </c>
      <c r="T21" s="25" t="str">
        <f t="shared" si="4"/>
        <v>TEXT</v>
      </c>
      <c r="U21" s="25" t="str">
        <f t="shared" si="5"/>
        <v/>
      </c>
      <c r="V21" s="25" t="str">
        <f t="shared" si="6"/>
        <v/>
      </c>
      <c r="W21" s="25" t="str">
        <f t="shared" si="7"/>
        <v>-- 施設コード</v>
      </c>
      <c r="Y21" s="41"/>
      <c r="Z21" s="41"/>
      <c r="AA21" s="41"/>
      <c r="AB21" s="41"/>
      <c r="AD21" s="25" t="str">
        <f t="shared" si="8"/>
        <v xml:space="preserve">"facility_code": "object", </v>
      </c>
      <c r="AE21" s="25" t="str">
        <f t="shared" si="9"/>
        <v xml:space="preserve">"facility_code", </v>
      </c>
    </row>
    <row r="22" spans="2:31">
      <c r="B22" s="33">
        <f t="shared" si="0"/>
        <v>9</v>
      </c>
      <c r="C22" s="34" t="s">
        <v>2399</v>
      </c>
      <c r="D22" s="236" t="s">
        <v>2221</v>
      </c>
      <c r="E22" s="36"/>
      <c r="F22" s="36" t="s">
        <v>1620</v>
      </c>
      <c r="G22" s="36">
        <v>10</v>
      </c>
      <c r="H22" s="229" t="str">
        <f t="shared" si="1"/>
        <v>text</v>
      </c>
      <c r="I22" s="229">
        <f t="shared" si="2"/>
        <v>31</v>
      </c>
      <c r="J22" s="237"/>
      <c r="K22" s="238"/>
      <c r="L22" s="239"/>
      <c r="M22" s="240"/>
      <c r="S22" s="25" t="str">
        <f t="shared" si="3"/>
        <v>,facility_code_id</v>
      </c>
      <c r="T22" s="25" t="str">
        <f t="shared" si="4"/>
        <v>TEXT</v>
      </c>
      <c r="U22" s="25" t="str">
        <f t="shared" si="5"/>
        <v/>
      </c>
      <c r="V22" s="25" t="str">
        <f t="shared" si="6"/>
        <v/>
      </c>
      <c r="W22" s="25" t="str">
        <f t="shared" si="7"/>
        <v>-- 施設コードID</v>
      </c>
      <c r="Y22" s="41"/>
      <c r="Z22" s="41"/>
      <c r="AA22" s="41"/>
      <c r="AB22" s="41"/>
      <c r="AD22" s="25" t="str">
        <f t="shared" si="8"/>
        <v xml:space="preserve">"facility_code_id": "object", </v>
      </c>
      <c r="AE22" s="25" t="str">
        <f t="shared" si="9"/>
        <v xml:space="preserve">"facility_code_id", </v>
      </c>
    </row>
    <row r="23" spans="2:31">
      <c r="B23" s="33">
        <f t="shared" si="0"/>
        <v>10</v>
      </c>
      <c r="C23" s="34" t="s">
        <v>2400</v>
      </c>
      <c r="D23" s="236" t="s">
        <v>2416</v>
      </c>
      <c r="E23" s="36"/>
      <c r="F23" s="36" t="s">
        <v>1620</v>
      </c>
      <c r="G23" s="36">
        <v>20</v>
      </c>
      <c r="H23" s="229" t="str">
        <f t="shared" si="1"/>
        <v>text</v>
      </c>
      <c r="I23" s="229">
        <f t="shared" si="2"/>
        <v>61</v>
      </c>
      <c r="J23" s="237"/>
      <c r="K23" s="238"/>
      <c r="L23" s="239"/>
      <c r="M23" s="240"/>
      <c r="S23" s="25" t="str">
        <f t="shared" si="3"/>
        <v>,department</v>
      </c>
      <c r="T23" s="25" t="str">
        <f t="shared" si="4"/>
        <v>TEXT</v>
      </c>
      <c r="U23" s="25" t="str">
        <f t="shared" si="5"/>
        <v/>
      </c>
      <c r="V23" s="25" t="str">
        <f t="shared" si="6"/>
        <v/>
      </c>
      <c r="W23" s="25" t="str">
        <f t="shared" si="7"/>
        <v>-- 部署・診療科名</v>
      </c>
      <c r="Y23" s="41"/>
      <c r="Z23" s="41"/>
      <c r="AA23" s="41"/>
      <c r="AB23" s="41"/>
      <c r="AD23" s="25" t="str">
        <f t="shared" si="8"/>
        <v xml:space="preserve">"department": "object", </v>
      </c>
      <c r="AE23" s="25" t="str">
        <f t="shared" si="9"/>
        <v xml:space="preserve">"department", </v>
      </c>
    </row>
    <row r="24" spans="2:31">
      <c r="B24" s="33">
        <f t="shared" si="0"/>
        <v>11</v>
      </c>
      <c r="C24" s="34" t="s">
        <v>2401</v>
      </c>
      <c r="D24" s="236" t="s">
        <v>2417</v>
      </c>
      <c r="E24" s="36"/>
      <c r="F24" s="36" t="s">
        <v>1620</v>
      </c>
      <c r="G24" s="36">
        <v>10</v>
      </c>
      <c r="H24" s="229" t="str">
        <f t="shared" si="1"/>
        <v>text</v>
      </c>
      <c r="I24" s="229">
        <f t="shared" si="2"/>
        <v>31</v>
      </c>
      <c r="J24" s="237"/>
      <c r="K24" s="238"/>
      <c r="L24" s="239"/>
      <c r="M24" s="240"/>
      <c r="S24" s="25" t="str">
        <f t="shared" si="3"/>
        <v>,dep_code</v>
      </c>
      <c r="T24" s="25" t="str">
        <f t="shared" si="4"/>
        <v>TEXT</v>
      </c>
      <c r="U24" s="25" t="str">
        <f t="shared" si="5"/>
        <v/>
      </c>
      <c r="V24" s="25" t="str">
        <f t="shared" si="6"/>
        <v/>
      </c>
      <c r="W24" s="25" t="str">
        <f t="shared" si="7"/>
        <v>-- 部署・診療科コード</v>
      </c>
      <c r="Y24" s="41"/>
      <c r="Z24" s="41"/>
      <c r="AA24" s="41"/>
      <c r="AB24" s="41"/>
      <c r="AD24" s="25" t="str">
        <f t="shared" si="8"/>
        <v xml:space="preserve">"dep_code": "object", </v>
      </c>
      <c r="AE24" s="25" t="str">
        <f t="shared" si="9"/>
        <v xml:space="preserve">"dep_code", </v>
      </c>
    </row>
    <row r="25" spans="2:31">
      <c r="B25" s="33">
        <f t="shared" si="0"/>
        <v>12</v>
      </c>
      <c r="C25" s="34" t="s">
        <v>2402</v>
      </c>
      <c r="D25" s="236" t="s">
        <v>2418</v>
      </c>
      <c r="E25" s="36"/>
      <c r="F25" s="36" t="s">
        <v>1620</v>
      </c>
      <c r="G25" s="36">
        <v>10</v>
      </c>
      <c r="H25" s="229" t="str">
        <f t="shared" si="1"/>
        <v>text</v>
      </c>
      <c r="I25" s="229">
        <f t="shared" si="2"/>
        <v>31</v>
      </c>
      <c r="J25" s="237"/>
      <c r="K25" s="238"/>
      <c r="L25" s="239"/>
      <c r="M25" s="240"/>
      <c r="S25" s="25" t="str">
        <f t="shared" si="3"/>
        <v>,dep_code_id</v>
      </c>
      <c r="T25" s="25" t="str">
        <f t="shared" si="4"/>
        <v>TEXT</v>
      </c>
      <c r="U25" s="25" t="str">
        <f t="shared" si="5"/>
        <v/>
      </c>
      <c r="V25" s="25" t="str">
        <f t="shared" si="6"/>
        <v/>
      </c>
      <c r="W25" s="25" t="str">
        <f t="shared" si="7"/>
        <v>-- 部署・診療科コードID</v>
      </c>
      <c r="Y25" s="41"/>
      <c r="Z25" s="41"/>
      <c r="AA25" s="41"/>
      <c r="AB25" s="41"/>
      <c r="AD25" s="25" t="str">
        <f t="shared" si="8"/>
        <v xml:space="preserve">"dep_code_id": "object", </v>
      </c>
      <c r="AE25" s="25" t="str">
        <f t="shared" si="9"/>
        <v xml:space="preserve">"dep_code_id", </v>
      </c>
    </row>
    <row r="26" spans="2:31">
      <c r="B26" s="33">
        <f t="shared" si="0"/>
        <v>13</v>
      </c>
      <c r="C26" s="34" t="s">
        <v>2403</v>
      </c>
      <c r="D26" s="236" t="s">
        <v>2419</v>
      </c>
      <c r="E26" s="36"/>
      <c r="F26" s="36" t="s">
        <v>1620</v>
      </c>
      <c r="G26" s="36">
        <v>20</v>
      </c>
      <c r="H26" s="229" t="str">
        <f t="shared" si="1"/>
        <v>text</v>
      </c>
      <c r="I26" s="229">
        <f t="shared" si="2"/>
        <v>61</v>
      </c>
      <c r="J26" s="237"/>
      <c r="K26" s="238"/>
      <c r="L26" s="239"/>
      <c r="M26" s="240"/>
      <c r="S26" s="25" t="str">
        <f t="shared" si="3"/>
        <v>,ward</v>
      </c>
      <c r="T26" s="25" t="str">
        <f t="shared" si="4"/>
        <v>TEXT</v>
      </c>
      <c r="U26" s="25" t="str">
        <f t="shared" si="5"/>
        <v/>
      </c>
      <c r="V26" s="25" t="str">
        <f t="shared" si="6"/>
        <v/>
      </c>
      <c r="W26" s="25" t="str">
        <f t="shared" si="7"/>
        <v>-- 病棟・場所名</v>
      </c>
      <c r="Y26" s="41"/>
      <c r="Z26" s="41"/>
      <c r="AA26" s="41"/>
      <c r="AB26" s="41"/>
      <c r="AD26" s="25" t="str">
        <f t="shared" si="8"/>
        <v xml:space="preserve">"ward": "object", </v>
      </c>
      <c r="AE26" s="25" t="str">
        <f t="shared" si="9"/>
        <v xml:space="preserve">"ward", </v>
      </c>
    </row>
    <row r="27" spans="2:31">
      <c r="B27" s="33">
        <f t="shared" si="0"/>
        <v>14</v>
      </c>
      <c r="C27" s="34" t="s">
        <v>2404</v>
      </c>
      <c r="D27" s="236" t="s">
        <v>2226</v>
      </c>
      <c r="E27" s="36"/>
      <c r="F27" s="36" t="s">
        <v>1620</v>
      </c>
      <c r="G27" s="36">
        <v>10</v>
      </c>
      <c r="H27" s="229" t="str">
        <f t="shared" si="1"/>
        <v>text</v>
      </c>
      <c r="I27" s="229">
        <f t="shared" si="2"/>
        <v>31</v>
      </c>
      <c r="J27" s="237"/>
      <c r="K27" s="238"/>
      <c r="L27" s="239"/>
      <c r="M27" s="240"/>
      <c r="S27" s="25" t="str">
        <f t="shared" si="3"/>
        <v>,ward_code</v>
      </c>
      <c r="T27" s="25" t="str">
        <f t="shared" si="4"/>
        <v>TEXT</v>
      </c>
      <c r="U27" s="25" t="str">
        <f t="shared" si="5"/>
        <v/>
      </c>
      <c r="V27" s="25" t="str">
        <f t="shared" si="6"/>
        <v/>
      </c>
      <c r="W27" s="25" t="str">
        <f t="shared" si="7"/>
        <v>-- 病棟・場所コード</v>
      </c>
      <c r="Y27" s="41"/>
      <c r="Z27" s="41"/>
      <c r="AA27" s="41"/>
      <c r="AB27" s="41"/>
      <c r="AD27" s="25" t="str">
        <f t="shared" si="8"/>
        <v xml:space="preserve">"ward_code": "object", </v>
      </c>
      <c r="AE27" s="25" t="str">
        <f t="shared" si="9"/>
        <v xml:space="preserve">"ward_code", </v>
      </c>
    </row>
    <row r="28" spans="2:31">
      <c r="B28" s="33">
        <f t="shared" si="0"/>
        <v>15</v>
      </c>
      <c r="C28" s="34" t="s">
        <v>2405</v>
      </c>
      <c r="D28" s="236" t="s">
        <v>2227</v>
      </c>
      <c r="E28" s="36"/>
      <c r="F28" s="36" t="s">
        <v>1620</v>
      </c>
      <c r="G28" s="36">
        <v>10</v>
      </c>
      <c r="H28" s="229" t="str">
        <f t="shared" si="1"/>
        <v>text</v>
      </c>
      <c r="I28" s="229">
        <f t="shared" si="2"/>
        <v>31</v>
      </c>
      <c r="J28" s="237"/>
      <c r="K28" s="238"/>
      <c r="L28" s="239"/>
      <c r="M28" s="240"/>
      <c r="S28" s="25" t="str">
        <f t="shared" si="3"/>
        <v>,ward_code_id</v>
      </c>
      <c r="T28" s="25" t="str">
        <f t="shared" si="4"/>
        <v>TEXT</v>
      </c>
      <c r="U28" s="25" t="str">
        <f t="shared" si="5"/>
        <v/>
      </c>
      <c r="V28" s="25" t="str">
        <f t="shared" si="6"/>
        <v/>
      </c>
      <c r="W28" s="25" t="str">
        <f t="shared" si="7"/>
        <v>-- 病棟・場所コードID</v>
      </c>
      <c r="Y28" s="41"/>
      <c r="Z28" s="41"/>
      <c r="AA28" s="41"/>
      <c r="AB28" s="41"/>
      <c r="AD28" s="25" t="str">
        <f t="shared" si="8"/>
        <v xml:space="preserve">"ward_code_id": "object", </v>
      </c>
      <c r="AE28" s="25" t="str">
        <f t="shared" si="9"/>
        <v xml:space="preserve">"ward_code_id", </v>
      </c>
    </row>
    <row r="29" spans="2:31">
      <c r="B29" s="33">
        <f t="shared" si="0"/>
        <v>16</v>
      </c>
      <c r="C29" s="34" t="s">
        <v>2406</v>
      </c>
      <c r="D29" s="236" t="s">
        <v>2420</v>
      </c>
      <c r="E29" s="36"/>
      <c r="F29" s="36" t="s">
        <v>1620</v>
      </c>
      <c r="G29" s="36">
        <v>20</v>
      </c>
      <c r="H29" s="229" t="str">
        <f t="shared" si="1"/>
        <v>text</v>
      </c>
      <c r="I29" s="229">
        <f t="shared" si="2"/>
        <v>61</v>
      </c>
      <c r="J29" s="237"/>
      <c r="K29" s="238"/>
      <c r="L29" s="239"/>
      <c r="M29" s="240"/>
      <c r="S29" s="25" t="str">
        <f t="shared" si="3"/>
        <v>,observer</v>
      </c>
      <c r="T29" s="25" t="str">
        <f t="shared" si="4"/>
        <v>TEXT</v>
      </c>
      <c r="U29" s="25" t="str">
        <f t="shared" si="5"/>
        <v/>
      </c>
      <c r="V29" s="25" t="str">
        <f t="shared" si="6"/>
        <v/>
      </c>
      <c r="W29" s="25" t="str">
        <f t="shared" si="7"/>
        <v>-- 計測者名</v>
      </c>
      <c r="Y29" s="41"/>
      <c r="Z29" s="41"/>
      <c r="AA29" s="41"/>
      <c r="AB29" s="41"/>
      <c r="AD29" s="25" t="str">
        <f t="shared" si="8"/>
        <v xml:space="preserve">"observer": "object", </v>
      </c>
      <c r="AE29" s="25" t="str">
        <f t="shared" si="9"/>
        <v xml:space="preserve">"observer", </v>
      </c>
    </row>
    <row r="30" spans="2:31">
      <c r="B30" s="33">
        <f t="shared" si="0"/>
        <v>17</v>
      </c>
      <c r="C30" s="34" t="s">
        <v>2407</v>
      </c>
      <c r="D30" s="236" t="s">
        <v>2421</v>
      </c>
      <c r="E30" s="36"/>
      <c r="F30" s="36" t="s">
        <v>1620</v>
      </c>
      <c r="G30" s="36">
        <v>10</v>
      </c>
      <c r="H30" s="229" t="str">
        <f t="shared" si="1"/>
        <v>text</v>
      </c>
      <c r="I30" s="229">
        <f t="shared" si="2"/>
        <v>31</v>
      </c>
      <c r="J30" s="237"/>
      <c r="K30" s="238"/>
      <c r="L30" s="239"/>
      <c r="M30" s="240"/>
      <c r="S30" s="25" t="str">
        <f t="shared" si="3"/>
        <v>,observer_code</v>
      </c>
      <c r="T30" s="25" t="str">
        <f t="shared" si="4"/>
        <v>TEXT</v>
      </c>
      <c r="U30" s="25" t="str">
        <f t="shared" si="5"/>
        <v/>
      </c>
      <c r="V30" s="25" t="str">
        <f t="shared" si="6"/>
        <v/>
      </c>
      <c r="W30" s="25" t="str">
        <f t="shared" si="7"/>
        <v>-- 計測者コード</v>
      </c>
      <c r="Y30" s="41"/>
      <c r="Z30" s="41"/>
      <c r="AA30" s="41"/>
      <c r="AB30" s="41"/>
      <c r="AD30" s="25" t="str">
        <f t="shared" si="8"/>
        <v xml:space="preserve">"observer_code": "object", </v>
      </c>
      <c r="AE30" s="25" t="str">
        <f t="shared" si="9"/>
        <v xml:space="preserve">"observer_code", </v>
      </c>
    </row>
    <row r="31" spans="2:31">
      <c r="B31" s="33">
        <f t="shared" si="0"/>
        <v>18</v>
      </c>
      <c r="C31" s="34" t="s">
        <v>2408</v>
      </c>
      <c r="D31" s="236" t="s">
        <v>2422</v>
      </c>
      <c r="E31" s="36"/>
      <c r="F31" s="36" t="s">
        <v>1620</v>
      </c>
      <c r="G31" s="36">
        <v>10</v>
      </c>
      <c r="H31" s="229" t="str">
        <f t="shared" si="1"/>
        <v>text</v>
      </c>
      <c r="I31" s="229">
        <f t="shared" si="2"/>
        <v>31</v>
      </c>
      <c r="J31" s="237"/>
      <c r="K31" s="238"/>
      <c r="L31" s="239"/>
      <c r="M31" s="240"/>
      <c r="S31" s="25" t="str">
        <f t="shared" si="3"/>
        <v>,observer_code_id</v>
      </c>
      <c r="T31" s="25" t="str">
        <f t="shared" si="4"/>
        <v>TEXT</v>
      </c>
      <c r="U31" s="25" t="str">
        <f t="shared" si="5"/>
        <v/>
      </c>
      <c r="V31" s="25" t="str">
        <f t="shared" si="6"/>
        <v/>
      </c>
      <c r="W31" s="25" t="str">
        <f t="shared" si="7"/>
        <v>-- 計測者コードID</v>
      </c>
      <c r="Y31" s="41"/>
      <c r="Z31" s="41"/>
      <c r="AA31" s="41"/>
      <c r="AB31" s="41"/>
      <c r="AD31" s="25" t="str">
        <f t="shared" si="8"/>
        <v xml:space="preserve">"observer_code_id": "object", </v>
      </c>
      <c r="AE31" s="25" t="str">
        <f t="shared" si="9"/>
        <v xml:space="preserve">"observer_code_id", </v>
      </c>
    </row>
    <row r="32" spans="2:31">
      <c r="B32" s="33">
        <f t="shared" si="0"/>
        <v>19</v>
      </c>
      <c r="C32" s="34" t="s">
        <v>2409</v>
      </c>
      <c r="D32" s="236" t="s">
        <v>2423</v>
      </c>
      <c r="E32" s="36"/>
      <c r="F32" s="36" t="s">
        <v>1620</v>
      </c>
      <c r="G32" s="36">
        <v>19</v>
      </c>
      <c r="H32" s="229" t="str">
        <f t="shared" si="1"/>
        <v>text</v>
      </c>
      <c r="I32" s="229">
        <f t="shared" si="2"/>
        <v>58</v>
      </c>
      <c r="J32" s="237"/>
      <c r="K32" s="238"/>
      <c r="L32" s="239"/>
      <c r="M32" s="240" t="s">
        <v>2012</v>
      </c>
      <c r="S32" s="25" t="str">
        <f t="shared" si="3"/>
        <v>,observed_time</v>
      </c>
      <c r="T32" s="25" t="str">
        <f t="shared" si="4"/>
        <v>TEXT</v>
      </c>
      <c r="U32" s="25" t="str">
        <f t="shared" si="5"/>
        <v/>
      </c>
      <c r="V32" s="25" t="str">
        <f t="shared" si="6"/>
        <v/>
      </c>
      <c r="W32" s="25" t="str">
        <f t="shared" si="7"/>
        <v>-- 計測日時</v>
      </c>
      <c r="Y32" s="41"/>
      <c r="Z32" s="41"/>
      <c r="AA32" s="41"/>
      <c r="AB32" s="41"/>
      <c r="AD32" s="25" t="str">
        <f t="shared" si="8"/>
        <v xml:space="preserve">"observed_time": "object", </v>
      </c>
      <c r="AE32" s="25" t="str">
        <f t="shared" si="9"/>
        <v xml:space="preserve">"observed_time", </v>
      </c>
    </row>
    <row r="33" spans="1:31">
      <c r="B33" s="33">
        <f t="shared" si="0"/>
        <v>20</v>
      </c>
      <c r="C33" s="34" t="s">
        <v>2410</v>
      </c>
      <c r="D33" s="236" t="s">
        <v>2424</v>
      </c>
      <c r="E33" s="36"/>
      <c r="F33" s="36" t="s">
        <v>1620</v>
      </c>
      <c r="G33" s="36">
        <v>200</v>
      </c>
      <c r="H33" s="229" t="str">
        <f t="shared" si="1"/>
        <v>text</v>
      </c>
      <c r="I33" s="229">
        <f t="shared" si="2"/>
        <v>604</v>
      </c>
      <c r="J33" s="237"/>
      <c r="K33" s="238"/>
      <c r="L33" s="239"/>
      <c r="M33" s="240"/>
      <c r="S33" s="25" t="str">
        <f t="shared" si="3"/>
        <v>,procedure</v>
      </c>
      <c r="T33" s="25" t="str">
        <f t="shared" si="4"/>
        <v>TEXT</v>
      </c>
      <c r="U33" s="25" t="str">
        <f t="shared" si="5"/>
        <v/>
      </c>
      <c r="V33" s="25" t="str">
        <f t="shared" si="6"/>
        <v/>
      </c>
      <c r="W33" s="25" t="str">
        <f t="shared" si="7"/>
        <v>-- 計測手順</v>
      </c>
      <c r="Y33" s="41"/>
      <c r="Z33" s="41"/>
      <c r="AA33" s="41"/>
      <c r="AB33" s="41"/>
      <c r="AD33" s="25" t="str">
        <f t="shared" si="8"/>
        <v xml:space="preserve">"procedure": "object", </v>
      </c>
      <c r="AE33" s="25" t="str">
        <f t="shared" si="9"/>
        <v xml:space="preserve">"procedure", </v>
      </c>
    </row>
    <row r="34" spans="1:31">
      <c r="B34" s="33">
        <f t="shared" si="0"/>
        <v>21</v>
      </c>
      <c r="C34" s="34" t="s">
        <v>2411</v>
      </c>
      <c r="D34" s="236" t="s">
        <v>2425</v>
      </c>
      <c r="E34" s="36"/>
      <c r="F34" s="36" t="s">
        <v>1620</v>
      </c>
      <c r="G34" s="36">
        <v>20</v>
      </c>
      <c r="H34" s="229" t="str">
        <f t="shared" si="1"/>
        <v>text</v>
      </c>
      <c r="I34" s="229">
        <f t="shared" si="2"/>
        <v>61</v>
      </c>
      <c r="J34" s="237"/>
      <c r="K34" s="238"/>
      <c r="L34" s="239"/>
      <c r="M34" s="240"/>
      <c r="S34" s="25" t="str">
        <f t="shared" si="3"/>
        <v>,device</v>
      </c>
      <c r="T34" s="25" t="str">
        <f t="shared" si="4"/>
        <v>TEXT</v>
      </c>
      <c r="U34" s="25" t="str">
        <f t="shared" si="5"/>
        <v/>
      </c>
      <c r="V34" s="25" t="str">
        <f t="shared" si="6"/>
        <v/>
      </c>
      <c r="W34" s="25" t="str">
        <f t="shared" si="7"/>
        <v>-- 計測器具</v>
      </c>
      <c r="Y34" s="41"/>
      <c r="Z34" s="41"/>
      <c r="AA34" s="41"/>
      <c r="AB34" s="41"/>
      <c r="AD34" s="25" t="str">
        <f t="shared" si="8"/>
        <v xml:space="preserve">"device": "object", </v>
      </c>
      <c r="AE34" s="25" t="str">
        <f t="shared" si="9"/>
        <v xml:space="preserve">"device", </v>
      </c>
    </row>
    <row r="35" spans="1:31">
      <c r="B35" s="33">
        <f t="shared" si="0"/>
        <v>22</v>
      </c>
      <c r="C35" s="34" t="s">
        <v>2412</v>
      </c>
      <c r="D35" s="236" t="s">
        <v>2426</v>
      </c>
      <c r="E35" s="36"/>
      <c r="F35" s="36" t="s">
        <v>1620</v>
      </c>
      <c r="G35" s="36">
        <v>20</v>
      </c>
      <c r="H35" s="229" t="str">
        <f t="shared" si="1"/>
        <v>text</v>
      </c>
      <c r="I35" s="229">
        <f t="shared" si="2"/>
        <v>61</v>
      </c>
      <c r="J35" s="237"/>
      <c r="K35" s="238"/>
      <c r="L35" s="239"/>
      <c r="M35" s="240"/>
      <c r="S35" s="25" t="str">
        <f t="shared" si="3"/>
        <v>,body_location</v>
      </c>
      <c r="T35" s="25" t="str">
        <f t="shared" si="4"/>
        <v>TEXT</v>
      </c>
      <c r="U35" s="25" t="str">
        <f t="shared" si="5"/>
        <v/>
      </c>
      <c r="V35" s="25" t="str">
        <f t="shared" si="6"/>
        <v/>
      </c>
      <c r="W35" s="25" t="str">
        <f t="shared" si="7"/>
        <v>-- 計測部位</v>
      </c>
      <c r="Y35" s="41"/>
      <c r="Z35" s="41"/>
      <c r="AA35" s="41"/>
      <c r="AB35" s="41"/>
      <c r="AD35" s="25" t="str">
        <f t="shared" si="8"/>
        <v xml:space="preserve">"body_location": "object", </v>
      </c>
      <c r="AE35" s="25" t="str">
        <f t="shared" si="9"/>
        <v xml:space="preserve">"body_location", </v>
      </c>
    </row>
    <row r="36" spans="1:31">
      <c r="B36" s="33">
        <f t="shared" si="0"/>
        <v>23</v>
      </c>
      <c r="C36" s="34" t="s">
        <v>2413</v>
      </c>
      <c r="D36" s="236" t="s">
        <v>2427</v>
      </c>
      <c r="E36" s="36"/>
      <c r="F36" s="36" t="s">
        <v>1620</v>
      </c>
      <c r="G36" s="36">
        <v>20</v>
      </c>
      <c r="H36" s="229" t="str">
        <f t="shared" si="1"/>
        <v>text</v>
      </c>
      <c r="I36" s="229">
        <f t="shared" si="2"/>
        <v>61</v>
      </c>
      <c r="J36" s="237"/>
      <c r="K36" s="238"/>
      <c r="L36" s="239"/>
      <c r="M36" s="240"/>
      <c r="S36" s="25" t="str">
        <f t="shared" si="3"/>
        <v>,position</v>
      </c>
      <c r="T36" s="25" t="str">
        <f t="shared" si="4"/>
        <v>TEXT</v>
      </c>
      <c r="U36" s="25" t="str">
        <f t="shared" si="5"/>
        <v/>
      </c>
      <c r="V36" s="25" t="str">
        <f t="shared" si="6"/>
        <v/>
      </c>
      <c r="W36" s="25" t="str">
        <f t="shared" si="7"/>
        <v>-- 計測時体位</v>
      </c>
      <c r="Y36" s="41"/>
      <c r="Z36" s="41"/>
      <c r="AA36" s="41"/>
      <c r="AB36" s="41"/>
      <c r="AD36" s="25" t="str">
        <f t="shared" si="8"/>
        <v xml:space="preserve">"position": "object", </v>
      </c>
      <c r="AE36" s="25" t="str">
        <f t="shared" si="9"/>
        <v xml:space="preserve">"position", </v>
      </c>
    </row>
    <row r="37" spans="1:31">
      <c r="B37" s="33">
        <f t="shared" si="0"/>
        <v>24</v>
      </c>
      <c r="C37" s="34" t="s">
        <v>2414</v>
      </c>
      <c r="D37" s="236" t="s">
        <v>2428</v>
      </c>
      <c r="E37" s="36"/>
      <c r="F37" s="36" t="s">
        <v>1620</v>
      </c>
      <c r="G37" s="36">
        <v>1000</v>
      </c>
      <c r="H37" s="229" t="str">
        <f t="shared" si="1"/>
        <v>text</v>
      </c>
      <c r="I37" s="229">
        <f t="shared" si="2"/>
        <v>3004</v>
      </c>
      <c r="J37" s="237"/>
      <c r="K37" s="238"/>
      <c r="L37" s="239"/>
      <c r="M37" s="240"/>
      <c r="S37" s="25" t="str">
        <f t="shared" si="3"/>
        <v>,prot_memo</v>
      </c>
      <c r="T37" s="25" t="str">
        <f t="shared" si="4"/>
        <v>TEXT</v>
      </c>
      <c r="U37" s="25" t="str">
        <f t="shared" si="5"/>
        <v/>
      </c>
      <c r="V37" s="25" t="str">
        <f t="shared" si="6"/>
        <v/>
      </c>
      <c r="W37" s="25" t="str">
        <f t="shared" si="7"/>
        <v>-- 計測方法コメント</v>
      </c>
      <c r="Y37" s="41"/>
      <c r="Z37" s="41"/>
      <c r="AA37" s="41"/>
      <c r="AB37" s="41"/>
      <c r="AD37" s="25" t="str">
        <f t="shared" si="8"/>
        <v xml:space="preserve">"prot_memo": "object", </v>
      </c>
      <c r="AE37" s="25" t="str">
        <f t="shared" si="9"/>
        <v xml:space="preserve">"prot_memo", </v>
      </c>
    </row>
    <row r="38" spans="1:31" ht="19.5" thickBot="1">
      <c r="A38" s="41"/>
      <c r="B38" s="42">
        <f t="shared" si="0"/>
        <v>25</v>
      </c>
      <c r="C38" s="43" t="s">
        <v>2415</v>
      </c>
      <c r="D38" s="43" t="s">
        <v>2429</v>
      </c>
      <c r="E38" s="44"/>
      <c r="F38" s="44" t="s">
        <v>1620</v>
      </c>
      <c r="G38" s="44">
        <v>1000</v>
      </c>
      <c r="H38" s="248" t="str">
        <f t="shared" si="1"/>
        <v>text</v>
      </c>
      <c r="I38" s="248">
        <f t="shared" si="2"/>
        <v>3004</v>
      </c>
      <c r="J38" s="46"/>
      <c r="K38" s="250"/>
      <c r="L38" s="44"/>
      <c r="M38" s="49"/>
      <c r="S38" s="25" t="str">
        <f t="shared" si="3"/>
        <v>,vs_memo</v>
      </c>
      <c r="T38" s="25" t="str">
        <f t="shared" si="4"/>
        <v>TEXT</v>
      </c>
      <c r="U38" s="25" t="str">
        <f t="shared" si="5"/>
        <v/>
      </c>
      <c r="V38" s="25" t="str">
        <f t="shared" si="6"/>
        <v/>
      </c>
      <c r="W38" s="25" t="str">
        <f t="shared" si="7"/>
        <v>-- 記録コメント</v>
      </c>
      <c r="Y38" s="41"/>
      <c r="Z38" s="41"/>
      <c r="AA38" s="41"/>
      <c r="AB38" s="41"/>
      <c r="AD38" s="25" t="str">
        <f t="shared" si="8"/>
        <v xml:space="preserve">"vs_memo": "object", </v>
      </c>
      <c r="AE38" s="25" t="str">
        <f t="shared" si="9"/>
        <v xml:space="preserve">"vs_memo", </v>
      </c>
    </row>
    <row r="39" spans="1:31">
      <c r="P39" s="41"/>
      <c r="R39" s="25" t="s">
        <v>1327</v>
      </c>
      <c r="Y39" s="41"/>
      <c r="Z39" s="41"/>
      <c r="AA39" s="41"/>
      <c r="AB39" s="41"/>
    </row>
    <row r="40" spans="1:31">
      <c r="P40" s="41"/>
      <c r="Y40" s="41"/>
      <c r="Z40" s="41"/>
      <c r="AA40" s="41"/>
      <c r="AB40" s="41"/>
    </row>
    <row r="41" spans="1:31">
      <c r="P41" s="41"/>
      <c r="Y41" s="41"/>
      <c r="Z41" s="41"/>
      <c r="AA41" s="41"/>
      <c r="AB41" s="41"/>
    </row>
    <row r="42" spans="1:31">
      <c r="P42" s="41"/>
      <c r="Y42" s="41"/>
      <c r="Z42" s="41"/>
      <c r="AA42" s="41"/>
    </row>
    <row r="43" spans="1:31">
      <c r="P43" s="41"/>
      <c r="Y43" s="41"/>
      <c r="Z43" s="41"/>
      <c r="AA43" s="41"/>
    </row>
    <row r="44" spans="1:31">
      <c r="P44" s="41"/>
      <c r="Y44" s="41"/>
      <c r="Z44" s="41"/>
      <c r="AA44" s="41"/>
    </row>
    <row r="45" spans="1:31">
      <c r="P45" s="41"/>
      <c r="Y45" s="41"/>
      <c r="Z45" s="41"/>
      <c r="AA45" s="41"/>
    </row>
    <row r="46" spans="1:31">
      <c r="P46" s="41"/>
      <c r="Y46" s="41"/>
      <c r="Z46" s="41"/>
      <c r="AA46"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401" priority="23"/>
  </conditionalFormatting>
  <conditionalFormatting sqref="D18">
    <cfRule type="duplicateValues" dxfId="400" priority="22"/>
  </conditionalFormatting>
  <conditionalFormatting sqref="D16">
    <cfRule type="duplicateValues" dxfId="399" priority="21"/>
  </conditionalFormatting>
  <conditionalFormatting sqref="D17">
    <cfRule type="duplicateValues" dxfId="398" priority="20"/>
  </conditionalFormatting>
  <conditionalFormatting sqref="D14">
    <cfRule type="duplicateValues" dxfId="397" priority="19"/>
  </conditionalFormatting>
  <conditionalFormatting sqref="D26">
    <cfRule type="duplicateValues" dxfId="396" priority="18"/>
  </conditionalFormatting>
  <conditionalFormatting sqref="D23">
    <cfRule type="duplicateValues" dxfId="395" priority="17"/>
  </conditionalFormatting>
  <conditionalFormatting sqref="D21">
    <cfRule type="duplicateValues" dxfId="394" priority="16"/>
  </conditionalFormatting>
  <conditionalFormatting sqref="D20">
    <cfRule type="duplicateValues" dxfId="393" priority="15"/>
  </conditionalFormatting>
  <conditionalFormatting sqref="D29">
    <cfRule type="duplicateValues" dxfId="392" priority="14"/>
  </conditionalFormatting>
  <conditionalFormatting sqref="D33">
    <cfRule type="duplicateValues" dxfId="391" priority="13"/>
  </conditionalFormatting>
  <conditionalFormatting sqref="D32">
    <cfRule type="duplicateValues" dxfId="390" priority="12"/>
  </conditionalFormatting>
  <conditionalFormatting sqref="D36">
    <cfRule type="duplicateValues" dxfId="389" priority="11"/>
  </conditionalFormatting>
  <conditionalFormatting sqref="D35">
    <cfRule type="duplicateValues" dxfId="388" priority="10"/>
  </conditionalFormatting>
  <conditionalFormatting sqref="D34">
    <cfRule type="duplicateValues" dxfId="387" priority="9"/>
  </conditionalFormatting>
  <conditionalFormatting sqref="D37">
    <cfRule type="duplicateValues" dxfId="386" priority="24"/>
  </conditionalFormatting>
  <conditionalFormatting sqref="D22">
    <cfRule type="duplicateValues" dxfId="385" priority="8"/>
  </conditionalFormatting>
  <conditionalFormatting sqref="D24">
    <cfRule type="duplicateValues" dxfId="384" priority="7"/>
  </conditionalFormatting>
  <conditionalFormatting sqref="D25">
    <cfRule type="duplicateValues" dxfId="383" priority="6"/>
  </conditionalFormatting>
  <conditionalFormatting sqref="D27">
    <cfRule type="duplicateValues" dxfId="382" priority="5"/>
  </conditionalFormatting>
  <conditionalFormatting sqref="D28">
    <cfRule type="duplicateValues" dxfId="381" priority="4"/>
  </conditionalFormatting>
  <conditionalFormatting sqref="D30">
    <cfRule type="duplicateValues" dxfId="380" priority="3"/>
  </conditionalFormatting>
  <conditionalFormatting sqref="D31">
    <cfRule type="duplicateValues" dxfId="379" priority="2"/>
  </conditionalFormatting>
  <conditionalFormatting sqref="D19">
    <cfRule type="duplicateValues" dxfId="37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milscm4.text_mml_mmlfs_vs_item</v>
      </c>
    </row>
    <row r="3" spans="1:31" ht="19.5" thickBot="1">
      <c r="B3" s="28"/>
      <c r="C3" s="28"/>
      <c r="D3" s="28"/>
      <c r="E3" s="28"/>
      <c r="F3" s="28"/>
      <c r="G3" s="28"/>
      <c r="H3" s="28"/>
      <c r="I3" s="28"/>
      <c r="J3" s="28"/>
      <c r="K3" s="28"/>
      <c r="L3" s="28"/>
      <c r="M3" s="29"/>
      <c r="N3" s="28"/>
      <c r="Q3" s="25" t="str">
        <f>"ADD CONSTRAINT "&amp;D$8&amp;"_pkey"</f>
        <v>ADD CONSTRAINT text_mml_mmlfs_vs_item_pkey</v>
      </c>
    </row>
    <row r="4" spans="1:31">
      <c r="B4" s="626" t="s">
        <v>142</v>
      </c>
      <c r="C4" s="627"/>
      <c r="D4" s="628" t="str">
        <f>VLOOKUP(D7,エンティティ一覧!A1:'エンティティ一覧'!AQ10131,13,FALSE)</f>
        <v>ENT_A6_37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2448</v>
      </c>
      <c r="E7" s="646"/>
      <c r="F7" s="646"/>
      <c r="G7" s="646"/>
      <c r="H7" s="646"/>
      <c r="I7" s="646"/>
      <c r="J7" s="646"/>
      <c r="K7" s="646"/>
      <c r="L7" s="646"/>
      <c r="M7" s="647"/>
      <c r="T7" s="25" t="s">
        <v>2517</v>
      </c>
    </row>
    <row r="8" spans="1:31">
      <c r="B8" s="641" t="s">
        <v>642</v>
      </c>
      <c r="C8" s="642"/>
      <c r="D8" s="643" t="s">
        <v>2450</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MML_体温表モジュール_バイタルサイン項目を定義する。</v>
      </c>
      <c r="E9" s="655"/>
      <c r="F9" s="655"/>
      <c r="G9" s="655"/>
      <c r="H9" s="655"/>
      <c r="I9" s="655"/>
      <c r="J9" s="655"/>
      <c r="K9" s="655"/>
      <c r="L9" s="655"/>
      <c r="M9" s="656"/>
      <c r="P9" s="25" t="str">
        <f>"ALTER TABLE milscm4."&amp;D$8&amp;" OWNER TO pgmisgrp1;"</f>
        <v>ALTER TABLE milscm4.text_mml_mmlfs_vs_item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milscm4.text_mml_mmlfs_vs_item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milscm4.text_mml_mmlfs_vs_item</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2454</v>
      </c>
      <c r="D19" s="236" t="s">
        <v>2455</v>
      </c>
      <c r="E19" s="36" t="s">
        <v>192</v>
      </c>
      <c r="F19" s="36" t="s">
        <v>1875</v>
      </c>
      <c r="G19" s="36">
        <v>10</v>
      </c>
      <c r="H19" s="229" t="str">
        <f t="shared" si="1"/>
        <v>integer</v>
      </c>
      <c r="I19" s="229">
        <f t="shared" si="2"/>
        <v>4</v>
      </c>
      <c r="J19" s="237"/>
      <c r="K19" s="238"/>
      <c r="L19" s="239" t="s">
        <v>192</v>
      </c>
      <c r="M19" s="240"/>
      <c r="S19" s="25" t="str">
        <f t="shared" si="3"/>
        <v>,vs_no</v>
      </c>
      <c r="T19" s="25" t="str">
        <f t="shared" si="4"/>
        <v>INTEGER</v>
      </c>
      <c r="U19" s="25" t="str">
        <f t="shared" si="5"/>
        <v/>
      </c>
      <c r="V19" s="25" t="str">
        <f t="shared" si="6"/>
        <v>NOT NULL</v>
      </c>
      <c r="W19" s="25" t="str">
        <f t="shared" si="7"/>
        <v>-- バイタルサインNo</v>
      </c>
      <c r="Y19" s="41"/>
      <c r="Z19" s="41"/>
      <c r="AA19" s="41"/>
      <c r="AB19" s="41"/>
      <c r="AD19" s="25" t="str">
        <f t="shared" si="8"/>
        <v/>
      </c>
      <c r="AE19" s="25" t="str">
        <f t="shared" si="9"/>
        <v xml:space="preserve">"vs_no", </v>
      </c>
    </row>
    <row r="20" spans="1:31">
      <c r="B20" s="33">
        <f t="shared" si="0"/>
        <v>7</v>
      </c>
      <c r="C20" s="34" t="s">
        <v>2276</v>
      </c>
      <c r="D20" s="236" t="s">
        <v>2275</v>
      </c>
      <c r="E20" s="36" t="s">
        <v>1273</v>
      </c>
      <c r="F20" s="36" t="s">
        <v>1875</v>
      </c>
      <c r="G20" s="36">
        <v>10</v>
      </c>
      <c r="H20" s="229" t="str">
        <f t="shared" si="1"/>
        <v>integer</v>
      </c>
      <c r="I20" s="229">
        <f t="shared" si="2"/>
        <v>4</v>
      </c>
      <c r="J20" s="237"/>
      <c r="K20" s="238"/>
      <c r="L20" s="239" t="s">
        <v>192</v>
      </c>
      <c r="M20" s="240"/>
      <c r="S20" s="25" t="str">
        <f>IF(B20&lt;&gt;1,","&amp;D20,D20)</f>
        <v>,item_no</v>
      </c>
      <c r="T20" s="25" t="str">
        <f>UPPER(H20)</f>
        <v>INTEGER</v>
      </c>
      <c r="U20" s="25" t="str">
        <f>IF(K20&lt;&gt;"","default "&amp;IF(H20="text","'"&amp;K20&amp;"'",K20),"")</f>
        <v/>
      </c>
      <c r="V20" s="25" t="str">
        <f t="shared" si="6"/>
        <v>NOT NULL</v>
      </c>
      <c r="W20" s="25" t="str">
        <f t="shared" si="7"/>
        <v>-- 項目No</v>
      </c>
      <c r="Y20" s="41"/>
      <c r="Z20" s="41"/>
      <c r="AA20" s="41"/>
      <c r="AB20" s="41"/>
      <c r="AD20" s="25" t="str">
        <f>IF(H20="text",""""&amp;D20&amp;""": ""object"", ","")</f>
        <v/>
      </c>
      <c r="AE20" s="25" t="str">
        <f>""""&amp;D20&amp;""", "</f>
        <v xml:space="preserve">"item_no", </v>
      </c>
    </row>
    <row r="21" spans="1:31">
      <c r="B21" s="33">
        <f t="shared" si="0"/>
        <v>8</v>
      </c>
      <c r="C21" s="34" t="s">
        <v>2432</v>
      </c>
      <c r="D21" s="236" t="s">
        <v>2315</v>
      </c>
      <c r="E21" s="36"/>
      <c r="F21" s="36" t="s">
        <v>1620</v>
      </c>
      <c r="G21" s="36">
        <v>20</v>
      </c>
      <c r="H21" s="229" t="str">
        <f t="shared" si="1"/>
        <v>text</v>
      </c>
      <c r="I21" s="229">
        <f t="shared" si="2"/>
        <v>61</v>
      </c>
      <c r="J21" s="237"/>
      <c r="K21" s="238"/>
      <c r="L21" s="239"/>
      <c r="M21" s="240"/>
      <c r="S21" s="25" t="str">
        <f t="shared" si="3"/>
        <v>,item_name</v>
      </c>
      <c r="T21" s="25" t="str">
        <f t="shared" si="4"/>
        <v>TEXT</v>
      </c>
      <c r="U21" s="25" t="str">
        <f t="shared" si="5"/>
        <v/>
      </c>
      <c r="V21" s="25" t="str">
        <f t="shared" si="6"/>
        <v/>
      </c>
      <c r="W21" s="25" t="str">
        <f t="shared" si="7"/>
        <v>-- 項目名</v>
      </c>
      <c r="Y21" s="41"/>
      <c r="Z21" s="41"/>
      <c r="AA21" s="41"/>
      <c r="AB21" s="41"/>
      <c r="AD21" s="25" t="str">
        <f t="shared" si="8"/>
        <v xml:space="preserve">"item_name": "object", </v>
      </c>
      <c r="AE21" s="25" t="str">
        <f t="shared" si="9"/>
        <v xml:space="preserve">"item_name", </v>
      </c>
    </row>
    <row r="22" spans="1:31">
      <c r="B22" s="33">
        <f t="shared" si="0"/>
        <v>9</v>
      </c>
      <c r="C22" s="34" t="s">
        <v>2433</v>
      </c>
      <c r="D22" s="236" t="s">
        <v>2323</v>
      </c>
      <c r="E22" s="36"/>
      <c r="F22" s="36" t="s">
        <v>1620</v>
      </c>
      <c r="G22" s="36">
        <v>10</v>
      </c>
      <c r="H22" s="229" t="str">
        <f t="shared" si="1"/>
        <v>text</v>
      </c>
      <c r="I22" s="229">
        <f t="shared" si="2"/>
        <v>31</v>
      </c>
      <c r="J22" s="237"/>
      <c r="K22" s="238"/>
      <c r="L22" s="239"/>
      <c r="M22" s="240"/>
      <c r="S22" s="25" t="str">
        <f t="shared" si="3"/>
        <v>,value</v>
      </c>
      <c r="T22" s="25" t="str">
        <f t="shared" si="4"/>
        <v>TEXT</v>
      </c>
      <c r="U22" s="25" t="str">
        <f t="shared" si="5"/>
        <v/>
      </c>
      <c r="V22" s="25" t="str">
        <f t="shared" si="6"/>
        <v/>
      </c>
      <c r="W22" s="25" t="str">
        <f t="shared" si="7"/>
        <v>-- 値（文字列）</v>
      </c>
      <c r="Y22" s="41"/>
      <c r="Z22" s="41"/>
      <c r="AA22" s="41"/>
      <c r="AB22" s="41"/>
      <c r="AD22" s="25" t="str">
        <f t="shared" si="8"/>
        <v xml:space="preserve">"value": "object", </v>
      </c>
      <c r="AE22" s="25" t="str">
        <f t="shared" si="9"/>
        <v xml:space="preserve">"value", </v>
      </c>
    </row>
    <row r="23" spans="1:31">
      <c r="B23" s="33">
        <f t="shared" si="0"/>
        <v>10</v>
      </c>
      <c r="C23" s="34" t="s">
        <v>2434</v>
      </c>
      <c r="D23" s="236" t="s">
        <v>2435</v>
      </c>
      <c r="E23" s="36"/>
      <c r="F23" s="36" t="s">
        <v>1620</v>
      </c>
      <c r="G23" s="36">
        <v>10</v>
      </c>
      <c r="H23" s="229" t="str">
        <f t="shared" si="1"/>
        <v>text</v>
      </c>
      <c r="I23" s="229">
        <f t="shared" si="2"/>
        <v>31</v>
      </c>
      <c r="J23" s="237"/>
      <c r="K23" s="238"/>
      <c r="L23" s="239"/>
      <c r="M23" s="240"/>
      <c r="S23" s="25" t="str">
        <f t="shared" si="3"/>
        <v>,num_value</v>
      </c>
      <c r="T23" s="25" t="str">
        <f t="shared" si="4"/>
        <v>TEXT</v>
      </c>
      <c r="U23" s="25" t="str">
        <f t="shared" si="5"/>
        <v/>
      </c>
      <c r="V23" s="25" t="str">
        <f t="shared" si="6"/>
        <v/>
      </c>
      <c r="W23" s="25" t="str">
        <f t="shared" si="7"/>
        <v>-- 値（数値）</v>
      </c>
      <c r="Y23" s="41"/>
      <c r="Z23" s="41"/>
      <c r="AA23" s="41"/>
      <c r="AB23" s="41"/>
      <c r="AD23" s="25" t="str">
        <f t="shared" si="8"/>
        <v xml:space="preserve">"num_value": "object", </v>
      </c>
      <c r="AE23" s="25" t="str">
        <f t="shared" si="9"/>
        <v xml:space="preserve">"num_value", </v>
      </c>
    </row>
    <row r="24" spans="1:31" ht="19.5" thickBot="1">
      <c r="A24" s="41"/>
      <c r="B24" s="42">
        <f t="shared" si="0"/>
        <v>11</v>
      </c>
      <c r="C24" s="43" t="s">
        <v>1195</v>
      </c>
      <c r="D24" s="43" t="s">
        <v>2333</v>
      </c>
      <c r="E24" s="44"/>
      <c r="F24" s="44" t="s">
        <v>1620</v>
      </c>
      <c r="G24" s="44">
        <v>10</v>
      </c>
      <c r="H24" s="248" t="str">
        <f t="shared" si="1"/>
        <v>text</v>
      </c>
      <c r="I24" s="248">
        <f t="shared" si="2"/>
        <v>31</v>
      </c>
      <c r="J24" s="46"/>
      <c r="K24" s="250"/>
      <c r="L24" s="44"/>
      <c r="M24" s="49"/>
      <c r="S24" s="25" t="str">
        <f t="shared" si="3"/>
        <v>,unit</v>
      </c>
      <c r="T24" s="25" t="str">
        <f t="shared" si="4"/>
        <v>TEXT</v>
      </c>
      <c r="U24" s="25" t="str">
        <f t="shared" si="5"/>
        <v/>
      </c>
      <c r="V24" s="25" t="str">
        <f t="shared" si="6"/>
        <v/>
      </c>
      <c r="W24" s="25" t="str">
        <f t="shared" si="7"/>
        <v>-- 単位</v>
      </c>
      <c r="Y24" s="41"/>
      <c r="Z24" s="41"/>
      <c r="AA24" s="41"/>
      <c r="AB24" s="41"/>
      <c r="AD24" s="25" t="str">
        <f t="shared" si="8"/>
        <v xml:space="preserve">"unit": "object", </v>
      </c>
      <c r="AE24" s="25" t="str">
        <f t="shared" si="9"/>
        <v xml:space="preserve">"unit",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77" priority="10"/>
  </conditionalFormatting>
  <conditionalFormatting sqref="D18">
    <cfRule type="duplicateValues" dxfId="376" priority="9"/>
  </conditionalFormatting>
  <conditionalFormatting sqref="D16">
    <cfRule type="duplicateValues" dxfId="375" priority="8"/>
  </conditionalFormatting>
  <conditionalFormatting sqref="D17">
    <cfRule type="duplicateValues" dxfId="374" priority="7"/>
  </conditionalFormatting>
  <conditionalFormatting sqref="D14">
    <cfRule type="duplicateValues" dxfId="373" priority="6"/>
  </conditionalFormatting>
  <conditionalFormatting sqref="D23">
    <cfRule type="duplicateValues" dxfId="372" priority="5"/>
  </conditionalFormatting>
  <conditionalFormatting sqref="D22">
    <cfRule type="duplicateValues" dxfId="371" priority="4"/>
  </conditionalFormatting>
  <conditionalFormatting sqref="D21">
    <cfRule type="duplicateValues" dxfId="370" priority="3"/>
  </conditionalFormatting>
  <conditionalFormatting sqref="D20">
    <cfRule type="duplicateValues" dxfId="369" priority="2"/>
  </conditionalFormatting>
  <conditionalFormatting sqref="D19">
    <cfRule type="duplicateValues" dxfId="36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AE3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milscm4.text_mml_mmlfs_vs_item_memo</v>
      </c>
    </row>
    <row r="3" spans="1:31" ht="19.5" thickBot="1">
      <c r="B3" s="28"/>
      <c r="C3" s="28"/>
      <c r="D3" s="28"/>
      <c r="E3" s="28"/>
      <c r="F3" s="28"/>
      <c r="G3" s="28"/>
      <c r="H3" s="28"/>
      <c r="I3" s="28"/>
      <c r="J3" s="28"/>
      <c r="K3" s="28"/>
      <c r="L3" s="28"/>
      <c r="M3" s="29"/>
      <c r="N3" s="28"/>
      <c r="Q3" s="25" t="str">
        <f>"ADD CONSTRAINT "&amp;D$8&amp;"_pkey"</f>
        <v>ADD CONSTRAINT text_mml_mmlfs_vs_item_memo_pkey</v>
      </c>
    </row>
    <row r="4" spans="1:31">
      <c r="B4" s="626" t="s">
        <v>142</v>
      </c>
      <c r="C4" s="627"/>
      <c r="D4" s="628" t="str">
        <f>VLOOKUP(D7,エンティティ一覧!A1:'エンティティ一覧'!AQ10131,13,FALSE)</f>
        <v>ENT_A6_38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2447</v>
      </c>
      <c r="E7" s="646"/>
      <c r="F7" s="646"/>
      <c r="G7" s="646"/>
      <c r="H7" s="646"/>
      <c r="I7" s="646"/>
      <c r="J7" s="646"/>
      <c r="K7" s="646"/>
      <c r="L7" s="646"/>
      <c r="M7" s="647"/>
      <c r="T7" s="25" t="s">
        <v>2518</v>
      </c>
    </row>
    <row r="8" spans="1:31">
      <c r="B8" s="641" t="s">
        <v>642</v>
      </c>
      <c r="C8" s="642"/>
      <c r="D8" s="643" t="s">
        <v>2451</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MML_体温表モジュール_バイタルサイン項目メモを定義する。</v>
      </c>
      <c r="E9" s="655"/>
      <c r="F9" s="655"/>
      <c r="G9" s="655"/>
      <c r="H9" s="655"/>
      <c r="I9" s="655"/>
      <c r="J9" s="655"/>
      <c r="K9" s="655"/>
      <c r="L9" s="655"/>
      <c r="M9" s="656"/>
      <c r="P9" s="25" t="str">
        <f>"ALTER TABLE milscm4."&amp;D$8&amp;" OWNER TO pgmisgrp1;"</f>
        <v>ALTER TABLE milscm4.text_mml_mmlfs_vs_item_memo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milscm4.text_mml_mmlfs_vs_item_memo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milscm4.text_mml_mmlfs_vs_item_memo</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2454</v>
      </c>
      <c r="D19" s="236" t="s">
        <v>2455</v>
      </c>
      <c r="E19" s="36" t="s">
        <v>192</v>
      </c>
      <c r="F19" s="36" t="s">
        <v>1875</v>
      </c>
      <c r="G19" s="36">
        <v>10</v>
      </c>
      <c r="H19" s="229" t="str">
        <f t="shared" si="1"/>
        <v>integer</v>
      </c>
      <c r="I19" s="229">
        <f t="shared" si="2"/>
        <v>4</v>
      </c>
      <c r="J19" s="237"/>
      <c r="K19" s="238"/>
      <c r="L19" s="239" t="s">
        <v>192</v>
      </c>
      <c r="M19" s="240"/>
      <c r="S19" s="25" t="str">
        <f t="shared" si="3"/>
        <v>,vs_no</v>
      </c>
      <c r="T19" s="25" t="str">
        <f t="shared" si="4"/>
        <v>INTEGER</v>
      </c>
      <c r="U19" s="25" t="str">
        <f t="shared" si="5"/>
        <v/>
      </c>
      <c r="V19" s="25" t="str">
        <f t="shared" si="6"/>
        <v>NOT NULL</v>
      </c>
      <c r="W19" s="25" t="str">
        <f t="shared" si="7"/>
        <v>-- バイタルサインNo</v>
      </c>
      <c r="Y19" s="41"/>
      <c r="Z19" s="41"/>
      <c r="AA19" s="41"/>
      <c r="AB19" s="41"/>
      <c r="AD19" s="25" t="str">
        <f t="shared" si="8"/>
        <v/>
      </c>
      <c r="AE19" s="25" t="str">
        <f t="shared" si="9"/>
        <v xml:space="preserve">"vs_no", </v>
      </c>
    </row>
    <row r="20" spans="1:31">
      <c r="B20" s="33">
        <f t="shared" si="0"/>
        <v>7</v>
      </c>
      <c r="C20" s="34" t="s">
        <v>2276</v>
      </c>
      <c r="D20" s="236" t="s">
        <v>2275</v>
      </c>
      <c r="E20" s="36" t="s">
        <v>1273</v>
      </c>
      <c r="F20" s="36" t="s">
        <v>1875</v>
      </c>
      <c r="G20" s="36">
        <v>10</v>
      </c>
      <c r="H20" s="229" t="str">
        <f t="shared" si="1"/>
        <v>integer</v>
      </c>
      <c r="I20" s="229">
        <f t="shared" si="2"/>
        <v>4</v>
      </c>
      <c r="J20" s="237"/>
      <c r="K20" s="238"/>
      <c r="L20" s="239" t="s">
        <v>192</v>
      </c>
      <c r="M20" s="240"/>
      <c r="S20" s="25" t="str">
        <f>IF(B20&lt;&gt;1,","&amp;D20,D20)</f>
        <v>,item_no</v>
      </c>
      <c r="T20" s="25" t="str">
        <f>UPPER(H20)</f>
        <v>INTEGER</v>
      </c>
      <c r="U20" s="25" t="str">
        <f>IF(K20&lt;&gt;"","default "&amp;IF(H20="text","'"&amp;K20&amp;"'",K20),"")</f>
        <v/>
      </c>
      <c r="V20" s="25" t="str">
        <f t="shared" si="6"/>
        <v>NOT NULL</v>
      </c>
      <c r="W20" s="25" t="str">
        <f t="shared" si="7"/>
        <v>-- 項目No</v>
      </c>
      <c r="Y20" s="41"/>
      <c r="Z20" s="41"/>
      <c r="AA20" s="41"/>
      <c r="AB20" s="41"/>
      <c r="AD20" s="25" t="str">
        <f>IF(H20="text",""""&amp;D20&amp;""": ""object"", ","")</f>
        <v/>
      </c>
      <c r="AE20" s="25" t="str">
        <f>""""&amp;D20&amp;""", "</f>
        <v xml:space="preserve">"item_no", </v>
      </c>
    </row>
    <row r="21" spans="1:31">
      <c r="B21" s="33">
        <f t="shared" si="0"/>
        <v>8</v>
      </c>
      <c r="C21" s="34" t="s">
        <v>2437</v>
      </c>
      <c r="D21" s="236" t="s">
        <v>2281</v>
      </c>
      <c r="E21" s="36" t="s">
        <v>1273</v>
      </c>
      <c r="F21" s="36" t="s">
        <v>1875</v>
      </c>
      <c r="G21" s="36">
        <v>10</v>
      </c>
      <c r="H21" s="229" t="str">
        <f t="shared" si="1"/>
        <v>integer</v>
      </c>
      <c r="I21" s="229">
        <f t="shared" si="2"/>
        <v>4</v>
      </c>
      <c r="J21" s="237"/>
      <c r="K21" s="238"/>
      <c r="L21" s="239" t="s">
        <v>192</v>
      </c>
      <c r="M21" s="240"/>
      <c r="S21" s="25" t="str">
        <f>IF(B21&lt;&gt;1,","&amp;D21,D21)</f>
        <v>,item_memo_no</v>
      </c>
      <c r="T21" s="25" t="str">
        <f>UPPER(H21)</f>
        <v>INTEGER</v>
      </c>
      <c r="U21" s="25" t="str">
        <f>IF(K21&lt;&gt;"","default "&amp;IF(H21="text","'"&amp;K21&amp;"'",K21),"")</f>
        <v/>
      </c>
      <c r="V21" s="25" t="str">
        <f t="shared" si="6"/>
        <v>NOT NULL</v>
      </c>
      <c r="W21" s="25" t="str">
        <f t="shared" si="7"/>
        <v>-- 項目メモNo</v>
      </c>
      <c r="Y21" s="41"/>
      <c r="Z21" s="41"/>
      <c r="AA21" s="41"/>
      <c r="AB21" s="41"/>
      <c r="AD21" s="25" t="str">
        <f>IF(H21="text",""""&amp;D21&amp;""": ""object"", ","")</f>
        <v/>
      </c>
      <c r="AE21" s="25" t="str">
        <f>""""&amp;D21&amp;""", "</f>
        <v xml:space="preserve">"item_memo_no", </v>
      </c>
    </row>
    <row r="22" spans="1:31" ht="19.5" thickBot="1">
      <c r="A22" s="41"/>
      <c r="B22" s="42">
        <f t="shared" si="0"/>
        <v>9</v>
      </c>
      <c r="C22" s="43" t="s">
        <v>2439</v>
      </c>
      <c r="D22" s="43" t="s">
        <v>2440</v>
      </c>
      <c r="E22" s="44"/>
      <c r="F22" s="44" t="s">
        <v>1620</v>
      </c>
      <c r="G22" s="44">
        <v>1000</v>
      </c>
      <c r="H22" s="248" t="str">
        <f t="shared" si="1"/>
        <v>text</v>
      </c>
      <c r="I22" s="248">
        <f t="shared" si="2"/>
        <v>3004</v>
      </c>
      <c r="J22" s="46"/>
      <c r="K22" s="250"/>
      <c r="L22" s="44"/>
      <c r="M22" s="49"/>
      <c r="S22" s="25" t="str">
        <f t="shared" si="3"/>
        <v>,item_memo</v>
      </c>
      <c r="T22" s="25" t="str">
        <f t="shared" si="4"/>
        <v>TEXT</v>
      </c>
      <c r="U22" s="25" t="str">
        <f t="shared" si="5"/>
        <v/>
      </c>
      <c r="V22" s="25" t="str">
        <f t="shared" si="6"/>
        <v/>
      </c>
      <c r="W22" s="25" t="str">
        <f t="shared" si="7"/>
        <v>-- 項目コメント</v>
      </c>
      <c r="Y22" s="41"/>
      <c r="Z22" s="41"/>
      <c r="AA22" s="41"/>
      <c r="AB22" s="41"/>
      <c r="AD22" s="25" t="str">
        <f t="shared" si="8"/>
        <v xml:space="preserve">"item_memo": "object", </v>
      </c>
      <c r="AE22" s="25" t="str">
        <f t="shared" si="9"/>
        <v xml:space="preserve">"item_memo", </v>
      </c>
    </row>
    <row r="23" spans="1:31">
      <c r="P23" s="41"/>
      <c r="R23" s="25" t="s">
        <v>1327</v>
      </c>
      <c r="Y23" s="41"/>
      <c r="Z23" s="41"/>
      <c r="AA23" s="41"/>
      <c r="AB23" s="41"/>
    </row>
    <row r="24" spans="1:31">
      <c r="P24" s="41"/>
      <c r="Y24" s="41"/>
      <c r="Z24" s="41"/>
      <c r="AA24" s="41"/>
      <c r="AB24" s="41"/>
    </row>
    <row r="25" spans="1:31">
      <c r="P25" s="41"/>
      <c r="Y25" s="41"/>
      <c r="Z25" s="41"/>
      <c r="AA25" s="41"/>
      <c r="AB25" s="41"/>
    </row>
    <row r="26" spans="1:31">
      <c r="P26" s="41"/>
      <c r="Y26" s="41"/>
      <c r="Z26" s="41"/>
      <c r="AA26" s="41"/>
    </row>
    <row r="27" spans="1:31">
      <c r="P27" s="41"/>
      <c r="Y27" s="41"/>
      <c r="Z27" s="41"/>
      <c r="AA27" s="41"/>
    </row>
    <row r="28" spans="1:31">
      <c r="P28" s="41"/>
      <c r="Y28" s="41"/>
      <c r="Z28" s="41"/>
      <c r="AA28" s="41"/>
    </row>
    <row r="29" spans="1:31">
      <c r="P29" s="41"/>
      <c r="Y29" s="41"/>
      <c r="Z29" s="41"/>
      <c r="AA29" s="41"/>
    </row>
    <row r="30" spans="1:31">
      <c r="P30" s="41"/>
      <c r="Y30" s="41"/>
      <c r="Z30" s="41"/>
      <c r="AA30"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67" priority="8"/>
  </conditionalFormatting>
  <conditionalFormatting sqref="D18">
    <cfRule type="duplicateValues" dxfId="366" priority="7"/>
  </conditionalFormatting>
  <conditionalFormatting sqref="D16">
    <cfRule type="duplicateValues" dxfId="365" priority="6"/>
  </conditionalFormatting>
  <conditionalFormatting sqref="D17">
    <cfRule type="duplicateValues" dxfId="364" priority="5"/>
  </conditionalFormatting>
  <conditionalFormatting sqref="D14">
    <cfRule type="duplicateValues" dxfId="363" priority="4"/>
  </conditionalFormatting>
  <conditionalFormatting sqref="D20">
    <cfRule type="duplicateValues" dxfId="362" priority="3"/>
  </conditionalFormatting>
  <conditionalFormatting sqref="D21">
    <cfRule type="duplicateValues" dxfId="361" priority="2"/>
  </conditionalFormatting>
  <conditionalFormatting sqref="D19">
    <cfRule type="duplicateValues" dxfId="36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AE3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milscm4.text_mml_mmlfs_intake</v>
      </c>
    </row>
    <row r="3" spans="1:31" ht="19.5" thickBot="1">
      <c r="B3" s="28"/>
      <c r="C3" s="28"/>
      <c r="D3" s="28"/>
      <c r="E3" s="28"/>
      <c r="F3" s="28"/>
      <c r="G3" s="28"/>
      <c r="H3" s="28"/>
      <c r="I3" s="28"/>
      <c r="J3" s="28"/>
      <c r="K3" s="28"/>
      <c r="L3" s="28"/>
      <c r="M3" s="29"/>
      <c r="N3" s="28"/>
      <c r="Q3" s="25" t="str">
        <f>"ADD CONSTRAINT "&amp;D$8&amp;"_pkey"</f>
        <v>ADD CONSTRAINT text_mml_mmlfs_intake_pkey</v>
      </c>
    </row>
    <row r="4" spans="1:31">
      <c r="B4" s="626" t="s">
        <v>142</v>
      </c>
      <c r="C4" s="627"/>
      <c r="D4" s="628" t="str">
        <f>VLOOKUP(D7,エンティティ一覧!A1:'エンティティ一覧'!AQ10131,13,FALSE)</f>
        <v>ENT_A6_39</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2456</v>
      </c>
      <c r="E7" s="646"/>
      <c r="F7" s="646"/>
      <c r="G7" s="646"/>
      <c r="H7" s="646"/>
      <c r="I7" s="646"/>
      <c r="J7" s="646"/>
      <c r="K7" s="646"/>
      <c r="L7" s="646"/>
      <c r="M7" s="647"/>
      <c r="T7" s="25" t="s">
        <v>2521</v>
      </c>
    </row>
    <row r="8" spans="1:31">
      <c r="B8" s="641" t="s">
        <v>642</v>
      </c>
      <c r="C8" s="642"/>
      <c r="D8" s="643" t="s">
        <v>2457</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MML_体温表モジュール_摂取を定義する。</v>
      </c>
      <c r="E9" s="655"/>
      <c r="F9" s="655"/>
      <c r="G9" s="655"/>
      <c r="H9" s="655"/>
      <c r="I9" s="655"/>
      <c r="J9" s="655"/>
      <c r="K9" s="655"/>
      <c r="L9" s="655"/>
      <c r="M9" s="656"/>
      <c r="P9" s="25" t="str">
        <f>"ALTER TABLE milscm4."&amp;D$8&amp;" OWNER TO pgmisgrp1;"</f>
        <v>ALTER TABLE milscm4.text_mml_mmlfs_intake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milscm4.text_mml_mmlfs_intake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milscm4.text_mml_mmlfs_intake</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6" si="0">ROW()-13</f>
        <v>1</v>
      </c>
      <c r="C14" s="34" t="s">
        <v>1887</v>
      </c>
      <c r="D14" s="236" t="s">
        <v>1885</v>
      </c>
      <c r="E14" s="36" t="s">
        <v>192</v>
      </c>
      <c r="F14" s="36" t="s">
        <v>1875</v>
      </c>
      <c r="G14" s="36">
        <v>10</v>
      </c>
      <c r="H14" s="229" t="str">
        <f t="shared" ref="H14:H26" si="1">IF(F14="フラグ","boolean",IF(F14="文字列","text",IF(F14="整数","integer",IF(F14="実数","numeric",""))))</f>
        <v>integer</v>
      </c>
      <c r="I14" s="229">
        <f t="shared" ref="I14:I26" si="2">IF(H14="boolean",1,IF(H14="text",IF(G14&lt;=126,1+(G14*3),4+(G14*3)),IF(H14="integer",4,IF(H14="numeric",3+CEILING(G14/4*2,2),0))))</f>
        <v>4</v>
      </c>
      <c r="J14" s="237"/>
      <c r="K14" s="238"/>
      <c r="L14" s="239" t="s">
        <v>192</v>
      </c>
      <c r="M14" s="240"/>
      <c r="S14" s="25" t="str">
        <f t="shared" ref="S14:S26" si="3">IF(B14&lt;&gt;1,","&amp;D14,D14)</f>
        <v>zip_no</v>
      </c>
      <c r="T14" s="25" t="str">
        <f t="shared" ref="T14:T26" si="4">UPPER(H14)</f>
        <v>INTEGER</v>
      </c>
      <c r="U14" s="25" t="str">
        <f t="shared" ref="U14:U26" si="5">IF(K14&lt;&gt;"","default "&amp;IF(H14="text","'"&amp;K14&amp;"'",K14),"")</f>
        <v/>
      </c>
      <c r="V14" s="25" t="str">
        <f t="shared" ref="V14:V26" si="6">IF(L14="○","NOT NULL","")</f>
        <v>NOT NULL</v>
      </c>
      <c r="W14" s="25" t="str">
        <f t="shared" ref="W14:W26" si="7">"-- "&amp;C14</f>
        <v>-- ZipファイルNo</v>
      </c>
      <c r="Y14" s="41"/>
      <c r="Z14" s="41"/>
      <c r="AA14" s="41"/>
      <c r="AB14" s="41"/>
      <c r="AD14" s="25" t="str">
        <f t="shared" ref="AD14:AD26" si="8">IF(H14="text",""""&amp;D14&amp;""": ""object"", ","")</f>
        <v/>
      </c>
      <c r="AE14" s="25" t="str">
        <f t="shared" ref="AE14:AE26"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2458</v>
      </c>
      <c r="D19" s="236" t="s">
        <v>2531</v>
      </c>
      <c r="E19" s="36" t="s">
        <v>192</v>
      </c>
      <c r="F19" s="36" t="s">
        <v>1875</v>
      </c>
      <c r="G19" s="36">
        <v>10</v>
      </c>
      <c r="H19" s="229" t="str">
        <f t="shared" si="1"/>
        <v>integer</v>
      </c>
      <c r="I19" s="229">
        <f t="shared" si="2"/>
        <v>4</v>
      </c>
      <c r="J19" s="237"/>
      <c r="K19" s="238"/>
      <c r="L19" s="239" t="s">
        <v>192</v>
      </c>
      <c r="M19" s="240"/>
      <c r="S19" s="25" t="str">
        <f t="shared" si="3"/>
        <v>,intake_no</v>
      </c>
      <c r="T19" s="25" t="str">
        <f t="shared" si="4"/>
        <v>INTEGER</v>
      </c>
      <c r="U19" s="25" t="str">
        <f t="shared" si="5"/>
        <v/>
      </c>
      <c r="V19" s="25" t="str">
        <f t="shared" si="6"/>
        <v>NOT NULL</v>
      </c>
      <c r="W19" s="25" t="str">
        <f t="shared" si="7"/>
        <v>-- 摂取No</v>
      </c>
      <c r="Y19" s="41"/>
      <c r="Z19" s="41"/>
      <c r="AA19" s="41"/>
      <c r="AB19" s="41"/>
      <c r="AD19" s="25" t="str">
        <f t="shared" si="8"/>
        <v/>
      </c>
      <c r="AE19" s="25" t="str">
        <f t="shared" si="9"/>
        <v xml:space="preserve">"intake_no", </v>
      </c>
    </row>
    <row r="20" spans="1:31">
      <c r="B20" s="33">
        <f t="shared" si="0"/>
        <v>7</v>
      </c>
      <c r="C20" s="34" t="s">
        <v>2459</v>
      </c>
      <c r="D20" s="236" t="s">
        <v>2466</v>
      </c>
      <c r="E20" s="36"/>
      <c r="F20" s="36" t="s">
        <v>1620</v>
      </c>
      <c r="G20" s="36">
        <v>10</v>
      </c>
      <c r="H20" s="229" t="str">
        <f t="shared" si="1"/>
        <v>text</v>
      </c>
      <c r="I20" s="229">
        <f t="shared" si="2"/>
        <v>31</v>
      </c>
      <c r="J20" s="237"/>
      <c r="K20" s="238"/>
      <c r="L20" s="239"/>
      <c r="M20" s="240"/>
      <c r="S20" s="25" t="str">
        <f t="shared" si="3"/>
        <v>,intake_type</v>
      </c>
      <c r="T20" s="25" t="str">
        <f t="shared" si="4"/>
        <v>TEXT</v>
      </c>
      <c r="U20" s="25" t="str">
        <f t="shared" si="5"/>
        <v/>
      </c>
      <c r="V20" s="25" t="str">
        <f t="shared" si="6"/>
        <v/>
      </c>
      <c r="W20" s="25" t="str">
        <f t="shared" si="7"/>
        <v>-- 摂取種類</v>
      </c>
      <c r="Y20" s="41"/>
      <c r="Z20" s="41"/>
      <c r="AA20" s="41"/>
      <c r="AB20" s="41"/>
      <c r="AD20" s="25" t="str">
        <f t="shared" si="8"/>
        <v xml:space="preserve">"intake_type": "object", </v>
      </c>
      <c r="AE20" s="25" t="str">
        <f t="shared" si="9"/>
        <v xml:space="preserve">"intake_type", </v>
      </c>
    </row>
    <row r="21" spans="1:31">
      <c r="B21" s="33">
        <f t="shared" si="0"/>
        <v>8</v>
      </c>
      <c r="C21" s="34" t="s">
        <v>2460</v>
      </c>
      <c r="D21" s="236" t="s">
        <v>2467</v>
      </c>
      <c r="E21" s="36"/>
      <c r="F21" s="36" t="s">
        <v>1620</v>
      </c>
      <c r="G21" s="36">
        <v>10</v>
      </c>
      <c r="H21" s="229" t="str">
        <f t="shared" si="1"/>
        <v>text</v>
      </c>
      <c r="I21" s="229">
        <f t="shared" si="2"/>
        <v>31</v>
      </c>
      <c r="J21" s="237"/>
      <c r="K21" s="238"/>
      <c r="L21" s="239"/>
      <c r="M21" s="240"/>
      <c r="S21" s="25" t="str">
        <f t="shared" si="3"/>
        <v>,intake_volume</v>
      </c>
      <c r="T21" s="25" t="str">
        <f t="shared" si="4"/>
        <v>TEXT</v>
      </c>
      <c r="U21" s="25" t="str">
        <f t="shared" si="5"/>
        <v/>
      </c>
      <c r="V21" s="25" t="str">
        <f t="shared" si="6"/>
        <v/>
      </c>
      <c r="W21" s="25" t="str">
        <f t="shared" si="7"/>
        <v>-- 摂取量</v>
      </c>
      <c r="Y21" s="41"/>
      <c r="Z21" s="41"/>
      <c r="AA21" s="41"/>
      <c r="AB21" s="41"/>
      <c r="AD21" s="25" t="str">
        <f t="shared" si="8"/>
        <v xml:space="preserve">"intake_volume": "object", </v>
      </c>
      <c r="AE21" s="25" t="str">
        <f t="shared" si="9"/>
        <v xml:space="preserve">"intake_volume", </v>
      </c>
    </row>
    <row r="22" spans="1:31">
      <c r="B22" s="33">
        <f t="shared" si="0"/>
        <v>9</v>
      </c>
      <c r="C22" s="34" t="s">
        <v>2461</v>
      </c>
      <c r="D22" s="236" t="s">
        <v>2468</v>
      </c>
      <c r="E22" s="36"/>
      <c r="F22" s="36" t="s">
        <v>1620</v>
      </c>
      <c r="G22" s="36">
        <v>10</v>
      </c>
      <c r="H22" s="229" t="str">
        <f t="shared" si="1"/>
        <v>text</v>
      </c>
      <c r="I22" s="229">
        <f t="shared" si="2"/>
        <v>31</v>
      </c>
      <c r="J22" s="237"/>
      <c r="K22" s="238"/>
      <c r="L22" s="239"/>
      <c r="M22" s="240"/>
      <c r="S22" s="25" t="str">
        <f t="shared" si="3"/>
        <v>,intake_unit</v>
      </c>
      <c r="T22" s="25" t="str">
        <f t="shared" si="4"/>
        <v>TEXT</v>
      </c>
      <c r="U22" s="25" t="str">
        <f t="shared" si="5"/>
        <v/>
      </c>
      <c r="V22" s="25" t="str">
        <f t="shared" si="6"/>
        <v/>
      </c>
      <c r="W22" s="25" t="str">
        <f t="shared" si="7"/>
        <v>-- 摂取単位</v>
      </c>
      <c r="Y22" s="41"/>
      <c r="Z22" s="41"/>
      <c r="AA22" s="41"/>
      <c r="AB22" s="41"/>
      <c r="AD22" s="25" t="str">
        <f t="shared" si="8"/>
        <v xml:space="preserve">"intake_unit": "object", </v>
      </c>
      <c r="AE22" s="25" t="str">
        <f t="shared" si="9"/>
        <v xml:space="preserve">"intake_unit", </v>
      </c>
    </row>
    <row r="23" spans="1:31">
      <c r="B23" s="33">
        <f t="shared" si="0"/>
        <v>10</v>
      </c>
      <c r="C23" s="34" t="s">
        <v>2462</v>
      </c>
      <c r="D23" s="236" t="s">
        <v>2469</v>
      </c>
      <c r="E23" s="36"/>
      <c r="F23" s="36" t="s">
        <v>1620</v>
      </c>
      <c r="G23" s="36">
        <v>20</v>
      </c>
      <c r="H23" s="229" t="str">
        <f t="shared" si="1"/>
        <v>text</v>
      </c>
      <c r="I23" s="229">
        <f t="shared" si="2"/>
        <v>61</v>
      </c>
      <c r="J23" s="237"/>
      <c r="K23" s="238"/>
      <c r="L23" s="239"/>
      <c r="M23" s="240"/>
      <c r="S23" s="25" t="str">
        <f t="shared" si="3"/>
        <v>,intake_pathway</v>
      </c>
      <c r="T23" s="25" t="str">
        <f t="shared" si="4"/>
        <v>TEXT</v>
      </c>
      <c r="U23" s="25" t="str">
        <f t="shared" si="5"/>
        <v/>
      </c>
      <c r="V23" s="25" t="str">
        <f t="shared" si="6"/>
        <v/>
      </c>
      <c r="W23" s="25" t="str">
        <f t="shared" si="7"/>
        <v>-- 摂取経路</v>
      </c>
      <c r="Y23" s="41"/>
      <c r="Z23" s="41"/>
      <c r="AA23" s="41"/>
      <c r="AB23" s="41"/>
      <c r="AD23" s="25" t="str">
        <f t="shared" si="8"/>
        <v xml:space="preserve">"intake_pathway": "object", </v>
      </c>
      <c r="AE23" s="25" t="str">
        <f t="shared" si="9"/>
        <v xml:space="preserve">"intake_pathway", </v>
      </c>
    </row>
    <row r="24" spans="1:31">
      <c r="B24" s="33">
        <f t="shared" si="0"/>
        <v>11</v>
      </c>
      <c r="C24" s="34" t="s">
        <v>2463</v>
      </c>
      <c r="D24" s="236" t="s">
        <v>2470</v>
      </c>
      <c r="E24" s="36"/>
      <c r="F24" s="36" t="s">
        <v>1620</v>
      </c>
      <c r="G24" s="36">
        <v>19</v>
      </c>
      <c r="H24" s="229" t="str">
        <f t="shared" si="1"/>
        <v>text</v>
      </c>
      <c r="I24" s="229">
        <f t="shared" si="2"/>
        <v>58</v>
      </c>
      <c r="J24" s="237"/>
      <c r="K24" s="238"/>
      <c r="L24" s="239"/>
      <c r="M24" s="240" t="s">
        <v>2012</v>
      </c>
      <c r="S24" s="25" t="str">
        <f t="shared" si="3"/>
        <v>,intake_start_time</v>
      </c>
      <c r="T24" s="25" t="str">
        <f t="shared" si="4"/>
        <v>TEXT</v>
      </c>
      <c r="U24" s="25" t="str">
        <f t="shared" si="5"/>
        <v/>
      </c>
      <c r="V24" s="25" t="str">
        <f t="shared" si="6"/>
        <v/>
      </c>
      <c r="W24" s="25" t="str">
        <f t="shared" si="7"/>
        <v>-- 摂取開始時間</v>
      </c>
      <c r="Y24" s="41"/>
      <c r="Z24" s="41"/>
      <c r="AA24" s="41"/>
      <c r="AB24" s="41"/>
      <c r="AD24" s="25" t="str">
        <f t="shared" si="8"/>
        <v xml:space="preserve">"intake_start_time": "object", </v>
      </c>
      <c r="AE24" s="25" t="str">
        <f t="shared" si="9"/>
        <v xml:space="preserve">"intake_start_time", </v>
      </c>
    </row>
    <row r="25" spans="1:31">
      <c r="B25" s="33">
        <f t="shared" si="0"/>
        <v>12</v>
      </c>
      <c r="C25" s="34" t="s">
        <v>2464</v>
      </c>
      <c r="D25" s="236" t="s">
        <v>2471</v>
      </c>
      <c r="E25" s="36"/>
      <c r="F25" s="36" t="s">
        <v>1620</v>
      </c>
      <c r="G25" s="36">
        <v>19</v>
      </c>
      <c r="H25" s="229" t="str">
        <f t="shared" si="1"/>
        <v>text</v>
      </c>
      <c r="I25" s="229">
        <f t="shared" si="2"/>
        <v>58</v>
      </c>
      <c r="J25" s="237"/>
      <c r="K25" s="238"/>
      <c r="L25" s="239"/>
      <c r="M25" s="240" t="s">
        <v>2012</v>
      </c>
      <c r="S25" s="25" t="str">
        <f t="shared" si="3"/>
        <v>,intake_end_time</v>
      </c>
      <c r="T25" s="25" t="str">
        <f t="shared" si="4"/>
        <v>TEXT</v>
      </c>
      <c r="U25" s="25" t="str">
        <f t="shared" si="5"/>
        <v/>
      </c>
      <c r="V25" s="25" t="str">
        <f t="shared" si="6"/>
        <v/>
      </c>
      <c r="W25" s="25" t="str">
        <f t="shared" si="7"/>
        <v>-- 摂取終了時間</v>
      </c>
      <c r="Y25" s="41"/>
      <c r="Z25" s="41"/>
      <c r="AA25" s="41"/>
      <c r="AB25" s="41"/>
      <c r="AD25" s="25" t="str">
        <f t="shared" si="8"/>
        <v xml:space="preserve">"intake_end_time": "object", </v>
      </c>
      <c r="AE25" s="25" t="str">
        <f t="shared" si="9"/>
        <v xml:space="preserve">"intake_end_time", </v>
      </c>
    </row>
    <row r="26" spans="1:31" ht="19.5" thickBot="1">
      <c r="A26" s="41"/>
      <c r="B26" s="42">
        <f t="shared" si="0"/>
        <v>13</v>
      </c>
      <c r="C26" s="43" t="s">
        <v>2465</v>
      </c>
      <c r="D26" s="43" t="s">
        <v>2472</v>
      </c>
      <c r="E26" s="44"/>
      <c r="F26" s="44" t="s">
        <v>1620</v>
      </c>
      <c r="G26" s="44">
        <v>1000</v>
      </c>
      <c r="H26" s="248" t="str">
        <f t="shared" si="1"/>
        <v>text</v>
      </c>
      <c r="I26" s="248">
        <f t="shared" si="2"/>
        <v>3004</v>
      </c>
      <c r="J26" s="46"/>
      <c r="K26" s="250"/>
      <c r="L26" s="44"/>
      <c r="M26" s="49"/>
      <c r="S26" s="25" t="str">
        <f t="shared" si="3"/>
        <v>,intake_memo</v>
      </c>
      <c r="T26" s="25" t="str">
        <f t="shared" si="4"/>
        <v>TEXT</v>
      </c>
      <c r="U26" s="25" t="str">
        <f t="shared" si="5"/>
        <v/>
      </c>
      <c r="V26" s="25" t="str">
        <f t="shared" si="6"/>
        <v/>
      </c>
      <c r="W26" s="25" t="str">
        <f t="shared" si="7"/>
        <v>-- 摂取コメント</v>
      </c>
      <c r="Y26" s="41"/>
      <c r="Z26" s="41"/>
      <c r="AA26" s="41"/>
      <c r="AB26" s="41"/>
      <c r="AD26" s="25" t="str">
        <f t="shared" si="8"/>
        <v xml:space="preserve">"intake_memo": "object", </v>
      </c>
      <c r="AE26" s="25" t="str">
        <f t="shared" si="9"/>
        <v xml:space="preserve">"intake_memo", </v>
      </c>
    </row>
    <row r="27" spans="1:31">
      <c r="P27" s="41"/>
      <c r="R27" s="25" t="s">
        <v>1327</v>
      </c>
      <c r="Y27" s="41"/>
      <c r="Z27" s="41"/>
      <c r="AA27" s="41"/>
      <c r="AB27" s="41"/>
    </row>
    <row r="28" spans="1:31">
      <c r="P28" s="41"/>
      <c r="Y28" s="41"/>
      <c r="Z28" s="41"/>
      <c r="AA28" s="41"/>
      <c r="AB28" s="41"/>
    </row>
    <row r="29" spans="1:31">
      <c r="P29" s="41"/>
      <c r="Y29" s="41"/>
      <c r="Z29" s="41"/>
      <c r="AA29" s="41"/>
      <c r="AB29" s="41"/>
    </row>
    <row r="30" spans="1:31">
      <c r="P30" s="41"/>
      <c r="Y30" s="41"/>
      <c r="Z30" s="41"/>
      <c r="AA30" s="41"/>
    </row>
    <row r="31" spans="1:31">
      <c r="P31" s="41"/>
      <c r="Y31" s="41"/>
      <c r="Z31" s="41"/>
      <c r="AA31" s="41"/>
    </row>
    <row r="32" spans="1:31">
      <c r="P32" s="41"/>
      <c r="Y32" s="41"/>
      <c r="Z32" s="41"/>
      <c r="AA32" s="41"/>
    </row>
    <row r="33" spans="16:27">
      <c r="P33" s="41"/>
      <c r="Y33" s="41"/>
      <c r="Z33" s="41"/>
      <c r="AA33" s="41"/>
    </row>
    <row r="34" spans="16:27">
      <c r="P34" s="41"/>
      <c r="Y34" s="41"/>
      <c r="Z34" s="41"/>
      <c r="AA34"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59" priority="24"/>
  </conditionalFormatting>
  <conditionalFormatting sqref="D18">
    <cfRule type="duplicateValues" dxfId="358" priority="23"/>
  </conditionalFormatting>
  <conditionalFormatting sqref="D16">
    <cfRule type="duplicateValues" dxfId="357" priority="22"/>
  </conditionalFormatting>
  <conditionalFormatting sqref="D17">
    <cfRule type="duplicateValues" dxfId="356" priority="21"/>
  </conditionalFormatting>
  <conditionalFormatting sqref="D14">
    <cfRule type="duplicateValues" dxfId="355" priority="20"/>
  </conditionalFormatting>
  <conditionalFormatting sqref="D23">
    <cfRule type="duplicateValues" dxfId="354" priority="18"/>
  </conditionalFormatting>
  <conditionalFormatting sqref="D21">
    <cfRule type="duplicateValues" dxfId="353" priority="17"/>
  </conditionalFormatting>
  <conditionalFormatting sqref="D20">
    <cfRule type="duplicateValues" dxfId="352" priority="16"/>
  </conditionalFormatting>
  <conditionalFormatting sqref="D22">
    <cfRule type="duplicateValues" dxfId="351" priority="9"/>
  </conditionalFormatting>
  <conditionalFormatting sqref="D24">
    <cfRule type="duplicateValues" dxfId="350" priority="8"/>
  </conditionalFormatting>
  <conditionalFormatting sqref="D19">
    <cfRule type="duplicateValues" dxfId="349" priority="2"/>
  </conditionalFormatting>
  <conditionalFormatting sqref="D25">
    <cfRule type="duplicateValues" dxfId="34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AE3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milscm4.text_mml_mmlfs_bodily_output</v>
      </c>
    </row>
    <row r="3" spans="1:31" ht="19.5" thickBot="1">
      <c r="B3" s="28"/>
      <c r="C3" s="28"/>
      <c r="D3" s="28"/>
      <c r="E3" s="28"/>
      <c r="F3" s="28"/>
      <c r="G3" s="28"/>
      <c r="H3" s="28"/>
      <c r="I3" s="28"/>
      <c r="J3" s="28"/>
      <c r="K3" s="28"/>
      <c r="L3" s="28"/>
      <c r="M3" s="29"/>
      <c r="N3" s="28"/>
      <c r="Q3" s="25" t="str">
        <f>"ADD CONSTRAINT "&amp;D$8&amp;"_pkey"</f>
        <v>ADD CONSTRAINT text_mml_mmlfs_bodily_output_pkey</v>
      </c>
    </row>
    <row r="4" spans="1:31">
      <c r="B4" s="626" t="s">
        <v>142</v>
      </c>
      <c r="C4" s="627"/>
      <c r="D4" s="628" t="str">
        <f>VLOOKUP(D7,エンティティ一覧!A1:'エンティティ一覧'!AQ10131,13,FALSE)</f>
        <v>ENT_A6_40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2473</v>
      </c>
      <c r="E7" s="646"/>
      <c r="F7" s="646"/>
      <c r="G7" s="646"/>
      <c r="H7" s="646"/>
      <c r="I7" s="646"/>
      <c r="J7" s="646"/>
      <c r="K7" s="646"/>
      <c r="L7" s="646"/>
      <c r="M7" s="647"/>
      <c r="T7" s="25" t="s">
        <v>2519</v>
      </c>
    </row>
    <row r="8" spans="1:31">
      <c r="B8" s="641" t="s">
        <v>642</v>
      </c>
      <c r="C8" s="642"/>
      <c r="D8" s="643" t="s">
        <v>2529</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MML_体温表モジュール_排泄を定義する。</v>
      </c>
      <c r="E9" s="655"/>
      <c r="F9" s="655"/>
      <c r="G9" s="655"/>
      <c r="H9" s="655"/>
      <c r="I9" s="655"/>
      <c r="J9" s="655"/>
      <c r="K9" s="655"/>
      <c r="L9" s="655"/>
      <c r="M9" s="656"/>
      <c r="P9" s="25" t="str">
        <f>"ALTER TABLE milscm4."&amp;D$8&amp;" OWNER TO pgmisgrp1;"</f>
        <v>ALTER TABLE milscm4.text_mml_mmlfs_bodily_output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milscm4.text_mml_mmlfs_bodily_output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milscm4.text_mml_mmlfs_bodily_output</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8" si="0">ROW()-13</f>
        <v>1</v>
      </c>
      <c r="C14" s="34" t="s">
        <v>1887</v>
      </c>
      <c r="D14" s="236" t="s">
        <v>1885</v>
      </c>
      <c r="E14" s="36" t="s">
        <v>192</v>
      </c>
      <c r="F14" s="36" t="s">
        <v>1875</v>
      </c>
      <c r="G14" s="36">
        <v>10</v>
      </c>
      <c r="H14" s="229" t="str">
        <f t="shared" ref="H14:H28" si="1">IF(F14="フラグ","boolean",IF(F14="文字列","text",IF(F14="整数","integer",IF(F14="実数","numeric",""))))</f>
        <v>integer</v>
      </c>
      <c r="I14" s="229">
        <f t="shared" ref="I14:I28" si="2">IF(H14="boolean",1,IF(H14="text",IF(G14&lt;=126,1+(G14*3),4+(G14*3)),IF(H14="integer",4,IF(H14="numeric",3+CEILING(G14/4*2,2),0))))</f>
        <v>4</v>
      </c>
      <c r="J14" s="237"/>
      <c r="K14" s="238"/>
      <c r="L14" s="239" t="s">
        <v>192</v>
      </c>
      <c r="M14" s="240"/>
      <c r="S14" s="25" t="str">
        <f t="shared" ref="S14:S28" si="3">IF(B14&lt;&gt;1,","&amp;D14,D14)</f>
        <v>zip_no</v>
      </c>
      <c r="T14" s="25" t="str">
        <f t="shared" ref="T14:T28" si="4">UPPER(H14)</f>
        <v>INTEGER</v>
      </c>
      <c r="U14" s="25" t="str">
        <f t="shared" ref="U14:U28" si="5">IF(K14&lt;&gt;"","default "&amp;IF(H14="text","'"&amp;K14&amp;"'",K14),"")</f>
        <v/>
      </c>
      <c r="V14" s="25" t="str">
        <f t="shared" ref="V14:V28" si="6">IF(L14="○","NOT NULL","")</f>
        <v>NOT NULL</v>
      </c>
      <c r="W14" s="25" t="str">
        <f t="shared" ref="W14:W28" si="7">"-- "&amp;C14</f>
        <v>-- ZipファイルNo</v>
      </c>
      <c r="Y14" s="41"/>
      <c r="Z14" s="41"/>
      <c r="AA14" s="41"/>
      <c r="AB14" s="41"/>
      <c r="AD14" s="25" t="str">
        <f t="shared" ref="AD14:AD28" si="8">IF(H14="text",""""&amp;D14&amp;""": ""object"", ","")</f>
        <v/>
      </c>
      <c r="AE14" s="25" t="str">
        <f t="shared" ref="AE14:AE28"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2474</v>
      </c>
      <c r="D19" s="236" t="s">
        <v>2505</v>
      </c>
      <c r="E19" s="36" t="s">
        <v>192</v>
      </c>
      <c r="F19" s="36" t="s">
        <v>1875</v>
      </c>
      <c r="G19" s="36">
        <v>10</v>
      </c>
      <c r="H19" s="229" t="str">
        <f t="shared" si="1"/>
        <v>integer</v>
      </c>
      <c r="I19" s="229">
        <f t="shared" si="2"/>
        <v>4</v>
      </c>
      <c r="J19" s="237"/>
      <c r="K19" s="238"/>
      <c r="L19" s="239" t="s">
        <v>192</v>
      </c>
      <c r="M19" s="240"/>
      <c r="S19" s="25" t="str">
        <f t="shared" si="3"/>
        <v>,bo_no</v>
      </c>
      <c r="T19" s="25" t="str">
        <f t="shared" si="4"/>
        <v>INTEGER</v>
      </c>
      <c r="U19" s="25" t="str">
        <f t="shared" si="5"/>
        <v/>
      </c>
      <c r="V19" s="25" t="str">
        <f t="shared" si="6"/>
        <v>NOT NULL</v>
      </c>
      <c r="W19" s="25" t="str">
        <f t="shared" si="7"/>
        <v>-- 排泄No</v>
      </c>
      <c r="Y19" s="41"/>
      <c r="Z19" s="41"/>
      <c r="AA19" s="41"/>
      <c r="AB19" s="41"/>
      <c r="AD19" s="25" t="str">
        <f t="shared" si="8"/>
        <v/>
      </c>
      <c r="AE19" s="25" t="str">
        <f t="shared" si="9"/>
        <v xml:space="preserve">"bo_no", </v>
      </c>
    </row>
    <row r="20" spans="1:31">
      <c r="B20" s="33">
        <f t="shared" si="0"/>
        <v>7</v>
      </c>
      <c r="C20" s="34" t="s">
        <v>2475</v>
      </c>
      <c r="D20" s="236" t="s">
        <v>2484</v>
      </c>
      <c r="E20" s="36"/>
      <c r="F20" s="36" t="s">
        <v>1620</v>
      </c>
      <c r="G20" s="36">
        <v>10</v>
      </c>
      <c r="H20" s="229" t="str">
        <f t="shared" si="1"/>
        <v>text</v>
      </c>
      <c r="I20" s="229">
        <f t="shared" si="2"/>
        <v>31</v>
      </c>
      <c r="J20" s="237"/>
      <c r="K20" s="238"/>
      <c r="L20" s="239"/>
      <c r="M20" s="240"/>
      <c r="S20" s="25" t="str">
        <f t="shared" si="3"/>
        <v>,bo_type</v>
      </c>
      <c r="T20" s="25" t="str">
        <f t="shared" si="4"/>
        <v>TEXT</v>
      </c>
      <c r="U20" s="25" t="str">
        <f t="shared" si="5"/>
        <v/>
      </c>
      <c r="V20" s="25" t="str">
        <f t="shared" si="6"/>
        <v/>
      </c>
      <c r="W20" s="25" t="str">
        <f t="shared" si="7"/>
        <v>-- 排泄物種類</v>
      </c>
      <c r="Y20" s="41"/>
      <c r="Z20" s="41"/>
      <c r="AA20" s="41"/>
      <c r="AB20" s="41"/>
      <c r="AD20" s="25" t="str">
        <f t="shared" si="8"/>
        <v xml:space="preserve">"bo_type": "object", </v>
      </c>
      <c r="AE20" s="25" t="str">
        <f t="shared" si="9"/>
        <v xml:space="preserve">"bo_type", </v>
      </c>
    </row>
    <row r="21" spans="1:31">
      <c r="B21" s="33">
        <f t="shared" si="0"/>
        <v>8</v>
      </c>
      <c r="C21" s="34" t="s">
        <v>2476</v>
      </c>
      <c r="D21" s="236" t="s">
        <v>2485</v>
      </c>
      <c r="E21" s="36"/>
      <c r="F21" s="36" t="s">
        <v>1620</v>
      </c>
      <c r="G21" s="36">
        <v>10</v>
      </c>
      <c r="H21" s="229" t="str">
        <f t="shared" si="1"/>
        <v>text</v>
      </c>
      <c r="I21" s="229">
        <f t="shared" si="2"/>
        <v>31</v>
      </c>
      <c r="J21" s="237"/>
      <c r="K21" s="238"/>
      <c r="L21" s="239"/>
      <c r="M21" s="240"/>
      <c r="S21" s="25" t="str">
        <f t="shared" si="3"/>
        <v>,bo_volume</v>
      </c>
      <c r="T21" s="25" t="str">
        <f t="shared" si="4"/>
        <v>TEXT</v>
      </c>
      <c r="U21" s="25" t="str">
        <f t="shared" si="5"/>
        <v/>
      </c>
      <c r="V21" s="25" t="str">
        <f t="shared" si="6"/>
        <v/>
      </c>
      <c r="W21" s="25" t="str">
        <f t="shared" si="7"/>
        <v>-- 排泄量</v>
      </c>
      <c r="Y21" s="41"/>
      <c r="Z21" s="41"/>
      <c r="AA21" s="41"/>
      <c r="AB21" s="41"/>
      <c r="AD21" s="25" t="str">
        <f t="shared" si="8"/>
        <v xml:space="preserve">"bo_volume": "object", </v>
      </c>
      <c r="AE21" s="25" t="str">
        <f t="shared" si="9"/>
        <v xml:space="preserve">"bo_volume", </v>
      </c>
    </row>
    <row r="22" spans="1:31">
      <c r="B22" s="33">
        <f t="shared" si="0"/>
        <v>9</v>
      </c>
      <c r="C22" s="34" t="s">
        <v>2477</v>
      </c>
      <c r="D22" s="236" t="s">
        <v>2486</v>
      </c>
      <c r="E22" s="36"/>
      <c r="F22" s="36" t="s">
        <v>1620</v>
      </c>
      <c r="G22" s="36">
        <v>10</v>
      </c>
      <c r="H22" s="229" t="str">
        <f t="shared" si="1"/>
        <v>text</v>
      </c>
      <c r="I22" s="229">
        <f t="shared" si="2"/>
        <v>31</v>
      </c>
      <c r="J22" s="237"/>
      <c r="K22" s="238"/>
      <c r="L22" s="239"/>
      <c r="M22" s="240"/>
      <c r="S22" s="25" t="str">
        <f t="shared" si="3"/>
        <v>,bo_unit</v>
      </c>
      <c r="T22" s="25" t="str">
        <f t="shared" si="4"/>
        <v>TEXT</v>
      </c>
      <c r="U22" s="25" t="str">
        <f t="shared" si="5"/>
        <v/>
      </c>
      <c r="V22" s="25" t="str">
        <f t="shared" si="6"/>
        <v/>
      </c>
      <c r="W22" s="25" t="str">
        <f t="shared" si="7"/>
        <v>-- 排泄物単位</v>
      </c>
      <c r="Y22" s="41"/>
      <c r="Z22" s="41"/>
      <c r="AA22" s="41"/>
      <c r="AB22" s="41"/>
      <c r="AD22" s="25" t="str">
        <f t="shared" si="8"/>
        <v xml:space="preserve">"bo_unit": "object", </v>
      </c>
      <c r="AE22" s="25" t="str">
        <f t="shared" si="9"/>
        <v xml:space="preserve">"bo_unit", </v>
      </c>
    </row>
    <row r="23" spans="1:31">
      <c r="B23" s="33">
        <f t="shared" si="0"/>
        <v>10</v>
      </c>
      <c r="C23" s="34" t="s">
        <v>2478</v>
      </c>
      <c r="D23" s="236" t="s">
        <v>2492</v>
      </c>
      <c r="E23" s="36"/>
      <c r="F23" s="36" t="s">
        <v>1620</v>
      </c>
      <c r="G23" s="36">
        <v>10</v>
      </c>
      <c r="H23" s="229" t="str">
        <f t="shared" ref="H23:H24" si="10">IF(F23="フラグ","boolean",IF(F23="文字列","text",IF(F23="整数","integer",IF(F23="実数","numeric",""))))</f>
        <v>text</v>
      </c>
      <c r="I23" s="229">
        <f t="shared" ref="I23:I24" si="11">IF(H23="boolean",1,IF(H23="text",IF(G23&lt;=126,1+(G23*3),4+(G23*3)),IF(H23="integer",4,IF(H23="numeric",3+CEILING(G23/4*2,2),0))))</f>
        <v>31</v>
      </c>
      <c r="J23" s="237"/>
      <c r="K23" s="238"/>
      <c r="L23" s="239"/>
      <c r="M23" s="240"/>
      <c r="S23" s="25" t="str">
        <f t="shared" ref="S23:S24" si="12">IF(B23&lt;&gt;1,","&amp;D23,D23)</f>
        <v>,bo_status</v>
      </c>
      <c r="T23" s="25" t="str">
        <f t="shared" ref="T23:T24" si="13">UPPER(H23)</f>
        <v>TEXT</v>
      </c>
      <c r="U23" s="25" t="str">
        <f t="shared" ref="U23:U24" si="14">IF(K23&lt;&gt;"","default "&amp;IF(H23="text","'"&amp;K23&amp;"'",K23),"")</f>
        <v/>
      </c>
      <c r="V23" s="25" t="str">
        <f t="shared" ref="V23:V24" si="15">IF(L23="○","NOT NULL","")</f>
        <v/>
      </c>
      <c r="W23" s="25" t="str">
        <f t="shared" ref="W23:W24" si="16">"-- "&amp;C23</f>
        <v>-- 排泄物性状</v>
      </c>
      <c r="Y23" s="41"/>
      <c r="Z23" s="41"/>
      <c r="AA23" s="41"/>
      <c r="AB23" s="41"/>
      <c r="AD23" s="25" t="str">
        <f t="shared" ref="AD23:AD24" si="17">IF(H23="text",""""&amp;D23&amp;""": ""object"", ","")</f>
        <v xml:space="preserve">"bo_status": "object", </v>
      </c>
      <c r="AE23" s="25" t="str">
        <f t="shared" ref="AE23:AE24" si="18">""""&amp;D23&amp;""", "</f>
        <v xml:space="preserve">"bo_status", </v>
      </c>
    </row>
    <row r="24" spans="1:31">
      <c r="B24" s="33">
        <f t="shared" si="0"/>
        <v>11</v>
      </c>
      <c r="C24" s="34" t="s">
        <v>2479</v>
      </c>
      <c r="D24" s="236" t="s">
        <v>2491</v>
      </c>
      <c r="E24" s="36"/>
      <c r="F24" s="36" t="s">
        <v>1620</v>
      </c>
      <c r="G24" s="36">
        <v>10</v>
      </c>
      <c r="H24" s="229" t="str">
        <f t="shared" si="10"/>
        <v>text</v>
      </c>
      <c r="I24" s="229">
        <f t="shared" si="11"/>
        <v>31</v>
      </c>
      <c r="J24" s="237"/>
      <c r="K24" s="238"/>
      <c r="L24" s="239"/>
      <c r="M24" s="240"/>
      <c r="S24" s="25" t="str">
        <f t="shared" si="12"/>
        <v>,bo_color</v>
      </c>
      <c r="T24" s="25" t="str">
        <f t="shared" si="13"/>
        <v>TEXT</v>
      </c>
      <c r="U24" s="25" t="str">
        <f t="shared" si="14"/>
        <v/>
      </c>
      <c r="V24" s="25" t="str">
        <f t="shared" si="15"/>
        <v/>
      </c>
      <c r="W24" s="25" t="str">
        <f t="shared" si="16"/>
        <v>-- 排泄物色調</v>
      </c>
      <c r="Y24" s="41"/>
      <c r="Z24" s="41"/>
      <c r="AA24" s="41"/>
      <c r="AB24" s="41"/>
      <c r="AD24" s="25" t="str">
        <f t="shared" si="17"/>
        <v xml:space="preserve">"bo_color": "object", </v>
      </c>
      <c r="AE24" s="25" t="str">
        <f t="shared" si="18"/>
        <v xml:space="preserve">"bo_color", </v>
      </c>
    </row>
    <row r="25" spans="1:31">
      <c r="B25" s="33">
        <f t="shared" si="0"/>
        <v>12</v>
      </c>
      <c r="C25" s="34" t="s">
        <v>2480</v>
      </c>
      <c r="D25" s="236" t="s">
        <v>2487</v>
      </c>
      <c r="E25" s="36"/>
      <c r="F25" s="36" t="s">
        <v>1620</v>
      </c>
      <c r="G25" s="36">
        <v>20</v>
      </c>
      <c r="H25" s="229" t="str">
        <f t="shared" si="1"/>
        <v>text</v>
      </c>
      <c r="I25" s="229">
        <f t="shared" si="2"/>
        <v>61</v>
      </c>
      <c r="J25" s="237"/>
      <c r="K25" s="238"/>
      <c r="L25" s="239"/>
      <c r="M25" s="240"/>
      <c r="S25" s="25" t="str">
        <f t="shared" si="3"/>
        <v>,bo_pathway</v>
      </c>
      <c r="T25" s="25" t="str">
        <f t="shared" si="4"/>
        <v>TEXT</v>
      </c>
      <c r="U25" s="25" t="str">
        <f t="shared" si="5"/>
        <v/>
      </c>
      <c r="V25" s="25" t="str">
        <f t="shared" si="6"/>
        <v/>
      </c>
      <c r="W25" s="25" t="str">
        <f t="shared" si="7"/>
        <v>-- 排泄経路</v>
      </c>
      <c r="Y25" s="41"/>
      <c r="Z25" s="41"/>
      <c r="AA25" s="41"/>
      <c r="AB25" s="41"/>
      <c r="AD25" s="25" t="str">
        <f t="shared" si="8"/>
        <v xml:space="preserve">"bo_pathway": "object", </v>
      </c>
      <c r="AE25" s="25" t="str">
        <f t="shared" si="9"/>
        <v xml:space="preserve">"bo_pathway", </v>
      </c>
    </row>
    <row r="26" spans="1:31">
      <c r="B26" s="33">
        <f t="shared" si="0"/>
        <v>13</v>
      </c>
      <c r="C26" s="34" t="s">
        <v>2481</v>
      </c>
      <c r="D26" s="236" t="s">
        <v>2488</v>
      </c>
      <c r="E26" s="36"/>
      <c r="F26" s="36" t="s">
        <v>1620</v>
      </c>
      <c r="G26" s="36">
        <v>19</v>
      </c>
      <c r="H26" s="229" t="str">
        <f t="shared" si="1"/>
        <v>text</v>
      </c>
      <c r="I26" s="229">
        <f t="shared" si="2"/>
        <v>58</v>
      </c>
      <c r="J26" s="237"/>
      <c r="K26" s="238"/>
      <c r="L26" s="239"/>
      <c r="M26" s="240" t="s">
        <v>2012</v>
      </c>
      <c r="S26" s="25" t="str">
        <f t="shared" si="3"/>
        <v>,bo_start_time</v>
      </c>
      <c r="T26" s="25" t="str">
        <f t="shared" si="4"/>
        <v>TEXT</v>
      </c>
      <c r="U26" s="25" t="str">
        <f t="shared" si="5"/>
        <v/>
      </c>
      <c r="V26" s="25" t="str">
        <f t="shared" si="6"/>
        <v/>
      </c>
      <c r="W26" s="25" t="str">
        <f t="shared" si="7"/>
        <v>-- 排泄開始時間</v>
      </c>
      <c r="Y26" s="41"/>
      <c r="Z26" s="41"/>
      <c r="AA26" s="41"/>
      <c r="AB26" s="41"/>
      <c r="AD26" s="25" t="str">
        <f t="shared" si="8"/>
        <v xml:space="preserve">"bo_start_time": "object", </v>
      </c>
      <c r="AE26" s="25" t="str">
        <f t="shared" si="9"/>
        <v xml:space="preserve">"bo_start_time", </v>
      </c>
    </row>
    <row r="27" spans="1:31">
      <c r="B27" s="33">
        <f t="shared" si="0"/>
        <v>14</v>
      </c>
      <c r="C27" s="34" t="s">
        <v>2482</v>
      </c>
      <c r="D27" s="236" t="s">
        <v>2489</v>
      </c>
      <c r="E27" s="36"/>
      <c r="F27" s="36" t="s">
        <v>1620</v>
      </c>
      <c r="G27" s="36">
        <v>19</v>
      </c>
      <c r="H27" s="229" t="str">
        <f t="shared" si="1"/>
        <v>text</v>
      </c>
      <c r="I27" s="229">
        <f t="shared" si="2"/>
        <v>58</v>
      </c>
      <c r="J27" s="237"/>
      <c r="K27" s="238"/>
      <c r="L27" s="239"/>
      <c r="M27" s="240" t="s">
        <v>2012</v>
      </c>
      <c r="S27" s="25" t="str">
        <f t="shared" si="3"/>
        <v>,bo_end_time</v>
      </c>
      <c r="T27" s="25" t="str">
        <f t="shared" si="4"/>
        <v>TEXT</v>
      </c>
      <c r="U27" s="25" t="str">
        <f t="shared" si="5"/>
        <v/>
      </c>
      <c r="V27" s="25" t="str">
        <f t="shared" si="6"/>
        <v/>
      </c>
      <c r="W27" s="25" t="str">
        <f t="shared" si="7"/>
        <v>-- 排泄終了時間</v>
      </c>
      <c r="Y27" s="41"/>
      <c r="Z27" s="41"/>
      <c r="AA27" s="41"/>
      <c r="AB27" s="41"/>
      <c r="AD27" s="25" t="str">
        <f t="shared" si="8"/>
        <v xml:space="preserve">"bo_end_time": "object", </v>
      </c>
      <c r="AE27" s="25" t="str">
        <f t="shared" si="9"/>
        <v xml:space="preserve">"bo_end_time", </v>
      </c>
    </row>
    <row r="28" spans="1:31" ht="19.5" thickBot="1">
      <c r="A28" s="41"/>
      <c r="B28" s="42">
        <f t="shared" si="0"/>
        <v>15</v>
      </c>
      <c r="C28" s="43" t="s">
        <v>2483</v>
      </c>
      <c r="D28" s="43" t="s">
        <v>2490</v>
      </c>
      <c r="E28" s="44"/>
      <c r="F28" s="44" t="s">
        <v>1620</v>
      </c>
      <c r="G28" s="44">
        <v>1000</v>
      </c>
      <c r="H28" s="248" t="str">
        <f t="shared" si="1"/>
        <v>text</v>
      </c>
      <c r="I28" s="248">
        <f t="shared" si="2"/>
        <v>3004</v>
      </c>
      <c r="J28" s="46"/>
      <c r="K28" s="250"/>
      <c r="L28" s="44"/>
      <c r="M28" s="49"/>
      <c r="S28" s="25" t="str">
        <f t="shared" si="3"/>
        <v>,bo_memo</v>
      </c>
      <c r="T28" s="25" t="str">
        <f t="shared" si="4"/>
        <v>TEXT</v>
      </c>
      <c r="U28" s="25" t="str">
        <f t="shared" si="5"/>
        <v/>
      </c>
      <c r="V28" s="25" t="str">
        <f t="shared" si="6"/>
        <v/>
      </c>
      <c r="W28" s="25" t="str">
        <f t="shared" si="7"/>
        <v>-- 排泄コメント</v>
      </c>
      <c r="Y28" s="41"/>
      <c r="Z28" s="41"/>
      <c r="AA28" s="41"/>
      <c r="AB28" s="41"/>
      <c r="AD28" s="25" t="str">
        <f t="shared" si="8"/>
        <v xml:space="preserve">"bo_memo": "object", </v>
      </c>
      <c r="AE28" s="25" t="str">
        <f t="shared" si="9"/>
        <v xml:space="preserve">"bo_memo", </v>
      </c>
    </row>
    <row r="29" spans="1:31">
      <c r="P29" s="41"/>
      <c r="R29" s="25" t="s">
        <v>1327</v>
      </c>
      <c r="Y29" s="41"/>
      <c r="Z29" s="41"/>
      <c r="AA29" s="41"/>
      <c r="AB29" s="41"/>
    </row>
    <row r="30" spans="1:31">
      <c r="P30" s="41"/>
      <c r="Y30" s="41"/>
      <c r="Z30" s="41"/>
      <c r="AA30" s="41"/>
      <c r="AB30" s="41"/>
    </row>
    <row r="31" spans="1:31">
      <c r="P31" s="41"/>
      <c r="Y31" s="41"/>
      <c r="Z31" s="41"/>
      <c r="AA31" s="41"/>
      <c r="AB31" s="41"/>
    </row>
    <row r="32" spans="1:31">
      <c r="P32" s="41"/>
      <c r="Y32" s="41"/>
      <c r="Z32" s="41"/>
      <c r="AA32" s="41"/>
    </row>
    <row r="33" spans="16:27">
      <c r="P33" s="41"/>
      <c r="Y33" s="41"/>
      <c r="Z33" s="41"/>
      <c r="AA33" s="41"/>
    </row>
    <row r="34" spans="16:27">
      <c r="P34" s="41"/>
      <c r="Y34" s="41"/>
      <c r="Z34" s="41"/>
      <c r="AA34" s="41"/>
    </row>
    <row r="35" spans="16:27">
      <c r="P35" s="41"/>
      <c r="Y35" s="41"/>
      <c r="Z35" s="41"/>
      <c r="AA35" s="41"/>
    </row>
    <row r="36" spans="16:27">
      <c r="P36" s="41"/>
      <c r="Y36" s="41"/>
      <c r="Z36" s="41"/>
      <c r="AA36"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47" priority="15"/>
  </conditionalFormatting>
  <conditionalFormatting sqref="D18">
    <cfRule type="duplicateValues" dxfId="346" priority="14"/>
  </conditionalFormatting>
  <conditionalFormatting sqref="D16">
    <cfRule type="duplicateValues" dxfId="345" priority="13"/>
  </conditionalFormatting>
  <conditionalFormatting sqref="D17">
    <cfRule type="duplicateValues" dxfId="344" priority="12"/>
  </conditionalFormatting>
  <conditionalFormatting sqref="D14">
    <cfRule type="duplicateValues" dxfId="343" priority="11"/>
  </conditionalFormatting>
  <conditionalFormatting sqref="D25">
    <cfRule type="duplicateValues" dxfId="342" priority="10"/>
  </conditionalFormatting>
  <conditionalFormatting sqref="D21">
    <cfRule type="duplicateValues" dxfId="341" priority="9"/>
  </conditionalFormatting>
  <conditionalFormatting sqref="D20">
    <cfRule type="duplicateValues" dxfId="340" priority="8"/>
  </conditionalFormatting>
  <conditionalFormatting sqref="D22">
    <cfRule type="duplicateValues" dxfId="339" priority="7"/>
  </conditionalFormatting>
  <conditionalFormatting sqref="D26">
    <cfRule type="duplicateValues" dxfId="338" priority="6"/>
  </conditionalFormatting>
  <conditionalFormatting sqref="D27">
    <cfRule type="duplicateValues" dxfId="337" priority="4"/>
  </conditionalFormatting>
  <conditionalFormatting sqref="D23">
    <cfRule type="duplicateValues" dxfId="336" priority="3"/>
  </conditionalFormatting>
  <conditionalFormatting sqref="D24">
    <cfRule type="duplicateValues" dxfId="335" priority="2"/>
  </conditionalFormatting>
  <conditionalFormatting sqref="D19">
    <cfRule type="duplicateValues" dxfId="33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89" t="s">
        <v>140</v>
      </c>
    </row>
    <row r="2" spans="1:31" ht="19.5" thickBot="1">
      <c r="B2" s="633"/>
      <c r="C2" s="634"/>
      <c r="D2" s="26" t="s">
        <v>141</v>
      </c>
      <c r="E2" s="637"/>
      <c r="F2" s="637"/>
      <c r="G2" s="637"/>
      <c r="H2" s="637"/>
      <c r="I2" s="637"/>
      <c r="J2" s="638"/>
      <c r="K2" s="639"/>
      <c r="L2" s="640"/>
      <c r="M2" s="27"/>
      <c r="P2" s="25" t="str">
        <f>"ALTER TABLE ONLY milscm4."&amp;D$8</f>
        <v>ALTER TABLE ONLY milscm4.text_mml_mmlfs_bo_frequency</v>
      </c>
    </row>
    <row r="3" spans="1:31" ht="19.5" thickBot="1">
      <c r="B3" s="28"/>
      <c r="C3" s="28"/>
      <c r="D3" s="28"/>
      <c r="E3" s="28"/>
      <c r="F3" s="28"/>
      <c r="G3" s="28"/>
      <c r="H3" s="28"/>
      <c r="I3" s="28"/>
      <c r="J3" s="28"/>
      <c r="K3" s="28"/>
      <c r="L3" s="28"/>
      <c r="M3" s="29"/>
      <c r="N3" s="28"/>
      <c r="Q3" s="25" t="str">
        <f>"ADD CONSTRAINT "&amp;D$8&amp;"_pkey"</f>
        <v>ADD CONSTRAINT text_mml_mmlfs_bo_frequency_pkey</v>
      </c>
    </row>
    <row r="4" spans="1:31">
      <c r="B4" s="626" t="s">
        <v>142</v>
      </c>
      <c r="C4" s="627"/>
      <c r="D4" s="628" t="str">
        <f>VLOOKUP(D7,エンティティ一覧!A1:'エンティティ一覧'!AQ10131,13,FALSE)</f>
        <v>ENT_A6_41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2493</v>
      </c>
      <c r="E7" s="646"/>
      <c r="F7" s="646"/>
      <c r="G7" s="646"/>
      <c r="H7" s="646"/>
      <c r="I7" s="646"/>
      <c r="J7" s="646"/>
      <c r="K7" s="646"/>
      <c r="L7" s="646"/>
      <c r="M7" s="647"/>
      <c r="T7" s="25" t="s">
        <v>2520</v>
      </c>
    </row>
    <row r="8" spans="1:31">
      <c r="B8" s="641" t="s">
        <v>642</v>
      </c>
      <c r="C8" s="642"/>
      <c r="D8" s="643" t="s">
        <v>2494</v>
      </c>
      <c r="E8" s="646"/>
      <c r="F8" s="646"/>
      <c r="G8" s="646"/>
      <c r="H8" s="646"/>
      <c r="I8" s="646"/>
      <c r="J8" s="646"/>
      <c r="K8" s="646"/>
      <c r="L8" s="646"/>
      <c r="M8" s="647"/>
      <c r="S8" s="25" t="s">
        <v>1327</v>
      </c>
    </row>
    <row r="9" spans="1:31" ht="19.5" thickBot="1">
      <c r="B9" s="652" t="s">
        <v>149</v>
      </c>
      <c r="C9" s="653"/>
      <c r="D9" s="654" t="str">
        <f xml:space="preserve"> D7 &amp; "を定義する。"</f>
        <v>MML_体温表モジュール_排泄頻度を定義する。</v>
      </c>
      <c r="E9" s="655"/>
      <c r="F9" s="655"/>
      <c r="G9" s="655"/>
      <c r="H9" s="655"/>
      <c r="I9" s="655"/>
      <c r="J9" s="655"/>
      <c r="K9" s="655"/>
      <c r="L9" s="655"/>
      <c r="M9" s="656"/>
      <c r="P9" s="25" t="str">
        <f>"ALTER TABLE milscm4."&amp;D$8&amp;" OWNER TO pgmisgrp1;"</f>
        <v>ALTER TABLE milscm4.text_mml_mmlfs_bo_frequency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milscm4.text_mml_mmlfs_bo_frequency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milscm4.text_mml_mmlfs_bo_frequency</v>
      </c>
    </row>
    <row r="13" spans="1:31" ht="16.5" customHeight="1">
      <c r="B13" s="670"/>
      <c r="C13" s="672"/>
      <c r="D13" s="672"/>
      <c r="E13" s="666"/>
      <c r="F13" s="288" t="s">
        <v>162</v>
      </c>
      <c r="G13" s="288" t="s">
        <v>163</v>
      </c>
      <c r="H13" s="288" t="s">
        <v>162</v>
      </c>
      <c r="I13" s="288"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2474</v>
      </c>
      <c r="D19" s="236" t="s">
        <v>2505</v>
      </c>
      <c r="E19" s="36" t="s">
        <v>192</v>
      </c>
      <c r="F19" s="36" t="s">
        <v>1875</v>
      </c>
      <c r="G19" s="36">
        <v>10</v>
      </c>
      <c r="H19" s="229" t="str">
        <f t="shared" si="1"/>
        <v>integer</v>
      </c>
      <c r="I19" s="229">
        <f t="shared" si="2"/>
        <v>4</v>
      </c>
      <c r="J19" s="237"/>
      <c r="K19" s="238"/>
      <c r="L19" s="239" t="s">
        <v>192</v>
      </c>
      <c r="M19" s="240"/>
      <c r="S19" s="25" t="str">
        <f t="shared" si="3"/>
        <v>,bo_no</v>
      </c>
      <c r="T19" s="25" t="str">
        <f t="shared" si="4"/>
        <v>INTEGER</v>
      </c>
      <c r="U19" s="25" t="str">
        <f t="shared" si="5"/>
        <v/>
      </c>
      <c r="V19" s="25" t="str">
        <f t="shared" si="6"/>
        <v>NOT NULL</v>
      </c>
      <c r="W19" s="25" t="str">
        <f t="shared" si="7"/>
        <v>-- 排泄No</v>
      </c>
      <c r="Y19" s="41"/>
      <c r="Z19" s="41"/>
      <c r="AA19" s="41"/>
      <c r="AB19" s="41"/>
      <c r="AD19" s="25" t="str">
        <f t="shared" si="8"/>
        <v/>
      </c>
      <c r="AE19" s="25" t="str">
        <f t="shared" si="9"/>
        <v xml:space="preserve">"bo_no", </v>
      </c>
    </row>
    <row r="20" spans="1:31">
      <c r="B20" s="33">
        <f t="shared" si="0"/>
        <v>7</v>
      </c>
      <c r="C20" s="34" t="s">
        <v>2495</v>
      </c>
      <c r="D20" s="236" t="s">
        <v>2496</v>
      </c>
      <c r="E20" s="36" t="s">
        <v>192</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 t="shared" ref="S20" si="12">IF(B20&lt;&gt;1,","&amp;D20,D20)</f>
        <v>,bo_frequency_no</v>
      </c>
      <c r="T20" s="25" t="str">
        <f t="shared" ref="T20" si="13">UPPER(H20)</f>
        <v>INTEGER</v>
      </c>
      <c r="U20" s="25" t="str">
        <f t="shared" ref="U20" si="14">IF(K20&lt;&gt;"","default "&amp;IF(H20="text","'"&amp;K20&amp;"'",K20),"")</f>
        <v/>
      </c>
      <c r="V20" s="25" t="str">
        <f t="shared" ref="V20" si="15">IF(L20="○","NOT NULL","")</f>
        <v>NOT NULL</v>
      </c>
      <c r="W20" s="25" t="str">
        <f t="shared" ref="W20" si="16">"-- "&amp;C20</f>
        <v>-- 排泄頻度No</v>
      </c>
      <c r="Y20" s="41"/>
      <c r="Z20" s="41"/>
      <c r="AA20" s="41"/>
      <c r="AB20" s="41"/>
      <c r="AD20" s="25" t="str">
        <f t="shared" ref="AD20" si="17">IF(H20="text",""""&amp;D20&amp;""": ""object"", ","")</f>
        <v/>
      </c>
      <c r="AE20" s="25" t="str">
        <f t="shared" ref="AE20" si="18">""""&amp;D20&amp;""", "</f>
        <v xml:space="preserve">"bo_frequency_no", </v>
      </c>
    </row>
    <row r="21" spans="1:31">
      <c r="B21" s="33">
        <f t="shared" si="0"/>
        <v>8</v>
      </c>
      <c r="C21" s="34" t="s">
        <v>2497</v>
      </c>
      <c r="D21" s="236" t="s">
        <v>2504</v>
      </c>
      <c r="E21" s="36"/>
      <c r="F21" s="36" t="s">
        <v>1620</v>
      </c>
      <c r="G21" s="36">
        <v>10</v>
      </c>
      <c r="H21" s="229" t="str">
        <f t="shared" si="1"/>
        <v>text</v>
      </c>
      <c r="I21" s="229">
        <f t="shared" si="2"/>
        <v>31</v>
      </c>
      <c r="J21" s="237"/>
      <c r="K21" s="238"/>
      <c r="L21" s="239"/>
      <c r="M21" s="240"/>
      <c r="S21" s="25" t="str">
        <f t="shared" si="3"/>
        <v>,bof_times</v>
      </c>
      <c r="T21" s="25" t="str">
        <f t="shared" si="4"/>
        <v>TEXT</v>
      </c>
      <c r="U21" s="25" t="str">
        <f t="shared" si="5"/>
        <v/>
      </c>
      <c r="V21" s="25" t="str">
        <f t="shared" si="6"/>
        <v/>
      </c>
      <c r="W21" s="25" t="str">
        <f t="shared" si="7"/>
        <v>-- 排泄回数</v>
      </c>
      <c r="Y21" s="41"/>
      <c r="Z21" s="41"/>
      <c r="AA21" s="41"/>
      <c r="AB21" s="41"/>
      <c r="AD21" s="25" t="str">
        <f t="shared" si="8"/>
        <v xml:space="preserve">"bof_times": "object", </v>
      </c>
      <c r="AE21" s="25" t="str">
        <f t="shared" si="9"/>
        <v xml:space="preserve">"bof_times", </v>
      </c>
    </row>
    <row r="22" spans="1:31">
      <c r="B22" s="33">
        <f t="shared" si="0"/>
        <v>9</v>
      </c>
      <c r="C22" s="34" t="s">
        <v>2498</v>
      </c>
      <c r="D22" s="236" t="s">
        <v>2502</v>
      </c>
      <c r="E22" s="36"/>
      <c r="F22" s="36" t="s">
        <v>1620</v>
      </c>
      <c r="G22" s="36">
        <v>19</v>
      </c>
      <c r="H22" s="229" t="str">
        <f t="shared" si="1"/>
        <v>text</v>
      </c>
      <c r="I22" s="229">
        <f t="shared" si="2"/>
        <v>58</v>
      </c>
      <c r="J22" s="237"/>
      <c r="K22" s="238"/>
      <c r="L22" s="239"/>
      <c r="M22" s="240" t="s">
        <v>2012</v>
      </c>
      <c r="S22" s="25" t="str">
        <f t="shared" si="3"/>
        <v>,bof_period_start_time</v>
      </c>
      <c r="T22" s="25" t="str">
        <f t="shared" si="4"/>
        <v>TEXT</v>
      </c>
      <c r="U22" s="25" t="str">
        <f t="shared" si="5"/>
        <v/>
      </c>
      <c r="V22" s="25" t="str">
        <f t="shared" si="6"/>
        <v/>
      </c>
      <c r="W22" s="25" t="str">
        <f t="shared" si="7"/>
        <v>-- 観察開始時間</v>
      </c>
      <c r="Y22" s="41"/>
      <c r="Z22" s="41"/>
      <c r="AA22" s="41"/>
      <c r="AB22" s="41"/>
      <c r="AD22" s="25" t="str">
        <f t="shared" si="8"/>
        <v xml:space="preserve">"bof_period_start_time": "object", </v>
      </c>
      <c r="AE22" s="25" t="str">
        <f t="shared" si="9"/>
        <v xml:space="preserve">"bof_period_start_time", </v>
      </c>
    </row>
    <row r="23" spans="1:31">
      <c r="B23" s="33">
        <f t="shared" si="0"/>
        <v>10</v>
      </c>
      <c r="C23" s="34" t="s">
        <v>2499</v>
      </c>
      <c r="D23" s="236" t="s">
        <v>2503</v>
      </c>
      <c r="E23" s="36"/>
      <c r="F23" s="36" t="s">
        <v>1620</v>
      </c>
      <c r="G23" s="36">
        <v>19</v>
      </c>
      <c r="H23" s="229" t="str">
        <f t="shared" si="1"/>
        <v>text</v>
      </c>
      <c r="I23" s="229">
        <f t="shared" si="2"/>
        <v>58</v>
      </c>
      <c r="J23" s="237"/>
      <c r="K23" s="238"/>
      <c r="L23" s="239"/>
      <c r="M23" s="240" t="s">
        <v>2012</v>
      </c>
      <c r="S23" s="25" t="str">
        <f t="shared" si="3"/>
        <v>,bof_period_end_time</v>
      </c>
      <c r="T23" s="25" t="str">
        <f t="shared" si="4"/>
        <v>TEXT</v>
      </c>
      <c r="U23" s="25" t="str">
        <f t="shared" si="5"/>
        <v/>
      </c>
      <c r="V23" s="25" t="str">
        <f t="shared" si="6"/>
        <v/>
      </c>
      <c r="W23" s="25" t="str">
        <f t="shared" si="7"/>
        <v>-- 観察終了時間</v>
      </c>
      <c r="Y23" s="41"/>
      <c r="Z23" s="41"/>
      <c r="AA23" s="41"/>
      <c r="AB23" s="41"/>
      <c r="AD23" s="25" t="str">
        <f t="shared" si="8"/>
        <v xml:space="preserve">"bof_period_end_time": "object", </v>
      </c>
      <c r="AE23" s="25" t="str">
        <f t="shared" si="9"/>
        <v xml:space="preserve">"bof_period_end_time", </v>
      </c>
    </row>
    <row r="24" spans="1:31" ht="19.5" thickBot="1">
      <c r="A24" s="41"/>
      <c r="B24" s="42">
        <f t="shared" si="0"/>
        <v>11</v>
      </c>
      <c r="C24" s="43" t="s">
        <v>2500</v>
      </c>
      <c r="D24" s="43" t="s">
        <v>2501</v>
      </c>
      <c r="E24" s="44"/>
      <c r="F24" s="44" t="s">
        <v>1620</v>
      </c>
      <c r="G24" s="44">
        <v>1000</v>
      </c>
      <c r="H24" s="248" t="str">
        <f t="shared" si="1"/>
        <v>text</v>
      </c>
      <c r="I24" s="248">
        <f t="shared" si="2"/>
        <v>3004</v>
      </c>
      <c r="J24" s="46"/>
      <c r="K24" s="250"/>
      <c r="L24" s="44"/>
      <c r="M24" s="49"/>
      <c r="S24" s="25" t="str">
        <f t="shared" si="3"/>
        <v>,bof_memo</v>
      </c>
      <c r="T24" s="25" t="str">
        <f t="shared" si="4"/>
        <v>TEXT</v>
      </c>
      <c r="U24" s="25" t="str">
        <f t="shared" si="5"/>
        <v/>
      </c>
      <c r="V24" s="25" t="str">
        <f t="shared" si="6"/>
        <v/>
      </c>
      <c r="W24" s="25" t="str">
        <f t="shared" si="7"/>
        <v>-- 数値化されない頻度表現</v>
      </c>
      <c r="Y24" s="41"/>
      <c r="Z24" s="41"/>
      <c r="AA24" s="41"/>
      <c r="AB24" s="41"/>
      <c r="AD24" s="25" t="str">
        <f t="shared" si="8"/>
        <v xml:space="preserve">"bof_memo": "object", </v>
      </c>
      <c r="AE24" s="25" t="str">
        <f t="shared" si="9"/>
        <v xml:space="preserve">"bof_memo",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33" priority="17"/>
  </conditionalFormatting>
  <conditionalFormatting sqref="D18">
    <cfRule type="duplicateValues" dxfId="332" priority="16"/>
  </conditionalFormatting>
  <conditionalFormatting sqref="D16">
    <cfRule type="duplicateValues" dxfId="331" priority="15"/>
  </conditionalFormatting>
  <conditionalFormatting sqref="D17">
    <cfRule type="duplicateValues" dxfId="330" priority="14"/>
  </conditionalFormatting>
  <conditionalFormatting sqref="D14">
    <cfRule type="duplicateValues" dxfId="329" priority="13"/>
  </conditionalFormatting>
  <conditionalFormatting sqref="D21">
    <cfRule type="duplicateValues" dxfId="328" priority="10"/>
  </conditionalFormatting>
  <conditionalFormatting sqref="D19">
    <cfRule type="duplicateValues" dxfId="327" priority="7"/>
  </conditionalFormatting>
  <conditionalFormatting sqref="D20">
    <cfRule type="duplicateValues" dxfId="326" priority="3"/>
  </conditionalFormatting>
  <conditionalFormatting sqref="D22">
    <cfRule type="duplicateValues" dxfId="325" priority="2"/>
  </conditionalFormatting>
  <conditionalFormatting sqref="D23">
    <cfRule type="duplicateValues" dxfId="32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pageSetUpPr fitToPage="1"/>
  </sheetPr>
  <dimension ref="A1:AE3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8" t="s">
        <v>140</v>
      </c>
    </row>
    <row r="2" spans="1:31" ht="19.5" thickBot="1">
      <c r="B2" s="633"/>
      <c r="C2" s="634"/>
      <c r="D2" s="26" t="s">
        <v>141</v>
      </c>
      <c r="E2" s="637"/>
      <c r="F2" s="637"/>
      <c r="G2" s="637"/>
      <c r="H2" s="637"/>
      <c r="I2" s="637"/>
      <c r="J2" s="638"/>
      <c r="K2" s="639"/>
      <c r="L2" s="640"/>
      <c r="M2" s="27"/>
      <c r="P2" s="25" t="str">
        <f>"ALTER TABLE ONLY milscm4."&amp;D$8</f>
        <v>ALTER TABLE ONLY milscm4.text_mml_mmlsg_surgery_item</v>
      </c>
    </row>
    <row r="3" spans="1:31" ht="19.5" thickBot="1">
      <c r="B3" s="28"/>
      <c r="C3" s="28"/>
      <c r="D3" s="28"/>
      <c r="E3" s="28"/>
      <c r="F3" s="28"/>
      <c r="G3" s="28"/>
      <c r="H3" s="28"/>
      <c r="I3" s="28"/>
      <c r="J3" s="28"/>
      <c r="K3" s="28"/>
      <c r="L3" s="28"/>
      <c r="M3" s="29"/>
      <c r="N3" s="28"/>
      <c r="Q3" s="25" t="str">
        <f>"ADD CONSTRAINT "&amp;D$8&amp;"_pkey"</f>
        <v>ADD CONSTRAINT text_mml_mmlsg_surgery_item_pkey</v>
      </c>
    </row>
    <row r="4" spans="1:31">
      <c r="B4" s="626" t="s">
        <v>142</v>
      </c>
      <c r="C4" s="627"/>
      <c r="D4" s="628" t="str">
        <f>VLOOKUP(D7,エンティティ一覧!A1:'エンティティ一覧'!AQ10131,13,FALSE)</f>
        <v>ENT_A6_42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2588</v>
      </c>
      <c r="E7" s="646"/>
      <c r="F7" s="646"/>
      <c r="G7" s="646"/>
      <c r="H7" s="646"/>
      <c r="I7" s="646"/>
      <c r="J7" s="646"/>
      <c r="K7" s="646"/>
      <c r="L7" s="646"/>
      <c r="M7" s="647"/>
      <c r="T7" s="25" t="s">
        <v>2620</v>
      </c>
    </row>
    <row r="8" spans="1:31">
      <c r="B8" s="641" t="s">
        <v>642</v>
      </c>
      <c r="C8" s="642"/>
      <c r="D8" s="643" t="s">
        <v>2587</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MML_手術モジュール_手術項目を定義する。</v>
      </c>
      <c r="E9" s="655"/>
      <c r="F9" s="655"/>
      <c r="G9" s="655"/>
      <c r="H9" s="655"/>
      <c r="I9" s="655"/>
      <c r="J9" s="655"/>
      <c r="K9" s="655"/>
      <c r="L9" s="655"/>
      <c r="M9" s="656"/>
      <c r="P9" s="25" t="str">
        <f>"ALTER TABLE milscm4."&amp;D$8&amp;" OWNER TO pgmisgrp1;"</f>
        <v>ALTER TABLE milscm4.text_mml_mmlsg_surgery_item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milscm4.text_mml_mmlsg_surgery_item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milscm4.text_mml_mmlsg_surgery_item</v>
      </c>
    </row>
    <row r="13" spans="1:31" ht="16.5" customHeight="1">
      <c r="B13" s="670"/>
      <c r="C13" s="672"/>
      <c r="D13" s="672"/>
      <c r="E13" s="666"/>
      <c r="F13" s="297" t="s">
        <v>162</v>
      </c>
      <c r="G13" s="297" t="s">
        <v>163</v>
      </c>
      <c r="H13" s="297" t="s">
        <v>162</v>
      </c>
      <c r="I13" s="297" t="s">
        <v>164</v>
      </c>
      <c r="J13" s="666"/>
      <c r="K13" s="666"/>
      <c r="L13" s="666"/>
      <c r="M13" s="668"/>
      <c r="Q13" s="25" t="s">
        <v>1326</v>
      </c>
    </row>
    <row r="14" spans="1:31">
      <c r="B14" s="33">
        <f t="shared" ref="B14:B26" si="0">ROW()-13</f>
        <v>1</v>
      </c>
      <c r="C14" s="34" t="s">
        <v>1887</v>
      </c>
      <c r="D14" s="236" t="s">
        <v>1885</v>
      </c>
      <c r="E14" s="36" t="s">
        <v>192</v>
      </c>
      <c r="F14" s="36" t="s">
        <v>1875</v>
      </c>
      <c r="G14" s="36">
        <v>10</v>
      </c>
      <c r="H14" s="229" t="str">
        <f t="shared" ref="H14:H26" si="1">IF(F14="フラグ","boolean",IF(F14="文字列","text",IF(F14="整数","integer",IF(F14="実数","numeric",""))))</f>
        <v>integer</v>
      </c>
      <c r="I14" s="229">
        <f t="shared" ref="I14:I26" si="2">IF(H14="boolean",1,IF(H14="text",IF(G14&lt;=126,1+(G14*3),4+(G14*3)),IF(H14="integer",4,IF(H14="numeric",3+CEILING(G14/4*2,2),0))))</f>
        <v>4</v>
      </c>
      <c r="J14" s="237"/>
      <c r="K14" s="238"/>
      <c r="L14" s="239" t="s">
        <v>192</v>
      </c>
      <c r="M14" s="240"/>
      <c r="S14" s="25" t="str">
        <f t="shared" ref="S14:S26" si="3">IF(B14&lt;&gt;1,","&amp;D14,D14)</f>
        <v>zip_no</v>
      </c>
      <c r="T14" s="25" t="str">
        <f t="shared" ref="T14:T26" si="4">UPPER(H14)</f>
        <v>INTEGER</v>
      </c>
      <c r="U14" s="25" t="str">
        <f t="shared" ref="U14:U26" si="5">IF(K14&lt;&gt;"","default "&amp;IF(H14="text","'"&amp;K14&amp;"'",K14),"")</f>
        <v/>
      </c>
      <c r="V14" s="25" t="str">
        <f t="shared" ref="V14:V26" si="6">IF(L14="○","NOT NULL","")</f>
        <v>NOT NULL</v>
      </c>
      <c r="W14" s="25" t="str">
        <f t="shared" ref="W14:W26" si="7">"-- "&amp;C14</f>
        <v>-- ZipファイルNo</v>
      </c>
      <c r="Y14" s="41"/>
      <c r="Z14" s="41"/>
      <c r="AA14" s="41"/>
      <c r="AB14" s="41"/>
      <c r="AD14" s="25" t="str">
        <f t="shared" ref="AD14:AD26" si="8">IF(H14="text",""""&amp;D14&amp;""": ""object"", ","")</f>
        <v/>
      </c>
      <c r="AE14" s="25" t="str">
        <f t="shared" ref="AE14:AE26"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2721</v>
      </c>
      <c r="E19" s="36" t="s">
        <v>1273</v>
      </c>
      <c r="F19" s="36" t="s">
        <v>1875</v>
      </c>
      <c r="G19" s="36">
        <v>10</v>
      </c>
      <c r="H19" s="229" t="str">
        <f t="shared" ref="H19:H22" si="10">IF(F19="フラグ","boolean",IF(F19="文字列","text",IF(F19="整数","integer",IF(F19="実数","numeric",""))))</f>
        <v>integer</v>
      </c>
      <c r="I19" s="229">
        <f t="shared" ref="I19:I22" si="11">IF(H19="boolean",1,IF(H19="text",IF(G19&lt;=126,1+(G19*3),4+(G19*3)),IF(H19="integer",4,IF(H19="numeric",3+CEILING(G19/4*2,2),0))))</f>
        <v>4</v>
      </c>
      <c r="J19" s="237"/>
      <c r="K19" s="238"/>
      <c r="L19" s="239" t="s">
        <v>192</v>
      </c>
      <c r="M19" s="240"/>
      <c r="S19" s="25" t="str">
        <f>IF(B19&lt;&gt;1,","&amp;D19,D19)</f>
        <v>,surgery_item_no</v>
      </c>
      <c r="T19" s="25" t="str">
        <f>UPPER(H19)</f>
        <v>INTEGER</v>
      </c>
      <c r="U19" s="25" t="str">
        <f>IF(K19&lt;&gt;"","default "&amp;IF(H19="text","'"&amp;K19&amp;"'",K19),"")</f>
        <v/>
      </c>
      <c r="V19" s="25" t="str">
        <f t="shared" ref="V19:V22" si="12">IF(L19="○","NOT NULL","")</f>
        <v>NOT NULL</v>
      </c>
      <c r="W19" s="25" t="str">
        <f t="shared" ref="W19:W22" si="13">"-- "&amp;C19</f>
        <v>-- 手術項目No</v>
      </c>
      <c r="Y19" s="41"/>
      <c r="Z19" s="41"/>
      <c r="AA19" s="41"/>
      <c r="AB19" s="41"/>
      <c r="AD19" s="25" t="str">
        <f>IF(H19="text",""""&amp;D19&amp;""": ""object"", ","")</f>
        <v/>
      </c>
      <c r="AE19" s="25" t="str">
        <f>""""&amp;D19&amp;""", "</f>
        <v xml:space="preserve">"surgery_item_no", </v>
      </c>
    </row>
    <row r="20" spans="1:31">
      <c r="B20" s="33">
        <f t="shared" si="0"/>
        <v>7</v>
      </c>
      <c r="C20" s="34" t="s">
        <v>2589</v>
      </c>
      <c r="D20" s="236" t="s">
        <v>2622</v>
      </c>
      <c r="E20" s="36"/>
      <c r="F20" s="36" t="s">
        <v>1620</v>
      </c>
      <c r="G20" s="36">
        <v>20</v>
      </c>
      <c r="H20" s="229" t="str">
        <f t="shared" si="10"/>
        <v>text</v>
      </c>
      <c r="I20" s="229">
        <f t="shared" si="11"/>
        <v>61</v>
      </c>
      <c r="J20" s="237"/>
      <c r="K20" s="238"/>
      <c r="L20" s="239"/>
      <c r="M20" s="240"/>
      <c r="S20" s="25" t="str">
        <f t="shared" ref="S20:S22" si="14">IF(B20&lt;&gt;1,","&amp;D20,D20)</f>
        <v>,surgical_info_type</v>
      </c>
      <c r="T20" s="25" t="str">
        <f t="shared" ref="T20:T22" si="15">UPPER(H20)</f>
        <v>TEXT</v>
      </c>
      <c r="U20" s="25" t="str">
        <f t="shared" ref="U20:U22" si="16">IF(K20&lt;&gt;"","default "&amp;IF(H20="text","'"&amp;K20&amp;"'",K20),"")</f>
        <v/>
      </c>
      <c r="V20" s="25" t="str">
        <f t="shared" si="12"/>
        <v/>
      </c>
      <c r="W20" s="25" t="str">
        <f t="shared" si="13"/>
        <v>-- 手術の種類コード</v>
      </c>
      <c r="Y20" s="41"/>
      <c r="Z20" s="41"/>
      <c r="AA20" s="41"/>
      <c r="AB20" s="41"/>
      <c r="AD20" s="25" t="str">
        <f t="shared" ref="AD20:AD22" si="17">IF(H20="text",""""&amp;D20&amp;""": ""object"", ","")</f>
        <v xml:space="preserve">"surgical_info_type": "object", </v>
      </c>
      <c r="AE20" s="25" t="str">
        <f t="shared" ref="AE20:AE22" si="18">""""&amp;D20&amp;""", "</f>
        <v xml:space="preserve">"surgical_info_type", </v>
      </c>
    </row>
    <row r="21" spans="1:31">
      <c r="B21" s="33">
        <f t="shared" si="0"/>
        <v>8</v>
      </c>
      <c r="C21" s="34" t="s">
        <v>2590</v>
      </c>
      <c r="D21" s="236" t="s">
        <v>2722</v>
      </c>
      <c r="E21" s="36"/>
      <c r="F21" s="36" t="s">
        <v>1620</v>
      </c>
      <c r="G21" s="36">
        <v>10</v>
      </c>
      <c r="H21" s="229" t="str">
        <f t="shared" si="10"/>
        <v>text</v>
      </c>
      <c r="I21" s="229">
        <f t="shared" si="11"/>
        <v>31</v>
      </c>
      <c r="J21" s="237"/>
      <c r="K21" s="238"/>
      <c r="L21" s="239"/>
      <c r="M21" s="240" t="s">
        <v>2629</v>
      </c>
      <c r="S21" s="25" t="str">
        <f t="shared" si="14"/>
        <v>,surgical_info_date</v>
      </c>
      <c r="T21" s="25" t="str">
        <f t="shared" si="15"/>
        <v>TEXT</v>
      </c>
      <c r="U21" s="25" t="str">
        <f t="shared" si="16"/>
        <v/>
      </c>
      <c r="V21" s="25" t="str">
        <f t="shared" si="12"/>
        <v/>
      </c>
      <c r="W21" s="25" t="str">
        <f t="shared" si="13"/>
        <v>-- 手術施行日</v>
      </c>
      <c r="Y21" s="41"/>
      <c r="Z21" s="41"/>
      <c r="AA21" s="41"/>
      <c r="AB21" s="41"/>
      <c r="AD21" s="25" t="str">
        <f t="shared" si="17"/>
        <v xml:space="preserve">"surgical_info_date": "object", </v>
      </c>
      <c r="AE21" s="25" t="str">
        <f t="shared" si="18"/>
        <v xml:space="preserve">"surgical_info_date", </v>
      </c>
    </row>
    <row r="22" spans="1:31">
      <c r="B22" s="33">
        <f t="shared" si="0"/>
        <v>9</v>
      </c>
      <c r="C22" s="34" t="s">
        <v>2591</v>
      </c>
      <c r="D22" s="236" t="s">
        <v>2623</v>
      </c>
      <c r="E22" s="36"/>
      <c r="F22" s="36" t="s">
        <v>1620</v>
      </c>
      <c r="G22" s="36">
        <v>8</v>
      </c>
      <c r="H22" s="229" t="str">
        <f t="shared" si="10"/>
        <v>text</v>
      </c>
      <c r="I22" s="229">
        <f t="shared" si="11"/>
        <v>25</v>
      </c>
      <c r="J22" s="237"/>
      <c r="K22" s="238"/>
      <c r="L22" s="239"/>
      <c r="M22" s="240" t="s">
        <v>2627</v>
      </c>
      <c r="S22" s="25" t="str">
        <f t="shared" si="14"/>
        <v>,surgical_info_start_time</v>
      </c>
      <c r="T22" s="25" t="str">
        <f t="shared" si="15"/>
        <v>TEXT</v>
      </c>
      <c r="U22" s="25" t="str">
        <f t="shared" si="16"/>
        <v/>
      </c>
      <c r="V22" s="25" t="str">
        <f t="shared" si="12"/>
        <v/>
      </c>
      <c r="W22" s="25" t="str">
        <f t="shared" si="13"/>
        <v>-- 手術開始時刻</v>
      </c>
      <c r="Y22" s="41"/>
      <c r="Z22" s="41"/>
      <c r="AA22" s="41"/>
      <c r="AB22" s="41"/>
      <c r="AD22" s="25" t="str">
        <f t="shared" si="17"/>
        <v xml:space="preserve">"surgical_info_start_time": "object", </v>
      </c>
      <c r="AE22" s="25" t="str">
        <f t="shared" si="18"/>
        <v xml:space="preserve">"surgical_info_start_time", </v>
      </c>
    </row>
    <row r="23" spans="1:31">
      <c r="B23" s="33">
        <f t="shared" si="0"/>
        <v>10</v>
      </c>
      <c r="C23" s="34" t="s">
        <v>2592</v>
      </c>
      <c r="D23" s="236" t="s">
        <v>2624</v>
      </c>
      <c r="E23" s="36"/>
      <c r="F23" s="36" t="s">
        <v>1620</v>
      </c>
      <c r="G23" s="36">
        <v>20</v>
      </c>
      <c r="H23" s="229" t="str">
        <f t="shared" si="1"/>
        <v>text</v>
      </c>
      <c r="I23" s="229">
        <f t="shared" si="2"/>
        <v>61</v>
      </c>
      <c r="J23" s="237"/>
      <c r="K23" s="238"/>
      <c r="L23" s="239"/>
      <c r="M23" s="240" t="s">
        <v>2628</v>
      </c>
      <c r="S23" s="25" t="str">
        <f>IF(B23&lt;&gt;1,","&amp;D23,D23)</f>
        <v>,surgical_info_duration</v>
      </c>
      <c r="T23" s="25" t="str">
        <f>UPPER(H23)</f>
        <v>TEXT</v>
      </c>
      <c r="U23" s="25" t="str">
        <f>IF(K23&lt;&gt;"","default "&amp;IF(H23="text","'"&amp;K23&amp;"'",K23),"")</f>
        <v/>
      </c>
      <c r="V23" s="25" t="str">
        <f t="shared" si="6"/>
        <v/>
      </c>
      <c r="W23" s="25" t="str">
        <f t="shared" si="7"/>
        <v>-- 手術時間</v>
      </c>
      <c r="Y23" s="41"/>
      <c r="Z23" s="41"/>
      <c r="AA23" s="41"/>
      <c r="AB23" s="41"/>
      <c r="AD23" s="25" t="str">
        <f>IF(H23="text",""""&amp;D23&amp;""": ""object"", ","")</f>
        <v xml:space="preserve">"surgical_info_duration": "object", </v>
      </c>
      <c r="AE23" s="25" t="str">
        <f>""""&amp;D23&amp;""", "</f>
        <v xml:space="preserve">"surgical_info_duration", </v>
      </c>
    </row>
    <row r="24" spans="1:31">
      <c r="B24" s="33">
        <f t="shared" si="0"/>
        <v>11</v>
      </c>
      <c r="C24" s="34" t="s">
        <v>2593</v>
      </c>
      <c r="D24" s="236" t="s">
        <v>2625</v>
      </c>
      <c r="E24" s="36"/>
      <c r="F24" s="36" t="s">
        <v>1620</v>
      </c>
      <c r="G24" s="36">
        <v>20</v>
      </c>
      <c r="H24" s="229" t="str">
        <f t="shared" si="1"/>
        <v>text</v>
      </c>
      <c r="I24" s="229">
        <f t="shared" si="2"/>
        <v>61</v>
      </c>
      <c r="J24" s="237"/>
      <c r="K24" s="238"/>
      <c r="L24" s="239"/>
      <c r="M24" s="240" t="s">
        <v>2628</v>
      </c>
      <c r="S24" s="25" t="str">
        <f t="shared" si="3"/>
        <v>,anesthesia_duration</v>
      </c>
      <c r="T24" s="25" t="str">
        <f t="shared" si="4"/>
        <v>TEXT</v>
      </c>
      <c r="U24" s="25" t="str">
        <f t="shared" si="5"/>
        <v/>
      </c>
      <c r="V24" s="25" t="str">
        <f t="shared" si="6"/>
        <v/>
      </c>
      <c r="W24" s="25" t="str">
        <f t="shared" si="7"/>
        <v>-- 麻酔時間</v>
      </c>
      <c r="Y24" s="41"/>
      <c r="Z24" s="41"/>
      <c r="AA24" s="41"/>
      <c r="AB24" s="41"/>
      <c r="AD24" s="25" t="str">
        <f t="shared" si="8"/>
        <v xml:space="preserve">"anesthesia_duration": "object", </v>
      </c>
      <c r="AE24" s="25" t="str">
        <f t="shared" si="9"/>
        <v xml:space="preserve">"anesthesia_duration", </v>
      </c>
    </row>
    <row r="25" spans="1:31">
      <c r="B25" s="33">
        <f t="shared" si="0"/>
        <v>12</v>
      </c>
      <c r="C25" s="34" t="s">
        <v>2594</v>
      </c>
      <c r="D25" s="236" t="s">
        <v>2626</v>
      </c>
      <c r="E25" s="36"/>
      <c r="F25" s="36" t="s">
        <v>1620</v>
      </c>
      <c r="G25" s="36">
        <v>1000</v>
      </c>
      <c r="H25" s="229" t="str">
        <f t="shared" si="1"/>
        <v>text</v>
      </c>
      <c r="I25" s="229">
        <f t="shared" si="2"/>
        <v>3004</v>
      </c>
      <c r="J25" s="237"/>
      <c r="K25" s="238"/>
      <c r="L25" s="239"/>
      <c r="M25" s="240"/>
      <c r="S25" s="25" t="str">
        <f t="shared" si="3"/>
        <v>,operative_notes</v>
      </c>
      <c r="T25" s="25" t="str">
        <f t="shared" si="4"/>
        <v>TEXT</v>
      </c>
      <c r="U25" s="25" t="str">
        <f t="shared" si="5"/>
        <v/>
      </c>
      <c r="V25" s="25" t="str">
        <f t="shared" si="6"/>
        <v/>
      </c>
      <c r="W25" s="25" t="str">
        <f t="shared" si="7"/>
        <v>-- 手術記録の自由文章表現</v>
      </c>
      <c r="Y25" s="41"/>
      <c r="Z25" s="41"/>
      <c r="AA25" s="41"/>
      <c r="AB25" s="41"/>
      <c r="AD25" s="25" t="str">
        <f t="shared" si="8"/>
        <v xml:space="preserve">"operative_notes": "object", </v>
      </c>
      <c r="AE25" s="25" t="str">
        <f t="shared" si="9"/>
        <v xml:space="preserve">"operative_notes", </v>
      </c>
    </row>
    <row r="26" spans="1:31" ht="19.5" thickBot="1">
      <c r="A26" s="41"/>
      <c r="B26" s="42">
        <f t="shared" si="0"/>
        <v>13</v>
      </c>
      <c r="C26" s="43" t="s">
        <v>2595</v>
      </c>
      <c r="D26" s="43" t="s">
        <v>2723</v>
      </c>
      <c r="E26" s="44"/>
      <c r="F26" s="44" t="s">
        <v>1620</v>
      </c>
      <c r="G26" s="44">
        <v>1000</v>
      </c>
      <c r="H26" s="248" t="str">
        <f t="shared" si="1"/>
        <v>text</v>
      </c>
      <c r="I26" s="248">
        <f t="shared" si="2"/>
        <v>3004</v>
      </c>
      <c r="J26" s="46"/>
      <c r="K26" s="250"/>
      <c r="L26" s="44"/>
      <c r="M26" s="49"/>
      <c r="S26" s="25" t="str">
        <f t="shared" si="3"/>
        <v>,memo</v>
      </c>
      <c r="T26" s="25" t="str">
        <f t="shared" si="4"/>
        <v>TEXT</v>
      </c>
      <c r="U26" s="25" t="str">
        <f t="shared" si="5"/>
        <v/>
      </c>
      <c r="V26" s="25" t="str">
        <f t="shared" si="6"/>
        <v/>
      </c>
      <c r="W26" s="25" t="str">
        <f t="shared" si="7"/>
        <v>-- 手術に関する追加事項</v>
      </c>
      <c r="Y26" s="41"/>
      <c r="Z26" s="41"/>
      <c r="AA26" s="41"/>
      <c r="AB26" s="41"/>
      <c r="AD26" s="25" t="str">
        <f t="shared" si="8"/>
        <v xml:space="preserve">"memo": "object", </v>
      </c>
      <c r="AE26" s="25" t="str">
        <f t="shared" si="9"/>
        <v xml:space="preserve">"memo", </v>
      </c>
    </row>
    <row r="27" spans="1:31">
      <c r="P27" s="41"/>
      <c r="R27" s="25" t="s">
        <v>1327</v>
      </c>
      <c r="Y27" s="41"/>
      <c r="Z27" s="41"/>
      <c r="AA27" s="41"/>
      <c r="AB27" s="41"/>
    </row>
    <row r="28" spans="1:31">
      <c r="P28" s="41"/>
      <c r="Y28" s="41"/>
      <c r="Z28" s="41"/>
      <c r="AA28" s="41"/>
      <c r="AB28" s="41"/>
    </row>
    <row r="29" spans="1:31">
      <c r="P29" s="41"/>
      <c r="Y29" s="41"/>
      <c r="Z29" s="41"/>
      <c r="AA29" s="41"/>
      <c r="AB29" s="41"/>
    </row>
    <row r="30" spans="1:31">
      <c r="P30" s="41"/>
      <c r="Y30" s="41"/>
      <c r="Z30" s="41"/>
      <c r="AA30" s="41"/>
    </row>
    <row r="31" spans="1:31">
      <c r="P31" s="41"/>
      <c r="Y31" s="41"/>
      <c r="Z31" s="41"/>
      <c r="AA31" s="41"/>
    </row>
    <row r="32" spans="1:31">
      <c r="P32" s="41"/>
      <c r="Y32" s="41"/>
      <c r="Z32" s="41"/>
      <c r="AA32" s="41"/>
    </row>
    <row r="33" spans="16:27">
      <c r="P33" s="41"/>
      <c r="Y33" s="41"/>
      <c r="Z33" s="41"/>
      <c r="AA33" s="41"/>
    </row>
    <row r="34" spans="16:27">
      <c r="P34" s="41"/>
      <c r="Y34" s="41"/>
      <c r="Z34" s="41"/>
      <c r="AA34"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323" priority="15"/>
  </conditionalFormatting>
  <conditionalFormatting sqref="D18">
    <cfRule type="duplicateValues" dxfId="322" priority="14"/>
  </conditionalFormatting>
  <conditionalFormatting sqref="D16">
    <cfRule type="duplicateValues" dxfId="321" priority="13"/>
  </conditionalFormatting>
  <conditionalFormatting sqref="D17">
    <cfRule type="duplicateValues" dxfId="320" priority="12"/>
  </conditionalFormatting>
  <conditionalFormatting sqref="D14">
    <cfRule type="duplicateValues" dxfId="319" priority="11"/>
  </conditionalFormatting>
  <conditionalFormatting sqref="D25">
    <cfRule type="duplicateValues" dxfId="318" priority="9"/>
  </conditionalFormatting>
  <conditionalFormatting sqref="D24">
    <cfRule type="duplicateValues" dxfId="317" priority="8"/>
  </conditionalFormatting>
  <conditionalFormatting sqref="D21">
    <cfRule type="duplicateValues" dxfId="316" priority="5"/>
  </conditionalFormatting>
  <conditionalFormatting sqref="D20">
    <cfRule type="duplicateValues" dxfId="315" priority="4"/>
  </conditionalFormatting>
  <conditionalFormatting sqref="D19">
    <cfRule type="duplicateValues" dxfId="314" priority="3"/>
  </conditionalFormatting>
  <conditionalFormatting sqref="D22">
    <cfRule type="duplicateValues" dxfId="313" priority="2"/>
  </conditionalFormatting>
  <conditionalFormatting sqref="D23">
    <cfRule type="duplicateValues" dxfId="31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pageSetUpPr fitToPage="1"/>
  </sheetPr>
  <dimension ref="A1:AE3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milscm4.text_mml_mmlsg_dp</v>
      </c>
    </row>
    <row r="3" spans="1:31" ht="19.5" thickBot="1">
      <c r="B3" s="28"/>
      <c r="C3" s="28"/>
      <c r="D3" s="28"/>
      <c r="E3" s="28"/>
      <c r="F3" s="28"/>
      <c r="G3" s="28"/>
      <c r="H3" s="28"/>
      <c r="I3" s="28"/>
      <c r="J3" s="28"/>
      <c r="K3" s="28"/>
      <c r="L3" s="28"/>
      <c r="M3" s="29"/>
      <c r="N3" s="28"/>
      <c r="Q3" s="25" t="str">
        <f>"ADD CONSTRAINT "&amp;D$8&amp;"_pkey"</f>
        <v>ADD CONSTRAINT text_mml_mmlsg_dp_pkey</v>
      </c>
    </row>
    <row r="4" spans="1:31">
      <c r="B4" s="626" t="s">
        <v>142</v>
      </c>
      <c r="C4" s="627"/>
      <c r="D4" s="628" t="str">
        <f>VLOOKUP(D7,エンティティ一覧!A1:'エンティティ一覧'!AQ10131,13,FALSE)</f>
        <v>ENT_A6_43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2660</v>
      </c>
      <c r="E7" s="646"/>
      <c r="F7" s="646"/>
      <c r="G7" s="646"/>
      <c r="H7" s="646"/>
      <c r="I7" s="646"/>
      <c r="J7" s="646"/>
      <c r="K7" s="646"/>
      <c r="L7" s="646"/>
      <c r="M7" s="647"/>
      <c r="T7" s="25" t="s">
        <v>2621</v>
      </c>
    </row>
    <row r="8" spans="1:31">
      <c r="B8" s="641" t="s">
        <v>642</v>
      </c>
      <c r="C8" s="642"/>
      <c r="D8" s="643" t="s">
        <v>2715</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MML_手術モジュール_診療科情報を定義する。</v>
      </c>
      <c r="E9" s="655"/>
      <c r="F9" s="655"/>
      <c r="G9" s="655"/>
      <c r="H9" s="655"/>
      <c r="I9" s="655"/>
      <c r="J9" s="655"/>
      <c r="K9" s="655"/>
      <c r="L9" s="655"/>
      <c r="M9" s="656"/>
      <c r="P9" s="25" t="str">
        <f>"ALTER TABLE milscm4."&amp;D$8&amp;" OWNER TO pgmisgrp1;"</f>
        <v>ALTER TABLE milscm4.text_mml_mmlsg_dp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milscm4.text_mml_mmlsg_dp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milscm4.text_mml_mmlsg_dp</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v>6</v>
      </c>
      <c r="C19" s="34" t="s">
        <v>3039</v>
      </c>
      <c r="D19" s="236" t="s">
        <v>3023</v>
      </c>
      <c r="E19" s="36" t="s">
        <v>192</v>
      </c>
      <c r="F19" s="36" t="s">
        <v>1875</v>
      </c>
      <c r="G19" s="36">
        <v>10</v>
      </c>
      <c r="H19" s="229" t="str">
        <f t="shared" ref="H19" si="10">IF(F19="フラグ","boolean",IF(F19="文字列","text",IF(F19="整数","integer",IF(F19="実数","numeric",""))))</f>
        <v>integer</v>
      </c>
      <c r="I19" s="229">
        <f t="shared" ref="I19" si="11">IF(H19="boolean",1,IF(H19="text",IF(G19&lt;=126,1+(G19*3),4+(G19*3)),IF(H19="integer",4,IF(H19="numeric",3+CEILING(G19/4*2,2),0))))</f>
        <v>4</v>
      </c>
      <c r="J19" s="237"/>
      <c r="K19" s="238"/>
      <c r="L19" s="239" t="s">
        <v>192</v>
      </c>
      <c r="M19" s="240"/>
      <c r="S19" s="25" t="str">
        <f t="shared" ref="S19" si="12">IF(B19&lt;&gt;1,","&amp;D19,D19)</f>
        <v>,surgery_item_no</v>
      </c>
      <c r="T19" s="25" t="str">
        <f t="shared" ref="T19" si="13">UPPER(H19)</f>
        <v>INTEGER</v>
      </c>
      <c r="U19" s="25" t="str">
        <f t="shared" ref="U19" si="14">IF(K19&lt;&gt;"","default "&amp;IF(H19="text","'"&amp;K19&amp;"'",K19),"")</f>
        <v/>
      </c>
      <c r="V19" s="25" t="str">
        <f t="shared" ref="V19" si="15">IF(L19="○","NOT NULL","")</f>
        <v>NOT NULL</v>
      </c>
      <c r="W19" s="25" t="str">
        <f t="shared" ref="W19" si="16">"-- "&amp;C19</f>
        <v>-- 手術項目No</v>
      </c>
      <c r="Y19" s="41"/>
      <c r="Z19" s="41"/>
      <c r="AA19" s="41"/>
      <c r="AB19" s="41"/>
      <c r="AD19" s="25" t="str">
        <f t="shared" ref="AD19" si="17">IF(H19="text",""""&amp;D19&amp;""": ""object"", ","")</f>
        <v/>
      </c>
      <c r="AE19" s="25" t="str">
        <f t="shared" ref="AE19" si="18">""""&amp;D19&amp;""", "</f>
        <v xml:space="preserve">"surgery_item_no", </v>
      </c>
    </row>
    <row r="20" spans="1:31" ht="56.25">
      <c r="B20" s="33">
        <f t="shared" si="0"/>
        <v>7</v>
      </c>
      <c r="C20" s="34" t="s">
        <v>2100</v>
      </c>
      <c r="D20" s="236" t="s">
        <v>1912</v>
      </c>
      <c r="E20" s="36" t="s">
        <v>192</v>
      </c>
      <c r="F20" s="36" t="s">
        <v>1620</v>
      </c>
      <c r="G20" s="36">
        <v>20</v>
      </c>
      <c r="H20" s="229" t="str">
        <f>IF(F20="フラグ","boolean",IF(F20="文字列","text",IF(F20="整数","integer",IF(F20="実数","numeric",""))))</f>
        <v>text</v>
      </c>
      <c r="I20" s="229">
        <f t="shared" si="2"/>
        <v>61</v>
      </c>
      <c r="J20" s="237"/>
      <c r="K20" s="238"/>
      <c r="L20" s="239" t="s">
        <v>192</v>
      </c>
      <c r="M20" s="240" t="s">
        <v>2598</v>
      </c>
      <c r="S20" s="25" t="str">
        <f>IF(B20&lt;&gt;1,","&amp;D20,D20)</f>
        <v>,tag_name</v>
      </c>
      <c r="T20" s="25" t="str">
        <f>UPPER(H20)</f>
        <v>TEXT</v>
      </c>
      <c r="U20" s="25" t="str">
        <f>IF(K20&lt;&gt;"","default "&amp;IF(H20="text","'"&amp;K20&amp;"'",K20),"")</f>
        <v/>
      </c>
      <c r="V20" s="25" t="str">
        <f t="shared" si="6"/>
        <v>NOT NULL</v>
      </c>
      <c r="W20" s="25" t="str">
        <f t="shared" si="7"/>
        <v>-- タグ名</v>
      </c>
      <c r="Y20" s="41"/>
      <c r="Z20" s="41"/>
      <c r="AA20" s="41"/>
      <c r="AB20" s="41"/>
      <c r="AD20" s="25" t="str">
        <f>IF(H20="text",""""&amp;D20&amp;""": ""object"", ","")</f>
        <v xml:space="preserve">"tag_name": "object", </v>
      </c>
      <c r="AE20" s="25" t="str">
        <f>""""&amp;D20&amp;""", "</f>
        <v xml:space="preserve">"tag_name", </v>
      </c>
    </row>
    <row r="21" spans="1:31">
      <c r="B21" s="33">
        <f t="shared" si="0"/>
        <v>8</v>
      </c>
      <c r="C21" s="34" t="s">
        <v>2600</v>
      </c>
      <c r="D21" s="34" t="s">
        <v>2614</v>
      </c>
      <c r="E21" s="36" t="s">
        <v>1273</v>
      </c>
      <c r="F21" s="36" t="s">
        <v>1875</v>
      </c>
      <c r="G21" s="36">
        <v>10</v>
      </c>
      <c r="H21" s="229" t="str">
        <f>IF(F21="フラグ","boolean",IF(F21="文字列","text",IF(F21="整数","integer",IF(F21="実数","numeric",""))))</f>
        <v>integer</v>
      </c>
      <c r="I21" s="229">
        <f>IF(H21="boolean",1,IF(H21="text",IF(G21&lt;=126,1+(G21*3),4+(G21*3)),IF(H21="integer",4,IF(H21="numeric",3+CEILING(G21/4*2,2),0))))</f>
        <v>4</v>
      </c>
      <c r="J21" s="237"/>
      <c r="K21" s="238"/>
      <c r="L21" s="239" t="s">
        <v>192</v>
      </c>
      <c r="M21" s="240" t="s">
        <v>2601</v>
      </c>
      <c r="S21" s="25" t="str">
        <f>IF(B21&lt;&gt;1,","&amp;D21,D21)</f>
        <v>,dp_no</v>
      </c>
      <c r="T21" s="25" t="str">
        <f>UPPER(H21)</f>
        <v>INTEGER</v>
      </c>
      <c r="U21" s="25" t="str">
        <f>IF(K21&lt;&gt;"","default "&amp;IF(H21="text","'"&amp;K21&amp;"'",K21),"")</f>
        <v/>
      </c>
      <c r="V21" s="25" t="str">
        <f>IF(L21="○","NOT NULL","")</f>
        <v>NOT NULL</v>
      </c>
      <c r="W21" s="25" t="str">
        <f>"-- "&amp;C21</f>
        <v>-- 診療科情報No</v>
      </c>
      <c r="Y21" s="41"/>
      <c r="Z21" s="41"/>
      <c r="AA21" s="41"/>
      <c r="AB21" s="41"/>
      <c r="AD21" s="25" t="str">
        <f>IF(H21="text",""""&amp;D21&amp;""": ""object"", ","")</f>
        <v/>
      </c>
      <c r="AE21" s="25" t="str">
        <f>""""&amp;D21&amp;""", "</f>
        <v xml:space="preserve">"dp_no", </v>
      </c>
    </row>
    <row r="22" spans="1:31">
      <c r="B22" s="33">
        <f t="shared" si="0"/>
        <v>9</v>
      </c>
      <c r="C22" s="34" t="s">
        <v>2610</v>
      </c>
      <c r="D22" s="34" t="s">
        <v>2599</v>
      </c>
      <c r="E22" s="36" t="s">
        <v>1273</v>
      </c>
      <c r="F22" s="36" t="s">
        <v>1875</v>
      </c>
      <c r="G22" s="36">
        <v>10</v>
      </c>
      <c r="H22" s="229" t="str">
        <f>IF(F22="フラグ","boolean",IF(F22="文字列","text",IF(F22="整数","integer",IF(F22="実数","numeric",""))))</f>
        <v>integer</v>
      </c>
      <c r="I22" s="229">
        <f>IF(H22="boolean",1,IF(H22="text",IF(G22&lt;=126,1+(G22*3),4+(G22*3)),IF(H22="integer",4,IF(H22="numeric",3+CEILING(G22/4*2,2),0))))</f>
        <v>4</v>
      </c>
      <c r="J22" s="237"/>
      <c r="K22" s="238"/>
      <c r="L22" s="239" t="s">
        <v>192</v>
      </c>
      <c r="M22" s="240" t="s">
        <v>2602</v>
      </c>
      <c r="S22" s="25" t="str">
        <f>IF(B22&lt;&gt;1,","&amp;D22,D22)</f>
        <v>,dp_name_no</v>
      </c>
      <c r="T22" s="25" t="str">
        <f>UPPER(H22)</f>
        <v>INTEGER</v>
      </c>
      <c r="U22" s="25" t="str">
        <f>IF(K22&lt;&gt;"","default "&amp;IF(H22="text","'"&amp;K22&amp;"'",K22),"")</f>
        <v/>
      </c>
      <c r="V22" s="25" t="str">
        <f>IF(L22="○","NOT NULL","")</f>
        <v>NOT NULL</v>
      </c>
      <c r="W22" s="25" t="str">
        <f>"-- "&amp;C22</f>
        <v>-- 診療科名称No</v>
      </c>
      <c r="Y22" s="41"/>
      <c r="Z22" s="41"/>
      <c r="AA22" s="41"/>
      <c r="AB22" s="41"/>
      <c r="AD22" s="25" t="str">
        <f>IF(H22="text",""""&amp;D22&amp;""": ""object"", ","")</f>
        <v/>
      </c>
      <c r="AE22" s="25" t="str">
        <f>""""&amp;D22&amp;""", "</f>
        <v xml:space="preserve">"dp_name_no", </v>
      </c>
    </row>
    <row r="23" spans="1:31">
      <c r="B23" s="33">
        <f t="shared" si="0"/>
        <v>10</v>
      </c>
      <c r="C23" s="34" t="s">
        <v>2604</v>
      </c>
      <c r="D23" s="236" t="s">
        <v>2603</v>
      </c>
      <c r="E23" s="36"/>
      <c r="F23" s="36" t="s">
        <v>1620</v>
      </c>
      <c r="G23" s="36">
        <v>20</v>
      </c>
      <c r="H23" s="229" t="str">
        <f>IF(F23="フラグ","boolean",IF(F23="文字列","text",IF(F23="整数","integer",IF(F23="実数","numeric",""))))</f>
        <v>text</v>
      </c>
      <c r="I23" s="229">
        <f t="shared" ref="I23:I26" si="19">IF(H23="boolean",1,IF(H23="text",IF(G23&lt;=126,1+(G23*3),4+(G23*3)),IF(H23="integer",4,IF(H23="numeric",3+CEILING(G23/4*2,2),0))))</f>
        <v>61</v>
      </c>
      <c r="J23" s="237"/>
      <c r="K23" s="238"/>
      <c r="L23" s="239"/>
      <c r="M23" s="240"/>
      <c r="S23" s="25" t="str">
        <f>IF(B23&lt;&gt;1,","&amp;D23,D23)</f>
        <v>,id</v>
      </c>
      <c r="T23" s="25" t="str">
        <f>UPPER(H23)</f>
        <v>TEXT</v>
      </c>
      <c r="U23" s="25" t="str">
        <f>IF(K23&lt;&gt;"","default "&amp;IF(H23="text","'"&amp;K23&amp;"'",K23),"")</f>
        <v/>
      </c>
      <c r="V23" s="25" t="str">
        <f t="shared" ref="V23:V26" si="20">IF(L23="○","NOT NULL","")</f>
        <v/>
      </c>
      <c r="W23" s="25" t="str">
        <f t="shared" ref="W23:W26" si="21">"-- "&amp;C23</f>
        <v>-- 診療科ID</v>
      </c>
      <c r="Y23" s="41"/>
      <c r="Z23" s="41"/>
      <c r="AA23" s="41"/>
      <c r="AB23" s="41"/>
      <c r="AD23" s="25" t="str">
        <f>IF(H23="text",""""&amp;D23&amp;""": ""object"", ","")</f>
        <v xml:space="preserve">"id": "object", </v>
      </c>
      <c r="AE23" s="25" t="str">
        <f>""""&amp;D23&amp;""", "</f>
        <v xml:space="preserve">"id", </v>
      </c>
    </row>
    <row r="24" spans="1:31">
      <c r="B24" s="33">
        <f t="shared" si="0"/>
        <v>11</v>
      </c>
      <c r="C24" s="34" t="s">
        <v>2605</v>
      </c>
      <c r="D24" s="236" t="s">
        <v>2618</v>
      </c>
      <c r="E24" s="36"/>
      <c r="F24" s="36" t="s">
        <v>1620</v>
      </c>
      <c r="G24" s="36">
        <v>20</v>
      </c>
      <c r="H24" s="229" t="str">
        <f t="shared" ref="H24" si="22">IF(F24="フラグ","boolean",IF(F24="文字列","text",IF(F24="整数","integer",IF(F24="実数","numeric",""))))</f>
        <v>text</v>
      </c>
      <c r="I24" s="229">
        <f t="shared" si="19"/>
        <v>61</v>
      </c>
      <c r="J24" s="237"/>
      <c r="K24" s="238"/>
      <c r="L24" s="239"/>
      <c r="M24" s="240"/>
      <c r="S24" s="25" t="str">
        <f t="shared" ref="S24" si="23">IF(B24&lt;&gt;1,","&amp;D24,D24)</f>
        <v>,type</v>
      </c>
      <c r="T24" s="25" t="str">
        <f t="shared" ref="T24" si="24">UPPER(H24)</f>
        <v>TEXT</v>
      </c>
      <c r="U24" s="25" t="str">
        <f t="shared" ref="U24" si="25">IF(K24&lt;&gt;"","default "&amp;IF(H24="text","'"&amp;K24&amp;"'",K24),"")</f>
        <v/>
      </c>
      <c r="V24" s="25" t="str">
        <f t="shared" si="20"/>
        <v/>
      </c>
      <c r="W24" s="25" t="str">
        <f t="shared" si="21"/>
        <v>-- 診療科ID_種類コード</v>
      </c>
      <c r="Y24" s="41"/>
      <c r="Z24" s="41"/>
      <c r="AA24" s="41"/>
      <c r="AB24" s="41"/>
      <c r="AD24" s="25" t="str">
        <f t="shared" ref="AD24" si="26">IF(H24="text",""""&amp;D24&amp;""": ""object"", ","")</f>
        <v xml:space="preserve">"type": "object", </v>
      </c>
      <c r="AE24" s="25" t="str">
        <f t="shared" ref="AE24" si="27">""""&amp;D24&amp;""", "</f>
        <v xml:space="preserve">"type", </v>
      </c>
    </row>
    <row r="25" spans="1:31">
      <c r="B25" s="33">
        <f t="shared" si="0"/>
        <v>12</v>
      </c>
      <c r="C25" s="34" t="s">
        <v>2606</v>
      </c>
      <c r="D25" s="236" t="s">
        <v>1930</v>
      </c>
      <c r="E25" s="36"/>
      <c r="F25" s="36" t="s">
        <v>1620</v>
      </c>
      <c r="G25" s="36">
        <v>20</v>
      </c>
      <c r="H25" s="229" t="str">
        <f>IF(F25="フラグ","boolean",IF(F25="文字列","text",IF(F25="整数","integer",IF(F25="実数","numeric",""))))</f>
        <v>text</v>
      </c>
      <c r="I25" s="229">
        <f t="shared" si="19"/>
        <v>61</v>
      </c>
      <c r="J25" s="237"/>
      <c r="K25" s="238"/>
      <c r="L25" s="239"/>
      <c r="M25" s="240"/>
      <c r="S25" s="25" t="str">
        <f>IF(B25&lt;&gt;1,","&amp;D25,D25)</f>
        <v>,table_id</v>
      </c>
      <c r="T25" s="25" t="str">
        <f>UPPER(H25)</f>
        <v>TEXT</v>
      </c>
      <c r="U25" s="25" t="str">
        <f>IF(K25&lt;&gt;"","default "&amp;IF(H25="text","'"&amp;K25&amp;"'",K25),"")</f>
        <v/>
      </c>
      <c r="V25" s="25" t="str">
        <f t="shared" si="20"/>
        <v/>
      </c>
      <c r="W25" s="25" t="str">
        <f t="shared" si="21"/>
        <v>-- 診療科ID_テーブル名</v>
      </c>
      <c r="Y25" s="41"/>
      <c r="Z25" s="41"/>
      <c r="AA25" s="41"/>
      <c r="AB25" s="41"/>
      <c r="AD25" s="25" t="str">
        <f>IF(H25="text",""""&amp;D25&amp;""": ""object"", ","")</f>
        <v xml:space="preserve">"table_id": "object", </v>
      </c>
      <c r="AE25" s="25" t="str">
        <f>""""&amp;D25&amp;""", "</f>
        <v xml:space="preserve">"table_id", </v>
      </c>
    </row>
    <row r="26" spans="1:31">
      <c r="B26" s="33">
        <f t="shared" si="0"/>
        <v>13</v>
      </c>
      <c r="C26" s="34" t="s">
        <v>2607</v>
      </c>
      <c r="D26" s="236" t="s">
        <v>2609</v>
      </c>
      <c r="E26" s="36"/>
      <c r="F26" s="36" t="s">
        <v>1875</v>
      </c>
      <c r="G26" s="36">
        <v>10</v>
      </c>
      <c r="H26" s="229" t="str">
        <f t="shared" ref="H26:H27" si="28">IF(F26="フラグ","boolean",IF(F26="文字列","text",IF(F26="整数","integer",IF(F26="実数","numeric",""))))</f>
        <v>integer</v>
      </c>
      <c r="I26" s="229">
        <f t="shared" si="19"/>
        <v>4</v>
      </c>
      <c r="J26" s="237"/>
      <c r="K26" s="238"/>
      <c r="L26" s="239"/>
      <c r="M26" s="240"/>
      <c r="S26" s="25" t="str">
        <f t="shared" ref="S26:S27" si="29">IF(B26&lt;&gt;1,","&amp;D26,D26)</f>
        <v>,check_digit</v>
      </c>
      <c r="T26" s="25" t="str">
        <f t="shared" ref="T26:T27" si="30">UPPER(H26)</f>
        <v>INTEGER</v>
      </c>
      <c r="U26" s="25" t="str">
        <f t="shared" ref="U26:U27" si="31">IF(K26&lt;&gt;"","default "&amp;IF(H26="text","'"&amp;K26&amp;"'",K26),"")</f>
        <v/>
      </c>
      <c r="V26" s="25" t="str">
        <f t="shared" si="20"/>
        <v/>
      </c>
      <c r="W26" s="25" t="str">
        <f t="shared" si="21"/>
        <v>-- 診療科ID_チェックディジット</v>
      </c>
      <c r="Y26" s="41"/>
      <c r="Z26" s="41"/>
      <c r="AA26" s="41"/>
      <c r="AB26" s="41"/>
      <c r="AD26" s="25" t="str">
        <f t="shared" ref="AD26:AD27" si="32">IF(H26="text",""""&amp;D26&amp;""": ""object"", ","")</f>
        <v/>
      </c>
      <c r="AE26" s="25" t="str">
        <f t="shared" ref="AE26:AE27" si="33">""""&amp;D26&amp;""", "</f>
        <v xml:space="preserve">"check_digit", </v>
      </c>
    </row>
    <row r="27" spans="1:31">
      <c r="B27" s="33">
        <f t="shared" si="0"/>
        <v>14</v>
      </c>
      <c r="C27" s="34" t="s">
        <v>2608</v>
      </c>
      <c r="D27" s="236" t="s">
        <v>2619</v>
      </c>
      <c r="E27" s="36"/>
      <c r="F27" s="36" t="s">
        <v>1620</v>
      </c>
      <c r="G27" s="36">
        <v>3</v>
      </c>
      <c r="H27" s="229" t="str">
        <f t="shared" si="28"/>
        <v>text</v>
      </c>
      <c r="I27" s="229">
        <f t="shared" ref="I27:I29" si="34">IF(H27="boolean",1,IF(H27="text",IF(G27&lt;=126,1+(G27*3),4+(G27*3)),IF(H27="integer",4,IF(H27="numeric",3+CEILING(G27/4*2,2),0))))</f>
        <v>10</v>
      </c>
      <c r="J27" s="237"/>
      <c r="K27" s="238"/>
      <c r="L27" s="239"/>
      <c r="M27" s="240"/>
      <c r="S27" s="25" t="str">
        <f t="shared" si="29"/>
        <v>,check_digit_schema</v>
      </c>
      <c r="T27" s="25" t="str">
        <f t="shared" si="30"/>
        <v>TEXT</v>
      </c>
      <c r="U27" s="25" t="str">
        <f t="shared" si="31"/>
        <v/>
      </c>
      <c r="V27" s="25" t="str">
        <f t="shared" ref="V27:V29" si="35">IF(L27="○","NOT NULL","")</f>
        <v/>
      </c>
      <c r="W27" s="25" t="str">
        <f t="shared" ref="W27:W29" si="36">"-- "&amp;C27</f>
        <v>-- 診療科ID_チェックディジット方式</v>
      </c>
      <c r="Y27" s="41"/>
      <c r="Z27" s="41"/>
      <c r="AA27" s="41"/>
      <c r="AB27" s="41"/>
      <c r="AD27" s="25" t="str">
        <f t="shared" si="32"/>
        <v xml:space="preserve">"check_digit_schema": "object", </v>
      </c>
      <c r="AE27" s="25" t="str">
        <f t="shared" si="33"/>
        <v xml:space="preserve">"check_digit_schema", </v>
      </c>
    </row>
    <row r="28" spans="1:31">
      <c r="B28" s="33">
        <f t="shared" si="0"/>
        <v>15</v>
      </c>
      <c r="C28" s="34" t="s">
        <v>2611</v>
      </c>
      <c r="D28" s="236" t="s">
        <v>2612</v>
      </c>
      <c r="E28" s="36"/>
      <c r="F28" s="36" t="s">
        <v>1620</v>
      </c>
      <c r="G28" s="36">
        <v>20</v>
      </c>
      <c r="H28" s="229" t="str">
        <f>IF(F28="フラグ","boolean",IF(F28="文字列","text",IF(F28="整数","integer",IF(F28="実数","numeric",""))))</f>
        <v>text</v>
      </c>
      <c r="I28" s="229">
        <f t="shared" si="34"/>
        <v>61</v>
      </c>
      <c r="J28" s="237"/>
      <c r="K28" s="238"/>
      <c r="L28" s="239"/>
      <c r="M28" s="240"/>
      <c r="S28" s="25" t="str">
        <f>IF(B28&lt;&gt;1,","&amp;D28,D28)</f>
        <v>,dp_name</v>
      </c>
      <c r="T28" s="25" t="str">
        <f>UPPER(H28)</f>
        <v>TEXT</v>
      </c>
      <c r="U28" s="25" t="str">
        <f>IF(K28&lt;&gt;"","default "&amp;IF(H28="text","'"&amp;K28&amp;"'",K28),"")</f>
        <v/>
      </c>
      <c r="V28" s="25" t="str">
        <f t="shared" si="35"/>
        <v/>
      </c>
      <c r="W28" s="25" t="str">
        <f t="shared" si="36"/>
        <v>-- 診療科名称</v>
      </c>
      <c r="Y28" s="41"/>
      <c r="Z28" s="41"/>
      <c r="AA28" s="41"/>
      <c r="AB28" s="41"/>
      <c r="AD28" s="25" t="str">
        <f>IF(H28="text",""""&amp;D28&amp;""": ""object"", ","")</f>
        <v xml:space="preserve">"dp_name": "object", </v>
      </c>
      <c r="AE28" s="25" t="str">
        <f>""""&amp;D28&amp;""", "</f>
        <v xml:space="preserve">"dp_name", </v>
      </c>
    </row>
    <row r="29" spans="1:31">
      <c r="B29" s="33">
        <f t="shared" si="0"/>
        <v>16</v>
      </c>
      <c r="C29" s="34" t="s">
        <v>2615</v>
      </c>
      <c r="D29" s="236" t="s">
        <v>2613</v>
      </c>
      <c r="E29" s="36"/>
      <c r="F29" s="36" t="s">
        <v>1620</v>
      </c>
      <c r="G29" s="36">
        <v>20</v>
      </c>
      <c r="H29" s="229" t="str">
        <f t="shared" ref="H29" si="37">IF(F29="フラグ","boolean",IF(F29="文字列","text",IF(F29="整数","integer",IF(F29="実数","numeric",""))))</f>
        <v>text</v>
      </c>
      <c r="I29" s="229">
        <f t="shared" si="34"/>
        <v>61</v>
      </c>
      <c r="J29" s="237"/>
      <c r="K29" s="238"/>
      <c r="L29" s="239"/>
      <c r="M29" s="240"/>
      <c r="S29" s="25" t="str">
        <f t="shared" ref="S29" si="38">IF(B29&lt;&gt;1,","&amp;D29,D29)</f>
        <v>,dp_name_rep_code</v>
      </c>
      <c r="T29" s="25" t="str">
        <f t="shared" ref="T29" si="39">UPPER(H29)</f>
        <v>TEXT</v>
      </c>
      <c r="U29" s="25" t="str">
        <f t="shared" ref="U29" si="40">IF(K29&lt;&gt;"","default "&amp;IF(H29="text","'"&amp;K29&amp;"'",K29),"")</f>
        <v/>
      </c>
      <c r="V29" s="25" t="str">
        <f t="shared" si="35"/>
        <v/>
      </c>
      <c r="W29" s="25" t="str">
        <f t="shared" si="36"/>
        <v>-- 診療科名称_表記法</v>
      </c>
      <c r="Y29" s="41"/>
      <c r="Z29" s="41"/>
      <c r="AA29" s="41"/>
      <c r="AB29" s="41"/>
      <c r="AD29" s="25" t="str">
        <f t="shared" ref="AD29" si="41">IF(H29="text",""""&amp;D29&amp;""": ""object"", ","")</f>
        <v xml:space="preserve">"dp_name_rep_code": "object", </v>
      </c>
      <c r="AE29" s="25" t="str">
        <f t="shared" ref="AE29" si="42">""""&amp;D29&amp;""", "</f>
        <v xml:space="preserve">"dp_name_rep_code", </v>
      </c>
    </row>
    <row r="30" spans="1:31" ht="19.5" thickBot="1">
      <c r="A30" s="41"/>
      <c r="B30" s="42">
        <f t="shared" si="0"/>
        <v>17</v>
      </c>
      <c r="C30" s="43" t="s">
        <v>2616</v>
      </c>
      <c r="D30" s="43" t="s">
        <v>2617</v>
      </c>
      <c r="E30" s="44"/>
      <c r="F30" s="44" t="s">
        <v>1620</v>
      </c>
      <c r="G30" s="44">
        <v>20</v>
      </c>
      <c r="H30" s="248" t="str">
        <f t="shared" si="1"/>
        <v>text</v>
      </c>
      <c r="I30" s="248">
        <f t="shared" si="2"/>
        <v>61</v>
      </c>
      <c r="J30" s="46"/>
      <c r="K30" s="250"/>
      <c r="L30" s="44"/>
      <c r="M30" s="49"/>
      <c r="S30" s="25" t="str">
        <f t="shared" si="3"/>
        <v>,dp_name_table_id</v>
      </c>
      <c r="T30" s="25" t="str">
        <f t="shared" si="4"/>
        <v>TEXT</v>
      </c>
      <c r="U30" s="25" t="str">
        <f t="shared" si="5"/>
        <v/>
      </c>
      <c r="V30" s="25" t="str">
        <f t="shared" si="6"/>
        <v/>
      </c>
      <c r="W30" s="25" t="str">
        <f t="shared" si="7"/>
        <v>-- 診療科名称_テーブル名</v>
      </c>
      <c r="Y30" s="41"/>
      <c r="Z30" s="41"/>
      <c r="AA30" s="41"/>
      <c r="AB30" s="41"/>
      <c r="AD30" s="25" t="str">
        <f t="shared" si="8"/>
        <v xml:space="preserve">"dp_name_table_id": "object", </v>
      </c>
      <c r="AE30" s="25" t="str">
        <f t="shared" si="9"/>
        <v xml:space="preserve">"dp_name_table_id", </v>
      </c>
    </row>
    <row r="31" spans="1:31">
      <c r="P31" s="41"/>
      <c r="R31" s="25" t="s">
        <v>1327</v>
      </c>
      <c r="Y31" s="41"/>
      <c r="Z31" s="41"/>
      <c r="AA31" s="41"/>
      <c r="AB31" s="41"/>
    </row>
    <row r="32" spans="1:31">
      <c r="P32" s="41"/>
      <c r="Y32" s="41"/>
      <c r="Z32" s="41"/>
      <c r="AA32" s="41"/>
      <c r="AB32" s="41"/>
    </row>
    <row r="33" spans="16:28">
      <c r="P33" s="41"/>
      <c r="Y33" s="41"/>
      <c r="Z33" s="41"/>
      <c r="AA33" s="41"/>
      <c r="AB33" s="41"/>
    </row>
    <row r="34" spans="16:28">
      <c r="P34" s="41"/>
      <c r="Y34" s="41"/>
      <c r="Z34" s="41"/>
      <c r="AA34" s="41"/>
    </row>
    <row r="35" spans="16:28">
      <c r="P35" s="41"/>
      <c r="Y35" s="41"/>
      <c r="Z35" s="41"/>
      <c r="AA35" s="41"/>
    </row>
    <row r="36" spans="16:28">
      <c r="P36" s="41"/>
      <c r="Y36" s="41"/>
      <c r="Z36" s="41"/>
      <c r="AA36" s="41"/>
    </row>
    <row r="37" spans="16:28">
      <c r="P37" s="41"/>
      <c r="Y37" s="41"/>
      <c r="Z37" s="41"/>
      <c r="AA37" s="41"/>
    </row>
    <row r="38" spans="16:28">
      <c r="P38" s="41"/>
      <c r="Y38" s="41"/>
      <c r="Z38" s="41"/>
      <c r="AA38"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311" priority="19"/>
  </conditionalFormatting>
  <conditionalFormatting sqref="D18:D19">
    <cfRule type="duplicateValues" dxfId="310" priority="18"/>
  </conditionalFormatting>
  <conditionalFormatting sqref="D16">
    <cfRule type="duplicateValues" dxfId="309" priority="17"/>
  </conditionalFormatting>
  <conditionalFormatting sqref="D17">
    <cfRule type="duplicateValues" dxfId="308" priority="16"/>
  </conditionalFormatting>
  <conditionalFormatting sqref="D14">
    <cfRule type="duplicateValues" dxfId="307" priority="15"/>
  </conditionalFormatting>
  <conditionalFormatting sqref="D24">
    <cfRule type="duplicateValues" dxfId="306" priority="14"/>
  </conditionalFormatting>
  <conditionalFormatting sqref="D23">
    <cfRule type="duplicateValues" dxfId="305" priority="13"/>
  </conditionalFormatting>
  <conditionalFormatting sqref="D26">
    <cfRule type="duplicateValues" dxfId="304" priority="12"/>
  </conditionalFormatting>
  <conditionalFormatting sqref="D25">
    <cfRule type="duplicateValues" dxfId="303" priority="11"/>
  </conditionalFormatting>
  <conditionalFormatting sqref="D20">
    <cfRule type="duplicateValues" dxfId="302" priority="9"/>
  </conditionalFormatting>
  <conditionalFormatting sqref="D27">
    <cfRule type="duplicateValues" dxfId="301" priority="7"/>
  </conditionalFormatting>
  <conditionalFormatting sqref="D29">
    <cfRule type="duplicateValues" dxfId="300" priority="6"/>
  </conditionalFormatting>
  <conditionalFormatting sqref="D28">
    <cfRule type="duplicateValues" dxfId="299" priority="5"/>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milscm4.text_mml_mmlsg_rd</v>
      </c>
    </row>
    <row r="3" spans="1:31" ht="19.5" thickBot="1">
      <c r="B3" s="28"/>
      <c r="C3" s="28"/>
      <c r="D3" s="28"/>
      <c r="E3" s="28"/>
      <c r="F3" s="28"/>
      <c r="G3" s="28"/>
      <c r="H3" s="28"/>
      <c r="I3" s="28"/>
      <c r="J3" s="28"/>
      <c r="K3" s="28"/>
      <c r="L3" s="28"/>
      <c r="M3" s="29"/>
      <c r="N3" s="28"/>
      <c r="Q3" s="25" t="str">
        <f>"ADD CONSTRAINT "&amp;D$8&amp;"_pkey"</f>
        <v>ADD CONSTRAINT text_mml_mmlsg_rd_pkey</v>
      </c>
    </row>
    <row r="4" spans="1:31">
      <c r="B4" s="626" t="s">
        <v>142</v>
      </c>
      <c r="C4" s="627"/>
      <c r="D4" s="628" t="str">
        <f>VLOOKUP(D7,エンティティ一覧!A1:'エンティティ一覧'!AQ10131,13,FALSE)</f>
        <v>ENT_A6_44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2633</v>
      </c>
      <c r="E7" s="646"/>
      <c r="F7" s="646"/>
      <c r="G7" s="646"/>
      <c r="H7" s="646"/>
      <c r="I7" s="646"/>
      <c r="J7" s="646"/>
      <c r="K7" s="646"/>
      <c r="L7" s="646"/>
      <c r="M7" s="647"/>
      <c r="T7" s="25" t="s">
        <v>2635</v>
      </c>
    </row>
    <row r="8" spans="1:31">
      <c r="B8" s="641" t="s">
        <v>642</v>
      </c>
      <c r="C8" s="642"/>
      <c r="D8" s="643" t="s">
        <v>2630</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MML_手術モジュール_診断履歴情報を定義する。</v>
      </c>
      <c r="E9" s="655"/>
      <c r="F9" s="655"/>
      <c r="G9" s="655"/>
      <c r="H9" s="655"/>
      <c r="I9" s="655"/>
      <c r="J9" s="655"/>
      <c r="K9" s="655"/>
      <c r="L9" s="655"/>
      <c r="M9" s="656"/>
      <c r="P9" s="25" t="str">
        <f>"ALTER TABLE milscm4."&amp;D$8&amp;" OWNER TO pgmisgrp1;"</f>
        <v>ALTER TABLE milscm4.text_mml_mmlsg_rd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milscm4.text_mml_mmlsg_rd</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2597</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2634</v>
      </c>
      <c r="D20" s="236" t="s">
        <v>2758</v>
      </c>
      <c r="E20" s="36" t="s">
        <v>1273</v>
      </c>
      <c r="F20" s="36" t="s">
        <v>1875</v>
      </c>
      <c r="G20" s="36">
        <v>10</v>
      </c>
      <c r="H20" s="229" t="str">
        <f t="shared" ref="H20" si="10">IF(F20="フラグ","boolean",IF(F20="文字列","text",IF(F20="整数","integer",IF(F20="実数","numeric",""))))</f>
        <v>integer</v>
      </c>
      <c r="I20" s="229">
        <f t="shared" ref="I20" si="11">IF(H20="boolean",1,IF(H20="text",IF(G20&lt;=126,1+(G20*3),4+(G20*3)),IF(H20="integer",4,IF(H20="numeric",3+CEILING(G20/4*2,2),0))))</f>
        <v>4</v>
      </c>
      <c r="J20" s="237"/>
      <c r="K20" s="238"/>
      <c r="L20" s="239" t="s">
        <v>192</v>
      </c>
      <c r="M20" s="240"/>
      <c r="S20" s="25" t="str">
        <f>IF(B20&lt;&gt;1,","&amp;D20,D20)</f>
        <v>,rd_no</v>
      </c>
      <c r="T20" s="25" t="str">
        <f>UPPER(H20)</f>
        <v>INTEGER</v>
      </c>
      <c r="U20" s="25" t="str">
        <f>IF(K20&lt;&gt;"","default "&amp;IF(H20="text","'"&amp;K20&amp;"'",K20),"")</f>
        <v/>
      </c>
      <c r="V20" s="25" t="str">
        <f t="shared" ref="V20" si="12">IF(L20="○","NOT NULL","")</f>
        <v>NOT NULL</v>
      </c>
      <c r="W20" s="25" t="str">
        <f t="shared" ref="W20" si="13">"-- "&amp;C20</f>
        <v>-- 診断履歴情報No</v>
      </c>
      <c r="Y20" s="41"/>
      <c r="Z20" s="41"/>
      <c r="AA20" s="41"/>
      <c r="AB20" s="41"/>
      <c r="AD20" s="25" t="str">
        <f>IF(H20="text",""""&amp;D20&amp;""": ""object"", ","")</f>
        <v/>
      </c>
      <c r="AE20" s="25" t="str">
        <f>""""&amp;D20&amp;""", "</f>
        <v xml:space="preserve">"rd_no", </v>
      </c>
    </row>
    <row r="21" spans="1:31">
      <c r="B21" s="33">
        <f t="shared" si="0"/>
        <v>8</v>
      </c>
      <c r="C21" s="34" t="s">
        <v>1897</v>
      </c>
      <c r="D21" s="236" t="s">
        <v>1931</v>
      </c>
      <c r="E21" s="36"/>
      <c r="F21" s="36" t="s">
        <v>1620</v>
      </c>
      <c r="G21" s="36">
        <v>19</v>
      </c>
      <c r="H21" s="229" t="str">
        <f t="shared" si="1"/>
        <v>text</v>
      </c>
      <c r="I21" s="229">
        <f t="shared" si="2"/>
        <v>58</v>
      </c>
      <c r="J21" s="237"/>
      <c r="K21" s="238"/>
      <c r="L21" s="239"/>
      <c r="M21" s="240" t="s">
        <v>1884</v>
      </c>
      <c r="S21" s="25" t="str">
        <f t="shared" si="3"/>
        <v>,start_date</v>
      </c>
      <c r="T21" s="25" t="str">
        <f t="shared" si="4"/>
        <v>TEXT</v>
      </c>
      <c r="U21" s="25" t="str">
        <f t="shared" si="5"/>
        <v/>
      </c>
      <c r="V21" s="25" t="str">
        <f t="shared" si="6"/>
        <v/>
      </c>
      <c r="W21" s="25" t="str">
        <f t="shared" si="7"/>
        <v>-- 疾患開始日</v>
      </c>
      <c r="Y21" s="41"/>
      <c r="Z21" s="41"/>
      <c r="AA21" s="41"/>
      <c r="AB21" s="41"/>
      <c r="AD21" s="25" t="str">
        <f t="shared" si="8"/>
        <v xml:space="preserve">"start_date": "object", </v>
      </c>
      <c r="AE21" s="25" t="str">
        <f t="shared" si="9"/>
        <v xml:space="preserve">"start_date", </v>
      </c>
    </row>
    <row r="22" spans="1:31">
      <c r="B22" s="33">
        <f t="shared" si="0"/>
        <v>9</v>
      </c>
      <c r="C22" s="34" t="s">
        <v>1898</v>
      </c>
      <c r="D22" s="236" t="s">
        <v>1932</v>
      </c>
      <c r="E22" s="36"/>
      <c r="F22" s="36" t="s">
        <v>1620</v>
      </c>
      <c r="G22" s="36">
        <v>19</v>
      </c>
      <c r="H22" s="229" t="str">
        <f t="shared" si="1"/>
        <v>text</v>
      </c>
      <c r="I22" s="229">
        <f t="shared" si="2"/>
        <v>58</v>
      </c>
      <c r="J22" s="237"/>
      <c r="K22" s="238"/>
      <c r="L22" s="239"/>
      <c r="M22" s="240" t="s">
        <v>1884</v>
      </c>
      <c r="S22" s="25" t="str">
        <f t="shared" si="3"/>
        <v>,end_date</v>
      </c>
      <c r="T22" s="25" t="str">
        <f t="shared" si="4"/>
        <v>TEXT</v>
      </c>
      <c r="U22" s="25" t="str">
        <f t="shared" si="5"/>
        <v/>
      </c>
      <c r="V22" s="25" t="str">
        <f t="shared" si="6"/>
        <v/>
      </c>
      <c r="W22" s="25" t="str">
        <f t="shared" si="7"/>
        <v>-- 疾患終了日</v>
      </c>
      <c r="Y22" s="41"/>
      <c r="Z22" s="41"/>
      <c r="AA22" s="41"/>
      <c r="AB22" s="41"/>
      <c r="AD22" s="25" t="str">
        <f t="shared" si="8"/>
        <v xml:space="preserve">"end_date": "object", </v>
      </c>
      <c r="AE22" s="25" t="str">
        <f t="shared" si="9"/>
        <v xml:space="preserve">"end_date", </v>
      </c>
    </row>
    <row r="23" spans="1:31">
      <c r="B23" s="33">
        <f t="shared" si="0"/>
        <v>10</v>
      </c>
      <c r="C23" s="34" t="s">
        <v>1899</v>
      </c>
      <c r="D23" s="236" t="s">
        <v>1901</v>
      </c>
      <c r="E23" s="36"/>
      <c r="F23" s="36" t="s">
        <v>1620</v>
      </c>
      <c r="G23" s="36">
        <v>20</v>
      </c>
      <c r="H23" s="229" t="str">
        <f>IF(F23="フラグ","boolean",IF(F23="文字列","text",IF(F23="整数","integer",IF(F23="実数","numeric",""))))</f>
        <v>text</v>
      </c>
      <c r="I23" s="229">
        <f t="shared" si="2"/>
        <v>61</v>
      </c>
      <c r="J23" s="237"/>
      <c r="K23" s="238"/>
      <c r="L23" s="239"/>
      <c r="M23" s="240"/>
      <c r="S23" s="25" t="str">
        <f>IF(B23&lt;&gt;1,","&amp;D23,D23)</f>
        <v>,outcome</v>
      </c>
      <c r="T23" s="25" t="str">
        <f>UPPER(H23)</f>
        <v>TEXT</v>
      </c>
      <c r="U23" s="25" t="str">
        <f>IF(K23&lt;&gt;"","default "&amp;IF(H23="text","'"&amp;K23&amp;"'",K23),"")</f>
        <v/>
      </c>
      <c r="V23" s="25" t="str">
        <f t="shared" si="6"/>
        <v/>
      </c>
      <c r="W23" s="25" t="str">
        <f t="shared" si="7"/>
        <v>-- 転帰</v>
      </c>
      <c r="Y23" s="41"/>
      <c r="Z23" s="41"/>
      <c r="AA23" s="41"/>
      <c r="AB23" s="41"/>
      <c r="AD23" s="25" t="str">
        <f>IF(H23="text",""""&amp;D23&amp;""": ""object"", ","")</f>
        <v xml:space="preserve">"outcome": "object", </v>
      </c>
      <c r="AE23" s="25" t="str">
        <f>""""&amp;D23&amp;""", "</f>
        <v xml:space="preserve">"outcome", </v>
      </c>
    </row>
    <row r="24" spans="1:31" ht="19.5" thickBot="1">
      <c r="A24" s="41"/>
      <c r="B24" s="42">
        <f t="shared" si="0"/>
        <v>11</v>
      </c>
      <c r="C24" s="43" t="s">
        <v>1900</v>
      </c>
      <c r="D24" s="43" t="s">
        <v>2093</v>
      </c>
      <c r="E24" s="44"/>
      <c r="F24" s="44" t="s">
        <v>1620</v>
      </c>
      <c r="G24" s="44">
        <v>19</v>
      </c>
      <c r="H24" s="248" t="str">
        <f t="shared" si="1"/>
        <v>text</v>
      </c>
      <c r="I24" s="248">
        <f t="shared" si="2"/>
        <v>58</v>
      </c>
      <c r="J24" s="46"/>
      <c r="K24" s="250"/>
      <c r="L24" s="44"/>
      <c r="M24" s="49"/>
      <c r="S24" s="25" t="str">
        <f t="shared" si="3"/>
        <v>,first_encounter_date</v>
      </c>
      <c r="T24" s="25" t="str">
        <f t="shared" si="4"/>
        <v>TEXT</v>
      </c>
      <c r="U24" s="25" t="str">
        <f t="shared" si="5"/>
        <v/>
      </c>
      <c r="V24" s="25" t="str">
        <f t="shared" si="6"/>
        <v/>
      </c>
      <c r="W24" s="25" t="str">
        <f t="shared" si="7"/>
        <v>-- 疾患の初診日</v>
      </c>
      <c r="Y24" s="41"/>
      <c r="Z24" s="41"/>
      <c r="AA24" s="41"/>
      <c r="AB24" s="41"/>
      <c r="AD24" s="25" t="str">
        <f t="shared" si="8"/>
        <v xml:space="preserve">"first_encounter_date": "object", </v>
      </c>
      <c r="AE24" s="25" t="str">
        <f t="shared" si="9"/>
        <v xml:space="preserve">"first_encounter_date",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98" priority="10"/>
  </conditionalFormatting>
  <conditionalFormatting sqref="D22">
    <cfRule type="duplicateValues" dxfId="297" priority="9"/>
  </conditionalFormatting>
  <conditionalFormatting sqref="D21">
    <cfRule type="duplicateValues" dxfId="296" priority="8"/>
  </conditionalFormatting>
  <conditionalFormatting sqref="D18">
    <cfRule type="duplicateValues" dxfId="295" priority="7"/>
  </conditionalFormatting>
  <conditionalFormatting sqref="D16">
    <cfRule type="duplicateValues" dxfId="294" priority="6"/>
  </conditionalFormatting>
  <conditionalFormatting sqref="D23">
    <cfRule type="duplicateValues" dxfId="293" priority="5"/>
  </conditionalFormatting>
  <conditionalFormatting sqref="D17">
    <cfRule type="duplicateValues" dxfId="292" priority="4"/>
  </conditionalFormatting>
  <conditionalFormatting sqref="D14">
    <cfRule type="duplicateValues" dxfId="291" priority="3"/>
  </conditionalFormatting>
  <conditionalFormatting sqref="D19">
    <cfRule type="duplicateValues" dxfId="290" priority="2"/>
  </conditionalFormatting>
  <conditionalFormatting sqref="D20">
    <cfRule type="duplicateValues" dxfId="28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6" fitToHeight="0" orientation="portrait" horizontalDpi="300" verticalDpi="300" r:id="rId1"/>
  <headerFooter alignWithMargins="0">
    <oddFooter>&amp;C&amp;P/&amp;N</oddFooter>
  </headerFooter>
  <legacyDrawingHF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pageSetUpPr fitToPage="1"/>
  </sheetPr>
  <dimension ref="A1:AE3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milscm4.text_mml_mmlsg_rd_byomei</v>
      </c>
    </row>
    <row r="3" spans="1:31" ht="19.5" thickBot="1">
      <c r="B3" s="28"/>
      <c r="C3" s="28"/>
      <c r="D3" s="28"/>
      <c r="E3" s="28"/>
      <c r="F3" s="28"/>
      <c r="G3" s="28"/>
      <c r="H3" s="28"/>
      <c r="I3" s="28"/>
      <c r="J3" s="28"/>
      <c r="K3" s="28"/>
      <c r="L3" s="28"/>
      <c r="M3" s="29"/>
      <c r="N3" s="28"/>
      <c r="Q3" s="25" t="str">
        <f>"ADD CONSTRAINT "&amp;D$8&amp;"_pkey"</f>
        <v>ADD CONSTRAINT text_mml_mmlsg_rd_byomei_pkey</v>
      </c>
    </row>
    <row r="4" spans="1:31">
      <c r="B4" s="626" t="s">
        <v>142</v>
      </c>
      <c r="C4" s="627"/>
      <c r="D4" s="628" t="str">
        <f>VLOOKUP(D7,エンティティ一覧!A1:'エンティティ一覧'!AQ10131,13,FALSE)</f>
        <v>ENT_A6_45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2663</v>
      </c>
      <c r="E7" s="646"/>
      <c r="F7" s="646"/>
      <c r="G7" s="646"/>
      <c r="H7" s="646"/>
      <c r="I7" s="646"/>
      <c r="J7" s="646"/>
      <c r="K7" s="646"/>
      <c r="L7" s="646"/>
      <c r="M7" s="647"/>
      <c r="T7" s="25" t="s">
        <v>2637</v>
      </c>
    </row>
    <row r="8" spans="1:31">
      <c r="B8" s="641" t="s">
        <v>642</v>
      </c>
      <c r="C8" s="642"/>
      <c r="D8" s="643" t="s">
        <v>2716</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MML_手術モジュール_病名を定義する。</v>
      </c>
      <c r="E9" s="655"/>
      <c r="F9" s="655"/>
      <c r="G9" s="655"/>
      <c r="H9" s="655"/>
      <c r="I9" s="655"/>
      <c r="J9" s="655"/>
      <c r="K9" s="655"/>
      <c r="L9" s="655"/>
      <c r="M9" s="656"/>
      <c r="P9" s="25" t="str">
        <f>"ALTER TABLE milscm4."&amp;D$8&amp;" OWNER TO pgmisgrp1;"</f>
        <v>ALTER TABLE milscm4.text_mml_mmlsg_rd_byomei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milscm4.text_mml_mmlsg_rd_byomei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milscm4.text_mml_mmlsg_rd_byomei</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5" si="0">ROW()-13</f>
        <v>1</v>
      </c>
      <c r="C14" s="34" t="s">
        <v>1887</v>
      </c>
      <c r="D14" s="236" t="s">
        <v>1885</v>
      </c>
      <c r="E14" s="36" t="s">
        <v>192</v>
      </c>
      <c r="F14" s="36" t="s">
        <v>1875</v>
      </c>
      <c r="G14" s="36">
        <v>10</v>
      </c>
      <c r="H14" s="229" t="str">
        <f t="shared" ref="H14:H25" si="1">IF(F14="フラグ","boolean",IF(F14="文字列","text",IF(F14="整数","integer",IF(F14="実数","numeric",""))))</f>
        <v>integer</v>
      </c>
      <c r="I14" s="229">
        <f t="shared" ref="I14:I25" si="2">IF(H14="boolean",1,IF(H14="text",IF(G14&lt;=126,1+(G14*3),4+(G14*3)),IF(H14="integer",4,IF(H14="numeric",3+CEILING(G14/4*2,2),0))))</f>
        <v>4</v>
      </c>
      <c r="J14" s="237"/>
      <c r="K14" s="238"/>
      <c r="L14" s="239" t="s">
        <v>192</v>
      </c>
      <c r="M14" s="240"/>
      <c r="S14" s="25" t="str">
        <f t="shared" ref="S14:S25" si="3">IF(B14&lt;&gt;1,","&amp;D14,D14)</f>
        <v>zip_no</v>
      </c>
      <c r="T14" s="25" t="str">
        <f t="shared" ref="T14:T25" si="4">UPPER(H14)</f>
        <v>INTEGER</v>
      </c>
      <c r="U14" s="25" t="str">
        <f t="shared" ref="U14:U25" si="5">IF(K14&lt;&gt;"","default "&amp;IF(H14="text","'"&amp;K14&amp;"'",K14),"")</f>
        <v/>
      </c>
      <c r="V14" s="25" t="str">
        <f t="shared" ref="V14:V25" si="6">IF(L14="○","NOT NULL","")</f>
        <v>NOT NULL</v>
      </c>
      <c r="W14" s="25" t="str">
        <f t="shared" ref="W14:W25" si="7">"-- "&amp;C14</f>
        <v>-- ZipファイルNo</v>
      </c>
      <c r="Y14" s="41"/>
      <c r="Z14" s="41"/>
      <c r="AA14" s="41"/>
      <c r="AB14" s="41"/>
      <c r="AD14" s="25" t="str">
        <f t="shared" ref="AD14:AD25" si="8">IF(H14="text",""""&amp;D14&amp;""": ""object"", ","")</f>
        <v/>
      </c>
      <c r="AE14" s="25" t="str">
        <f t="shared" ref="AE14:AE25"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2597</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2634</v>
      </c>
      <c r="D20" s="236" t="s">
        <v>2636</v>
      </c>
      <c r="E20" s="36" t="s">
        <v>1273</v>
      </c>
      <c r="F20" s="36" t="s">
        <v>1875</v>
      </c>
      <c r="G20" s="36">
        <v>10</v>
      </c>
      <c r="H20" s="229" t="str">
        <f t="shared" si="1"/>
        <v>integer</v>
      </c>
      <c r="I20" s="229">
        <f t="shared" si="2"/>
        <v>4</v>
      </c>
      <c r="J20" s="237"/>
      <c r="K20" s="238"/>
      <c r="L20" s="239" t="s">
        <v>192</v>
      </c>
      <c r="M20" s="240"/>
      <c r="S20" s="25" t="str">
        <f>IF(B20&lt;&gt;1,","&amp;D20,D20)</f>
        <v>,rd_no</v>
      </c>
      <c r="T20" s="25" t="str">
        <f>UPPER(H20)</f>
        <v>INTEGER</v>
      </c>
      <c r="U20" s="25" t="str">
        <f>IF(K20&lt;&gt;"","default "&amp;IF(H20="text","'"&amp;K20&amp;"'",K20),"")</f>
        <v/>
      </c>
      <c r="V20" s="25" t="str">
        <f t="shared" si="6"/>
        <v>NOT NULL</v>
      </c>
      <c r="W20" s="25" t="str">
        <f t="shared" si="7"/>
        <v>-- 診断履歴情報No</v>
      </c>
      <c r="Y20" s="41"/>
      <c r="Z20" s="41"/>
      <c r="AA20" s="41"/>
      <c r="AB20" s="41"/>
      <c r="AD20" s="25" t="str">
        <f>IF(H20="text",""""&amp;D20&amp;""": ""object"", ","")</f>
        <v/>
      </c>
      <c r="AE20" s="25" t="str">
        <f>""""&amp;D20&amp;""", "</f>
        <v xml:space="preserve">"rd_no", </v>
      </c>
    </row>
    <row r="21" spans="1:31">
      <c r="B21" s="33">
        <f t="shared" si="0"/>
        <v>8</v>
      </c>
      <c r="C21" s="34" t="s">
        <v>1923</v>
      </c>
      <c r="D21" s="236" t="s">
        <v>1924</v>
      </c>
      <c r="E21" s="36" t="s">
        <v>1273</v>
      </c>
      <c r="F21" s="36" t="s">
        <v>1875</v>
      </c>
      <c r="G21" s="36">
        <v>10</v>
      </c>
      <c r="H21" s="229" t="str">
        <f t="shared" si="1"/>
        <v>integer</v>
      </c>
      <c r="I21" s="229">
        <f t="shared" si="2"/>
        <v>4</v>
      </c>
      <c r="J21" s="237"/>
      <c r="K21" s="238"/>
      <c r="L21" s="239" t="s">
        <v>192</v>
      </c>
      <c r="M21" s="240"/>
      <c r="S21" s="25" t="str">
        <f t="shared" si="3"/>
        <v>,byomei_no</v>
      </c>
      <c r="T21" s="25" t="str">
        <f t="shared" si="4"/>
        <v>INTEGER</v>
      </c>
      <c r="U21" s="25" t="str">
        <f t="shared" si="5"/>
        <v/>
      </c>
      <c r="V21" s="25" t="str">
        <f t="shared" si="6"/>
        <v>NOT NULL</v>
      </c>
      <c r="W21" s="25" t="str">
        <f t="shared" si="7"/>
        <v>-- 病名No</v>
      </c>
      <c r="Y21" s="41"/>
      <c r="Z21" s="41"/>
      <c r="AA21" s="41"/>
      <c r="AB21" s="41"/>
      <c r="AD21" s="25" t="str">
        <f t="shared" si="8"/>
        <v/>
      </c>
      <c r="AE21" s="25" t="str">
        <f t="shared" si="9"/>
        <v xml:space="preserve">"byomei_no", </v>
      </c>
    </row>
    <row r="22" spans="1:31">
      <c r="B22" s="33">
        <f t="shared" si="0"/>
        <v>9</v>
      </c>
      <c r="C22" s="34" t="s">
        <v>1904</v>
      </c>
      <c r="D22" s="236" t="s">
        <v>1912</v>
      </c>
      <c r="E22" s="36"/>
      <c r="F22" s="36" t="s">
        <v>1620</v>
      </c>
      <c r="G22" s="36">
        <v>20</v>
      </c>
      <c r="H22" s="229" t="str">
        <f t="shared" si="1"/>
        <v>text</v>
      </c>
      <c r="I22" s="229">
        <f t="shared" si="2"/>
        <v>61</v>
      </c>
      <c r="J22" s="237"/>
      <c r="K22" s="238"/>
      <c r="L22" s="239"/>
      <c r="M22" s="240" t="s">
        <v>1908</v>
      </c>
      <c r="S22" s="25" t="str">
        <f t="shared" si="3"/>
        <v>,tag_name</v>
      </c>
      <c r="T22" s="25" t="str">
        <f t="shared" si="4"/>
        <v>TEXT</v>
      </c>
      <c r="U22" s="25" t="str">
        <f t="shared" si="5"/>
        <v/>
      </c>
      <c r="V22" s="25" t="str">
        <f t="shared" si="6"/>
        <v/>
      </c>
      <c r="W22" s="25" t="str">
        <f t="shared" si="7"/>
        <v>-- タグ名</v>
      </c>
      <c r="Y22" s="41"/>
      <c r="Z22" s="41"/>
      <c r="AA22" s="41"/>
      <c r="AB22" s="41"/>
      <c r="AD22" s="25" t="str">
        <f t="shared" si="8"/>
        <v xml:space="preserve">"tag_name": "object", </v>
      </c>
      <c r="AE22" s="25" t="str">
        <f t="shared" si="9"/>
        <v xml:space="preserve">"tag_name", </v>
      </c>
    </row>
    <row r="23" spans="1:31" ht="37.5">
      <c r="B23" s="33">
        <f t="shared" si="0"/>
        <v>10</v>
      </c>
      <c r="C23" s="34" t="s">
        <v>1905</v>
      </c>
      <c r="D23" s="236" t="s">
        <v>1913</v>
      </c>
      <c r="E23" s="36"/>
      <c r="F23" s="36" t="s">
        <v>1620</v>
      </c>
      <c r="G23" s="36">
        <v>20</v>
      </c>
      <c r="H23" s="229" t="str">
        <f t="shared" si="1"/>
        <v>text</v>
      </c>
      <c r="I23" s="229">
        <f t="shared" si="2"/>
        <v>61</v>
      </c>
      <c r="J23" s="237"/>
      <c r="K23" s="238"/>
      <c r="L23" s="239"/>
      <c r="M23" s="240" t="s">
        <v>1909</v>
      </c>
      <c r="S23" s="25" t="str">
        <f t="shared" si="3"/>
        <v>,diagnosis</v>
      </c>
      <c r="T23" s="25" t="str">
        <f t="shared" si="4"/>
        <v>TEXT</v>
      </c>
      <c r="U23" s="25" t="str">
        <f t="shared" si="5"/>
        <v/>
      </c>
      <c r="V23" s="25" t="str">
        <f t="shared" si="6"/>
        <v/>
      </c>
      <c r="W23" s="25" t="str">
        <f t="shared" si="7"/>
        <v>-- 病名</v>
      </c>
      <c r="Y23" s="41"/>
      <c r="Z23" s="41"/>
      <c r="AA23" s="41"/>
      <c r="AB23" s="41"/>
      <c r="AD23" s="25" t="str">
        <f t="shared" si="8"/>
        <v xml:space="preserve">"diagnosis": "object", </v>
      </c>
      <c r="AE23" s="25" t="str">
        <f t="shared" si="9"/>
        <v xml:space="preserve">"diagnosis", </v>
      </c>
    </row>
    <row r="24" spans="1:31">
      <c r="B24" s="33">
        <f t="shared" si="0"/>
        <v>11</v>
      </c>
      <c r="C24" s="34" t="s">
        <v>1906</v>
      </c>
      <c r="D24" s="236" t="s">
        <v>1910</v>
      </c>
      <c r="E24" s="36"/>
      <c r="F24" s="36" t="s">
        <v>1620</v>
      </c>
      <c r="G24" s="36">
        <v>20</v>
      </c>
      <c r="H24" s="229" t="str">
        <f>IF(F24="フラグ","boolean",IF(F24="文字列","text",IF(F24="整数","integer",IF(F24="実数","numeric",""))))</f>
        <v>text</v>
      </c>
      <c r="I24" s="229">
        <f t="shared" si="2"/>
        <v>61</v>
      </c>
      <c r="J24" s="237"/>
      <c r="K24" s="238"/>
      <c r="L24" s="239"/>
      <c r="M24" s="240"/>
      <c r="S24" s="25" t="str">
        <f>IF(B24&lt;&gt;1,","&amp;D24,D24)</f>
        <v>,code</v>
      </c>
      <c r="T24" s="25" t="str">
        <f>UPPER(H24)</f>
        <v>TEXT</v>
      </c>
      <c r="U24" s="25" t="str">
        <f>IF(K24&lt;&gt;"","default "&amp;IF(H24="text","'"&amp;K24&amp;"'",K24),"")</f>
        <v/>
      </c>
      <c r="V24" s="25" t="str">
        <f t="shared" si="6"/>
        <v/>
      </c>
      <c r="W24" s="25" t="str">
        <f t="shared" si="7"/>
        <v>-- コード値</v>
      </c>
      <c r="Y24" s="41"/>
      <c r="Z24" s="41"/>
      <c r="AA24" s="41"/>
      <c r="AB24" s="41"/>
      <c r="AD24" s="25" t="str">
        <f>IF(H24="text",""""&amp;D24&amp;""": ""object"", ","")</f>
        <v xml:space="preserve">"code": "object", </v>
      </c>
      <c r="AE24" s="25" t="str">
        <f>""""&amp;D24&amp;""", "</f>
        <v xml:space="preserve">"code", </v>
      </c>
    </row>
    <row r="25" spans="1:31" ht="19.5" thickBot="1">
      <c r="A25" s="41"/>
      <c r="B25" s="42">
        <f t="shared" si="0"/>
        <v>12</v>
      </c>
      <c r="C25" s="43" t="s">
        <v>1907</v>
      </c>
      <c r="D25" s="43" t="s">
        <v>1911</v>
      </c>
      <c r="E25" s="44"/>
      <c r="F25" s="44" t="s">
        <v>1620</v>
      </c>
      <c r="G25" s="44">
        <v>20</v>
      </c>
      <c r="H25" s="248" t="str">
        <f t="shared" si="1"/>
        <v>text</v>
      </c>
      <c r="I25" s="248">
        <f t="shared" si="2"/>
        <v>61</v>
      </c>
      <c r="J25" s="46"/>
      <c r="K25" s="250"/>
      <c r="L25" s="44"/>
      <c r="M25" s="49"/>
      <c r="S25" s="25" t="str">
        <f t="shared" si="3"/>
        <v>,system</v>
      </c>
      <c r="T25" s="25" t="str">
        <f t="shared" si="4"/>
        <v>TEXT</v>
      </c>
      <c r="U25" s="25" t="str">
        <f t="shared" si="5"/>
        <v/>
      </c>
      <c r="V25" s="25" t="str">
        <f t="shared" si="6"/>
        <v/>
      </c>
      <c r="W25" s="25" t="str">
        <f t="shared" si="7"/>
        <v>-- コード体系名</v>
      </c>
      <c r="Y25" s="41"/>
      <c r="Z25" s="41"/>
      <c r="AA25" s="41"/>
      <c r="AB25" s="41"/>
      <c r="AD25" s="25" t="str">
        <f t="shared" si="8"/>
        <v xml:space="preserve">"system": "object", </v>
      </c>
      <c r="AE25" s="25" t="str">
        <f t="shared" si="9"/>
        <v xml:space="preserve">"system", </v>
      </c>
    </row>
    <row r="26" spans="1:31">
      <c r="P26" s="41"/>
      <c r="R26" s="25" t="s">
        <v>1327</v>
      </c>
      <c r="Y26" s="41"/>
      <c r="Z26" s="41"/>
      <c r="AA26" s="41"/>
      <c r="AB26" s="41"/>
    </row>
    <row r="27" spans="1:31">
      <c r="P27" s="41"/>
      <c r="Y27" s="41"/>
      <c r="Z27" s="41"/>
      <c r="AA27" s="41"/>
      <c r="AB27" s="41"/>
    </row>
    <row r="28" spans="1:31">
      <c r="P28" s="41"/>
      <c r="Y28" s="41"/>
      <c r="Z28" s="41"/>
      <c r="AA28" s="41"/>
      <c r="AB28" s="41"/>
    </row>
    <row r="29" spans="1:31">
      <c r="P29" s="41"/>
      <c r="Y29" s="41"/>
      <c r="Z29" s="41"/>
      <c r="AA29" s="41"/>
    </row>
    <row r="30" spans="1:31">
      <c r="P30" s="41"/>
      <c r="Y30" s="41"/>
      <c r="Z30" s="41"/>
      <c r="AA30" s="41"/>
    </row>
    <row r="31" spans="1:31">
      <c r="P31" s="41"/>
      <c r="Y31" s="41"/>
      <c r="Z31" s="41"/>
      <c r="AA31" s="41"/>
    </row>
    <row r="32" spans="1:31">
      <c r="P32" s="41"/>
      <c r="Y32" s="41"/>
      <c r="Z32" s="41"/>
      <c r="AA32" s="41"/>
    </row>
    <row r="33" spans="16:27">
      <c r="P33" s="41"/>
      <c r="Y33" s="41"/>
      <c r="Z33" s="41"/>
      <c r="AA33"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88" priority="11"/>
  </conditionalFormatting>
  <conditionalFormatting sqref="D23">
    <cfRule type="duplicateValues" dxfId="287" priority="10"/>
  </conditionalFormatting>
  <conditionalFormatting sqref="D22">
    <cfRule type="duplicateValues" dxfId="286" priority="9"/>
  </conditionalFormatting>
  <conditionalFormatting sqref="D18">
    <cfRule type="duplicateValues" dxfId="285" priority="8"/>
  </conditionalFormatting>
  <conditionalFormatting sqref="D16">
    <cfRule type="duplicateValues" dxfId="284" priority="7"/>
  </conditionalFormatting>
  <conditionalFormatting sqref="D24">
    <cfRule type="duplicateValues" dxfId="283" priority="6"/>
  </conditionalFormatting>
  <conditionalFormatting sqref="D17">
    <cfRule type="duplicateValues" dxfId="282" priority="5"/>
  </conditionalFormatting>
  <conditionalFormatting sqref="D14">
    <cfRule type="duplicateValues" dxfId="281" priority="4"/>
  </conditionalFormatting>
  <conditionalFormatting sqref="D21">
    <cfRule type="duplicateValues" dxfId="280" priority="3"/>
  </conditionalFormatting>
  <conditionalFormatting sqref="D19">
    <cfRule type="duplicateValues" dxfId="279" priority="2"/>
  </conditionalFormatting>
  <conditionalFormatting sqref="D20">
    <cfRule type="duplicateValues" dxfId="278"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milscm4.text_mml_mmlsg_rd_category</v>
      </c>
    </row>
    <row r="3" spans="1:31" ht="19.5" thickBot="1">
      <c r="B3" s="28"/>
      <c r="C3" s="28"/>
      <c r="D3" s="28"/>
      <c r="E3" s="28"/>
      <c r="F3" s="28"/>
      <c r="G3" s="28"/>
      <c r="H3" s="28"/>
      <c r="I3" s="28"/>
      <c r="J3" s="28"/>
      <c r="K3" s="28"/>
      <c r="L3" s="28"/>
      <c r="M3" s="29"/>
      <c r="N3" s="28"/>
      <c r="Q3" s="25" t="str">
        <f>"ADD CONSTRAINT "&amp;D$8&amp;"_pkey"</f>
        <v>ADD CONSTRAINT text_mml_mmlsg_rd_category_pkey</v>
      </c>
    </row>
    <row r="4" spans="1:31">
      <c r="B4" s="626" t="s">
        <v>142</v>
      </c>
      <c r="C4" s="627"/>
      <c r="D4" s="628" t="str">
        <f>VLOOKUP(D7,エンティティ一覧!A1:'エンティティ一覧'!AQ10131,13,FALSE)</f>
        <v>ENT_A6_46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1891</v>
      </c>
    </row>
    <row r="7" spans="1:31">
      <c r="B7" s="641" t="s">
        <v>145</v>
      </c>
      <c r="C7" s="642"/>
      <c r="D7" s="643" t="s">
        <v>2632</v>
      </c>
      <c r="E7" s="646"/>
      <c r="F7" s="646"/>
      <c r="G7" s="646"/>
      <c r="H7" s="646"/>
      <c r="I7" s="646"/>
      <c r="J7" s="646"/>
      <c r="K7" s="646"/>
      <c r="L7" s="646"/>
      <c r="M7" s="647"/>
      <c r="T7" s="25" t="s">
        <v>2638</v>
      </c>
    </row>
    <row r="8" spans="1:31">
      <c r="B8" s="641" t="s">
        <v>642</v>
      </c>
      <c r="C8" s="642"/>
      <c r="D8" s="643" t="s">
        <v>2639</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MML_手術モジュール_カテゴリ名を定義する。</v>
      </c>
      <c r="E9" s="655"/>
      <c r="F9" s="655"/>
      <c r="G9" s="655"/>
      <c r="H9" s="655"/>
      <c r="I9" s="655"/>
      <c r="J9" s="655"/>
      <c r="K9" s="655"/>
      <c r="L9" s="655"/>
      <c r="M9" s="656"/>
      <c r="P9" s="25" t="str">
        <f>"ALTER TABLE milscm4."&amp;D$8&amp;" OWNER TO pgmisgrp1;"</f>
        <v>ALTER TABLE milscm4.text_mml_mmlsg_rd_category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milscm4.text_mml_mmlsg_rd_category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milscm4.text_mml_mmlsg_rd_category</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2631</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2634</v>
      </c>
      <c r="D20" s="236" t="s">
        <v>2636</v>
      </c>
      <c r="E20" s="36" t="s">
        <v>1273</v>
      </c>
      <c r="F20" s="36" t="s">
        <v>1875</v>
      </c>
      <c r="G20" s="36">
        <v>10</v>
      </c>
      <c r="H20" s="229" t="str">
        <f t="shared" si="1"/>
        <v>integer</v>
      </c>
      <c r="I20" s="229">
        <f t="shared" si="2"/>
        <v>4</v>
      </c>
      <c r="J20" s="237"/>
      <c r="K20" s="238"/>
      <c r="L20" s="239" t="s">
        <v>192</v>
      </c>
      <c r="M20" s="240"/>
      <c r="S20" s="25" t="str">
        <f>IF(B20&lt;&gt;1,","&amp;D20,D20)</f>
        <v>,rd_no</v>
      </c>
      <c r="T20" s="25" t="str">
        <f>UPPER(H20)</f>
        <v>INTEGER</v>
      </c>
      <c r="U20" s="25" t="str">
        <f>IF(K20&lt;&gt;"","default "&amp;IF(H20="text","'"&amp;K20&amp;"'",K20),"")</f>
        <v/>
      </c>
      <c r="V20" s="25" t="str">
        <f t="shared" si="6"/>
        <v>NOT NULL</v>
      </c>
      <c r="W20" s="25" t="str">
        <f t="shared" si="7"/>
        <v>-- 診断履歴情報No</v>
      </c>
      <c r="Y20" s="41"/>
      <c r="Z20" s="41"/>
      <c r="AA20" s="41"/>
      <c r="AB20" s="41"/>
      <c r="AD20" s="25" t="str">
        <f>IF(H20="text",""""&amp;D20&amp;""": ""object"", ","")</f>
        <v/>
      </c>
      <c r="AE20" s="25" t="str">
        <f>""""&amp;D20&amp;""", "</f>
        <v xml:space="preserve">"rd_no", </v>
      </c>
    </row>
    <row r="21" spans="1:31">
      <c r="B21" s="33">
        <f t="shared" si="0"/>
        <v>8</v>
      </c>
      <c r="C21" s="34" t="s">
        <v>1926</v>
      </c>
      <c r="D21" s="236" t="s">
        <v>1927</v>
      </c>
      <c r="E21" s="36" t="s">
        <v>1273</v>
      </c>
      <c r="F21" s="36" t="s">
        <v>1875</v>
      </c>
      <c r="G21" s="36">
        <v>10</v>
      </c>
      <c r="H21" s="229" t="str">
        <f t="shared" si="1"/>
        <v>integer</v>
      </c>
      <c r="I21" s="229">
        <f t="shared" si="2"/>
        <v>4</v>
      </c>
      <c r="J21" s="237"/>
      <c r="K21" s="238"/>
      <c r="L21" s="239" t="s">
        <v>192</v>
      </c>
      <c r="M21" s="240"/>
      <c r="S21" s="25" t="str">
        <f t="shared" si="3"/>
        <v>,category_no</v>
      </c>
      <c r="T21" s="25" t="str">
        <f t="shared" si="4"/>
        <v>INTEGER</v>
      </c>
      <c r="U21" s="25" t="str">
        <f t="shared" si="5"/>
        <v/>
      </c>
      <c r="V21" s="25" t="str">
        <f t="shared" si="6"/>
        <v>NOT NULL</v>
      </c>
      <c r="W21" s="25" t="str">
        <f t="shared" si="7"/>
        <v>-- カテゴリ名No</v>
      </c>
      <c r="Y21" s="41"/>
      <c r="Z21" s="41"/>
      <c r="AA21" s="41"/>
      <c r="AB21" s="41"/>
      <c r="AD21" s="25" t="str">
        <f t="shared" si="8"/>
        <v/>
      </c>
      <c r="AE21" s="25" t="str">
        <f t="shared" si="9"/>
        <v xml:space="preserve">"category_no", </v>
      </c>
    </row>
    <row r="22" spans="1:31">
      <c r="B22" s="33">
        <f t="shared" si="0"/>
        <v>9</v>
      </c>
      <c r="C22" s="34" t="s">
        <v>1916</v>
      </c>
      <c r="D22" s="236" t="s">
        <v>1918</v>
      </c>
      <c r="E22" s="36"/>
      <c r="F22" s="36" t="s">
        <v>1620</v>
      </c>
      <c r="G22" s="36">
        <v>20</v>
      </c>
      <c r="H22" s="229" t="str">
        <f>IF(F22="フラグ","boolean",IF(F22="文字列","text",IF(F22="整数","integer",IF(F22="実数","numeric",""))))</f>
        <v>text</v>
      </c>
      <c r="I22" s="229">
        <f t="shared" si="2"/>
        <v>61</v>
      </c>
      <c r="J22" s="237"/>
      <c r="K22" s="238"/>
      <c r="L22" s="239"/>
      <c r="M22" s="240"/>
      <c r="S22" s="25" t="str">
        <f>IF(B22&lt;&gt;1,","&amp;D22,D22)</f>
        <v>,category</v>
      </c>
      <c r="T22" s="25" t="str">
        <f>UPPER(H22)</f>
        <v>TEXT</v>
      </c>
      <c r="U22" s="25" t="str">
        <f>IF(K22&lt;&gt;"","default "&amp;IF(H22="text","'"&amp;K22&amp;"'",K22),"")</f>
        <v/>
      </c>
      <c r="V22" s="25" t="str">
        <f t="shared" si="6"/>
        <v/>
      </c>
      <c r="W22" s="25" t="str">
        <f t="shared" si="7"/>
        <v>-- 分類名</v>
      </c>
      <c r="Y22" s="41"/>
      <c r="Z22" s="41"/>
      <c r="AA22" s="41"/>
      <c r="AB22" s="41"/>
      <c r="AD22" s="25" t="str">
        <f>IF(H22="text",""""&amp;D22&amp;""": ""object"", ","")</f>
        <v xml:space="preserve">"category": "object", </v>
      </c>
      <c r="AE22" s="25" t="str">
        <f>""""&amp;D22&amp;""", "</f>
        <v xml:space="preserve">"category", </v>
      </c>
    </row>
    <row r="23" spans="1:31" ht="19.5" thickBot="1">
      <c r="A23" s="41"/>
      <c r="B23" s="42">
        <f t="shared" si="0"/>
        <v>10</v>
      </c>
      <c r="C23" s="43" t="s">
        <v>1917</v>
      </c>
      <c r="D23" s="43" t="s">
        <v>1930</v>
      </c>
      <c r="E23" s="44"/>
      <c r="F23" s="44" t="s">
        <v>1620</v>
      </c>
      <c r="G23" s="44">
        <v>20</v>
      </c>
      <c r="H23" s="248" t="str">
        <f t="shared" si="1"/>
        <v>text</v>
      </c>
      <c r="I23" s="248">
        <f t="shared" si="2"/>
        <v>61</v>
      </c>
      <c r="J23" s="46"/>
      <c r="K23" s="250"/>
      <c r="L23" s="44"/>
      <c r="M23" s="49"/>
      <c r="S23" s="25" t="str">
        <f t="shared" si="3"/>
        <v>,table_id</v>
      </c>
      <c r="T23" s="25" t="str">
        <f t="shared" si="4"/>
        <v>TEXT</v>
      </c>
      <c r="U23" s="25" t="str">
        <f t="shared" si="5"/>
        <v/>
      </c>
      <c r="V23" s="25" t="str">
        <f t="shared" si="6"/>
        <v/>
      </c>
      <c r="W23" s="25" t="str">
        <f t="shared" si="7"/>
        <v>-- 分類コード</v>
      </c>
      <c r="Y23" s="41"/>
      <c r="Z23" s="41"/>
      <c r="AA23" s="41"/>
      <c r="AB23" s="41"/>
      <c r="AD23" s="25" t="str">
        <f t="shared" si="8"/>
        <v xml:space="preserve">"table_id": "object", </v>
      </c>
      <c r="AE23" s="25" t="str">
        <f t="shared" si="9"/>
        <v xml:space="preserve">"table_id",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77" priority="9"/>
  </conditionalFormatting>
  <conditionalFormatting sqref="D18">
    <cfRule type="duplicateValues" dxfId="276" priority="8"/>
  </conditionalFormatting>
  <conditionalFormatting sqref="D16">
    <cfRule type="duplicateValues" dxfId="275" priority="7"/>
  </conditionalFormatting>
  <conditionalFormatting sqref="D22">
    <cfRule type="duplicateValues" dxfId="274" priority="6"/>
  </conditionalFormatting>
  <conditionalFormatting sqref="D17">
    <cfRule type="duplicateValues" dxfId="273" priority="5"/>
  </conditionalFormatting>
  <conditionalFormatting sqref="D14">
    <cfRule type="duplicateValues" dxfId="272" priority="4"/>
  </conditionalFormatting>
  <conditionalFormatting sqref="D21">
    <cfRule type="duplicateValues" dxfId="271" priority="3"/>
  </conditionalFormatting>
  <conditionalFormatting sqref="D19">
    <cfRule type="duplicateValues" dxfId="270" priority="2"/>
  </conditionalFormatting>
  <conditionalFormatting sqref="D20">
    <cfRule type="duplicateValues" dxfId="26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8" t="s">
        <v>140</v>
      </c>
    </row>
    <row r="2" spans="1:31" ht="19.5" thickBot="1">
      <c r="B2" s="633"/>
      <c r="C2" s="634"/>
      <c r="D2" s="26" t="s">
        <v>141</v>
      </c>
      <c r="E2" s="637"/>
      <c r="F2" s="637"/>
      <c r="G2" s="637"/>
      <c r="H2" s="637"/>
      <c r="I2" s="637"/>
      <c r="J2" s="638"/>
      <c r="K2" s="639"/>
      <c r="L2" s="640"/>
      <c r="M2" s="27"/>
      <c r="P2" s="25" t="str">
        <f>"ALTER TABLE ONLY milscm4."&amp;D$8</f>
        <v>ALTER TABLE ONLY milscm4.text_mml_mmlsg_procedure_item</v>
      </c>
    </row>
    <row r="3" spans="1:31" ht="19.5" thickBot="1">
      <c r="B3" s="28"/>
      <c r="C3" s="28"/>
      <c r="D3" s="28"/>
      <c r="E3" s="28"/>
      <c r="F3" s="28"/>
      <c r="G3" s="28"/>
      <c r="H3" s="28"/>
      <c r="I3" s="28"/>
      <c r="J3" s="28"/>
      <c r="K3" s="28"/>
      <c r="L3" s="28"/>
      <c r="M3" s="29"/>
      <c r="N3" s="28"/>
      <c r="Q3" s="25" t="str">
        <f>"ADD CONSTRAINT "&amp;D$8&amp;"_pkey"</f>
        <v>ADD CONSTRAINT text_mml_mmlsg_procedure_item_pkey</v>
      </c>
    </row>
    <row r="4" spans="1:31">
      <c r="B4" s="626" t="s">
        <v>142</v>
      </c>
      <c r="C4" s="627"/>
      <c r="D4" s="628" t="str">
        <f>VLOOKUP(D7,エンティティ一覧!A1:'エンティティ一覧'!AQ10131,13,FALSE)</f>
        <v>ENT_A6_47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2640</v>
      </c>
      <c r="E7" s="646"/>
      <c r="F7" s="646"/>
      <c r="G7" s="646"/>
      <c r="H7" s="646"/>
      <c r="I7" s="646"/>
      <c r="J7" s="646"/>
      <c r="K7" s="646"/>
      <c r="L7" s="646"/>
      <c r="M7" s="647"/>
      <c r="T7" s="25" t="s">
        <v>2657</v>
      </c>
    </row>
    <row r="8" spans="1:31">
      <c r="B8" s="641" t="s">
        <v>642</v>
      </c>
      <c r="C8" s="642"/>
      <c r="D8" s="643" t="s">
        <v>2717</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MML_手術モジュール_手術法を定義する。</v>
      </c>
      <c r="E9" s="655"/>
      <c r="F9" s="655"/>
      <c r="G9" s="655"/>
      <c r="H9" s="655"/>
      <c r="I9" s="655"/>
      <c r="J9" s="655"/>
      <c r="K9" s="655"/>
      <c r="L9" s="655"/>
      <c r="M9" s="656"/>
      <c r="P9" s="25" t="str">
        <f>"ALTER TABLE milscm4."&amp;D$8&amp;" OWNER TO pgmisgrp1;"</f>
        <v>ALTER TABLE milscm4.text_mml_mmlsg_procedure_item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milscm4.text_mml_mmlsg_procedure_item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milscm4.text_mml_mmlsg_procedure_item</v>
      </c>
    </row>
    <row r="13" spans="1:31" ht="16.5" customHeight="1">
      <c r="B13" s="670"/>
      <c r="C13" s="672"/>
      <c r="D13" s="672"/>
      <c r="E13" s="666"/>
      <c r="F13" s="297" t="s">
        <v>162</v>
      </c>
      <c r="G13" s="297" t="s">
        <v>163</v>
      </c>
      <c r="H13" s="297" t="s">
        <v>162</v>
      </c>
      <c r="I13" s="297"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2650</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2641</v>
      </c>
      <c r="D20" s="236" t="s">
        <v>2724</v>
      </c>
      <c r="E20" s="36" t="s">
        <v>1273</v>
      </c>
      <c r="F20" s="36" t="s">
        <v>1875</v>
      </c>
      <c r="G20" s="36">
        <v>10</v>
      </c>
      <c r="H20" s="229" t="str">
        <f t="shared" si="1"/>
        <v>integer</v>
      </c>
      <c r="I20" s="229">
        <f t="shared" si="2"/>
        <v>4</v>
      </c>
      <c r="J20" s="237"/>
      <c r="K20" s="238"/>
      <c r="L20" s="239" t="s">
        <v>192</v>
      </c>
      <c r="M20" s="240"/>
      <c r="S20" s="25" t="str">
        <f>IF(B20&lt;&gt;1,","&amp;D20,D20)</f>
        <v>,procedure_no</v>
      </c>
      <c r="T20" s="25" t="str">
        <f>UPPER(H20)</f>
        <v>INTEGER</v>
      </c>
      <c r="U20" s="25" t="str">
        <f>IF(K20&lt;&gt;"","default "&amp;IF(H20="text","'"&amp;K20&amp;"'",K20),"")</f>
        <v/>
      </c>
      <c r="V20" s="25" t="str">
        <f t="shared" si="6"/>
        <v>NOT NULL</v>
      </c>
      <c r="W20" s="25" t="str">
        <f t="shared" si="7"/>
        <v>-- 手術法No</v>
      </c>
      <c r="Y20" s="41"/>
      <c r="Z20" s="41"/>
      <c r="AA20" s="41"/>
      <c r="AB20" s="41"/>
      <c r="AD20" s="25" t="str">
        <f>IF(H20="text",""""&amp;D20&amp;""": ""object"", ","")</f>
        <v/>
      </c>
      <c r="AE20" s="25" t="str">
        <f>""""&amp;D20&amp;""", "</f>
        <v xml:space="preserve">"procedure_no", </v>
      </c>
    </row>
    <row r="21" spans="1:31">
      <c r="B21" s="33">
        <f t="shared" si="0"/>
        <v>8</v>
      </c>
      <c r="C21" s="34" t="s">
        <v>2642</v>
      </c>
      <c r="D21" s="236" t="s">
        <v>2646</v>
      </c>
      <c r="E21" s="36"/>
      <c r="F21" s="36" t="s">
        <v>1620</v>
      </c>
      <c r="G21" s="36">
        <v>20</v>
      </c>
      <c r="H21" s="229" t="str">
        <f t="shared" ref="H21:H23" si="10">IF(F21="フラグ","boolean",IF(F21="文字列","text",IF(F21="整数","integer",IF(F21="実数","numeric",""))))</f>
        <v>text</v>
      </c>
      <c r="I21" s="229">
        <f t="shared" ref="I21:I23" si="11">IF(H21="boolean",1,IF(H21="text",IF(G21&lt;=126,1+(G21*3),4+(G21*3)),IF(H21="integer",4,IF(H21="numeric",3+CEILING(G21/4*2,2),0))))</f>
        <v>61</v>
      </c>
      <c r="J21" s="237"/>
      <c r="K21" s="238"/>
      <c r="L21" s="239"/>
      <c r="M21" s="240"/>
      <c r="S21" s="25" t="str">
        <f t="shared" ref="S21" si="12">IF(B21&lt;&gt;1,","&amp;D21,D21)</f>
        <v>,operation</v>
      </c>
      <c r="T21" s="25" t="str">
        <f t="shared" ref="T21" si="13">UPPER(H21)</f>
        <v>TEXT</v>
      </c>
      <c r="U21" s="25" t="str">
        <f t="shared" ref="U21" si="14">IF(K21&lt;&gt;"","default "&amp;IF(H21="text","'"&amp;K21&amp;"'",K21),"")</f>
        <v/>
      </c>
      <c r="V21" s="25" t="str">
        <f t="shared" ref="V21:V23" si="15">IF(L21="○","NOT NULL","")</f>
        <v/>
      </c>
      <c r="W21" s="25" t="str">
        <f t="shared" ref="W21:W23" si="16">"-- "&amp;C21</f>
        <v>-- 手術法</v>
      </c>
      <c r="Y21" s="41"/>
      <c r="Z21" s="41"/>
      <c r="AA21" s="41"/>
      <c r="AB21" s="41"/>
      <c r="AD21" s="25" t="str">
        <f t="shared" ref="AD21" si="17">IF(H21="text",""""&amp;D21&amp;""": ""object"", ","")</f>
        <v xml:space="preserve">"operation": "object", </v>
      </c>
      <c r="AE21" s="25" t="str">
        <f t="shared" ref="AE21" si="18">""""&amp;D21&amp;""", "</f>
        <v xml:space="preserve">"operation", </v>
      </c>
    </row>
    <row r="22" spans="1:31">
      <c r="B22" s="33">
        <f t="shared" si="0"/>
        <v>9</v>
      </c>
      <c r="C22" s="34" t="s">
        <v>2643</v>
      </c>
      <c r="D22" s="236" t="s">
        <v>2725</v>
      </c>
      <c r="E22" s="36"/>
      <c r="F22" s="36" t="s">
        <v>1620</v>
      </c>
      <c r="G22" s="36">
        <v>10</v>
      </c>
      <c r="H22" s="229" t="str">
        <f t="shared" si="10"/>
        <v>text</v>
      </c>
      <c r="I22" s="229">
        <f t="shared" si="11"/>
        <v>31</v>
      </c>
      <c r="J22" s="237"/>
      <c r="K22" s="238"/>
      <c r="L22" s="239"/>
      <c r="M22" s="240"/>
      <c r="S22" s="25" t="str">
        <f>IF(B22&lt;&gt;1,","&amp;D22,D22)</f>
        <v>,code</v>
      </c>
      <c r="T22" s="25" t="str">
        <f>UPPER(H22)</f>
        <v>TEXT</v>
      </c>
      <c r="U22" s="25" t="str">
        <f>IF(K22&lt;&gt;"","default "&amp;IF(H22="text","'"&amp;K22&amp;"'",K22),"")</f>
        <v/>
      </c>
      <c r="V22" s="25" t="str">
        <f t="shared" si="15"/>
        <v/>
      </c>
      <c r="W22" s="25" t="str">
        <f t="shared" si="16"/>
        <v>-- 手術法コード</v>
      </c>
      <c r="Y22" s="41"/>
      <c r="Z22" s="41"/>
      <c r="AA22" s="41"/>
      <c r="AB22" s="41"/>
      <c r="AD22" s="25" t="str">
        <f>IF(H22="text",""""&amp;D22&amp;""": ""object"", ","")</f>
        <v xml:space="preserve">"code": "object", </v>
      </c>
      <c r="AE22" s="25" t="str">
        <f>""""&amp;D22&amp;""", "</f>
        <v xml:space="preserve">"code", </v>
      </c>
    </row>
    <row r="23" spans="1:31">
      <c r="B23" s="33">
        <f t="shared" si="0"/>
        <v>10</v>
      </c>
      <c r="C23" s="34" t="s">
        <v>2644</v>
      </c>
      <c r="D23" s="236" t="s">
        <v>2726</v>
      </c>
      <c r="E23" s="36"/>
      <c r="F23" s="36" t="s">
        <v>1620</v>
      </c>
      <c r="G23" s="36">
        <v>10</v>
      </c>
      <c r="H23" s="229" t="str">
        <f t="shared" si="10"/>
        <v>text</v>
      </c>
      <c r="I23" s="229">
        <f t="shared" si="11"/>
        <v>31</v>
      </c>
      <c r="J23" s="237"/>
      <c r="K23" s="238"/>
      <c r="L23" s="239"/>
      <c r="M23" s="240"/>
      <c r="S23" s="25" t="str">
        <f>IF(B23&lt;&gt;1,","&amp;D23,D23)</f>
        <v>,system</v>
      </c>
      <c r="T23" s="25" t="str">
        <f>UPPER(H23)</f>
        <v>TEXT</v>
      </c>
      <c r="U23" s="25" t="str">
        <f>IF(K23&lt;&gt;"","default "&amp;IF(H23="text","'"&amp;K23&amp;"'",K23),"")</f>
        <v/>
      </c>
      <c r="V23" s="25" t="str">
        <f t="shared" si="15"/>
        <v/>
      </c>
      <c r="W23" s="25" t="str">
        <f t="shared" si="16"/>
        <v>-- 手術法コード体系名</v>
      </c>
      <c r="Y23" s="41"/>
      <c r="Z23" s="41"/>
      <c r="AA23" s="41"/>
      <c r="AB23" s="41"/>
      <c r="AD23" s="25" t="str">
        <f>IF(H23="text",""""&amp;D23&amp;""": ""object"", ","")</f>
        <v xml:space="preserve">"system": "object", </v>
      </c>
      <c r="AE23" s="25" t="str">
        <f>""""&amp;D23&amp;""", "</f>
        <v xml:space="preserve">"system", </v>
      </c>
    </row>
    <row r="24" spans="1:31" ht="19.5" thickBot="1">
      <c r="A24" s="41"/>
      <c r="B24" s="42">
        <f t="shared" si="0"/>
        <v>11</v>
      </c>
      <c r="C24" s="43" t="s">
        <v>2645</v>
      </c>
      <c r="D24" s="43" t="s">
        <v>2727</v>
      </c>
      <c r="E24" s="44"/>
      <c r="F24" s="44" t="s">
        <v>1620</v>
      </c>
      <c r="G24" s="44">
        <v>1000</v>
      </c>
      <c r="H24" s="248" t="str">
        <f t="shared" si="1"/>
        <v>text</v>
      </c>
      <c r="I24" s="248">
        <f t="shared" si="2"/>
        <v>3004</v>
      </c>
      <c r="J24" s="46"/>
      <c r="K24" s="250"/>
      <c r="L24" s="44"/>
      <c r="M24" s="49"/>
      <c r="S24" s="25" t="str">
        <f t="shared" si="3"/>
        <v>,procedure_memo</v>
      </c>
      <c r="T24" s="25" t="str">
        <f t="shared" si="4"/>
        <v>TEXT</v>
      </c>
      <c r="U24" s="25" t="str">
        <f t="shared" si="5"/>
        <v/>
      </c>
      <c r="V24" s="25" t="str">
        <f t="shared" si="6"/>
        <v/>
      </c>
      <c r="W24" s="25" t="str">
        <f t="shared" si="7"/>
        <v>-- 手術法に関する追加事項</v>
      </c>
      <c r="Y24" s="41"/>
      <c r="Z24" s="41"/>
      <c r="AA24" s="41"/>
      <c r="AB24" s="41"/>
      <c r="AD24" s="25" t="str">
        <f t="shared" si="8"/>
        <v xml:space="preserve">"procedure_memo": "object", </v>
      </c>
      <c r="AE24" s="25" t="str">
        <f t="shared" si="9"/>
        <v xml:space="preserve">"procedure_memo",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268" priority="11"/>
  </conditionalFormatting>
  <conditionalFormatting sqref="D18">
    <cfRule type="duplicateValues" dxfId="267" priority="10"/>
  </conditionalFormatting>
  <conditionalFormatting sqref="D16">
    <cfRule type="duplicateValues" dxfId="266" priority="9"/>
  </conditionalFormatting>
  <conditionalFormatting sqref="D17">
    <cfRule type="duplicateValues" dxfId="265" priority="8"/>
  </conditionalFormatting>
  <conditionalFormatting sqref="D14">
    <cfRule type="duplicateValues" dxfId="264" priority="7"/>
  </conditionalFormatting>
  <conditionalFormatting sqref="D20">
    <cfRule type="duplicateValues" dxfId="263" priority="5"/>
  </conditionalFormatting>
  <conditionalFormatting sqref="D19">
    <cfRule type="duplicateValues" dxfId="262" priority="4"/>
  </conditionalFormatting>
  <conditionalFormatting sqref="D21">
    <cfRule type="duplicateValues" dxfId="261" priority="3"/>
  </conditionalFormatting>
  <conditionalFormatting sqref="D23">
    <cfRule type="duplicateValues" dxfId="260" priority="2"/>
  </conditionalFormatting>
  <conditionalFormatting sqref="D22">
    <cfRule type="duplicateValues" dxfId="25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pageSetUpPr fitToPage="1"/>
  </sheetPr>
  <dimension ref="A1:AE3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milscm4.text_mml_mmlsg_operation_element</v>
      </c>
    </row>
    <row r="3" spans="1:31" ht="19.5" thickBot="1">
      <c r="B3" s="28"/>
      <c r="C3" s="28"/>
      <c r="D3" s="28"/>
      <c r="E3" s="28"/>
      <c r="F3" s="28"/>
      <c r="G3" s="28"/>
      <c r="H3" s="28"/>
      <c r="I3" s="28"/>
      <c r="J3" s="28"/>
      <c r="K3" s="28"/>
      <c r="L3" s="28"/>
      <c r="M3" s="29"/>
      <c r="N3" s="28"/>
      <c r="Q3" s="25" t="str">
        <f>"ADD CONSTRAINT "&amp;D$8&amp;"_pkey"</f>
        <v>ADD CONSTRAINT text_mml_mmlsg_operation_element_pkey</v>
      </c>
    </row>
    <row r="4" spans="1:31">
      <c r="B4" s="626" t="s">
        <v>142</v>
      </c>
      <c r="C4" s="627"/>
      <c r="D4" s="628" t="str">
        <f>VLOOKUP(D7,エンティティ一覧!A1:'エンティティ一覧'!AQ10131,13,FALSE)</f>
        <v>ENT_A6_48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2664</v>
      </c>
      <c r="E7" s="646"/>
      <c r="F7" s="646"/>
      <c r="G7" s="646"/>
      <c r="H7" s="646"/>
      <c r="I7" s="646"/>
      <c r="J7" s="646"/>
      <c r="K7" s="646"/>
      <c r="L7" s="646"/>
      <c r="M7" s="647"/>
      <c r="T7" s="25" t="s">
        <v>2658</v>
      </c>
    </row>
    <row r="8" spans="1:31">
      <c r="B8" s="641" t="s">
        <v>642</v>
      </c>
      <c r="C8" s="642"/>
      <c r="D8" s="643" t="s">
        <v>2718</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MML_手術モジュール_手術要素を定義する。</v>
      </c>
      <c r="E9" s="655"/>
      <c r="F9" s="655"/>
      <c r="G9" s="655"/>
      <c r="H9" s="655"/>
      <c r="I9" s="655"/>
      <c r="J9" s="655"/>
      <c r="K9" s="655"/>
      <c r="L9" s="655"/>
      <c r="M9" s="656"/>
      <c r="P9" s="25" t="str">
        <f>"ALTER TABLE milscm4."&amp;D$8&amp;" OWNER TO pgmisgrp1;"</f>
        <v>ALTER TABLE milscm4.text_mml_mmlsg_operation_element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milscm4.text_mml_mmlsg_operation_element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milscm4.text_mml_mmlsg_operation_element</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4" si="0">ROW()-13</f>
        <v>1</v>
      </c>
      <c r="C14" s="34" t="s">
        <v>1887</v>
      </c>
      <c r="D14" s="236" t="s">
        <v>1885</v>
      </c>
      <c r="E14" s="36" t="s">
        <v>192</v>
      </c>
      <c r="F14" s="36" t="s">
        <v>1875</v>
      </c>
      <c r="G14" s="36">
        <v>10</v>
      </c>
      <c r="H14" s="229" t="str">
        <f t="shared" ref="H14:H24" si="1">IF(F14="フラグ","boolean",IF(F14="文字列","text",IF(F14="整数","integer",IF(F14="実数","numeric",""))))</f>
        <v>integer</v>
      </c>
      <c r="I14" s="229">
        <f t="shared" ref="I14:I24" si="2">IF(H14="boolean",1,IF(H14="text",IF(G14&lt;=126,1+(G14*3),4+(G14*3)),IF(H14="integer",4,IF(H14="numeric",3+CEILING(G14/4*2,2),0))))</f>
        <v>4</v>
      </c>
      <c r="J14" s="237"/>
      <c r="K14" s="238"/>
      <c r="L14" s="239" t="s">
        <v>192</v>
      </c>
      <c r="M14" s="240"/>
      <c r="S14" s="25" t="str">
        <f t="shared" ref="S14:S24" si="3">IF(B14&lt;&gt;1,","&amp;D14,D14)</f>
        <v>zip_no</v>
      </c>
      <c r="T14" s="25" t="str">
        <f t="shared" ref="T14:T24" si="4">UPPER(H14)</f>
        <v>INTEGER</v>
      </c>
      <c r="U14" s="25" t="str">
        <f t="shared" ref="U14:U24" si="5">IF(K14&lt;&gt;"","default "&amp;IF(H14="text","'"&amp;K14&amp;"'",K14),"")</f>
        <v/>
      </c>
      <c r="V14" s="25" t="str">
        <f t="shared" ref="V14:V24" si="6">IF(L14="○","NOT NULL","")</f>
        <v>NOT NULL</v>
      </c>
      <c r="W14" s="25" t="str">
        <f t="shared" ref="W14:W24" si="7">"-- "&amp;C14</f>
        <v>-- ZipファイルNo</v>
      </c>
      <c r="Y14" s="41"/>
      <c r="Z14" s="41"/>
      <c r="AA14" s="41"/>
      <c r="AB14" s="41"/>
      <c r="AD14" s="25" t="str">
        <f t="shared" ref="AD14:AD24" si="8">IF(H14="text",""""&amp;D14&amp;""": ""object"", ","")</f>
        <v/>
      </c>
      <c r="AE14" s="25" t="str">
        <f t="shared" ref="AE14:AE24"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2631</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2641</v>
      </c>
      <c r="D20" s="236" t="s">
        <v>2728</v>
      </c>
      <c r="E20" s="36" t="s">
        <v>1273</v>
      </c>
      <c r="F20" s="36" t="s">
        <v>1875</v>
      </c>
      <c r="G20" s="36">
        <v>10</v>
      </c>
      <c r="H20" s="229" t="str">
        <f t="shared" si="1"/>
        <v>integer</v>
      </c>
      <c r="I20" s="229">
        <f t="shared" si="2"/>
        <v>4</v>
      </c>
      <c r="J20" s="237"/>
      <c r="K20" s="238"/>
      <c r="L20" s="239" t="s">
        <v>192</v>
      </c>
      <c r="M20" s="240"/>
      <c r="S20" s="25" t="str">
        <f>IF(B20&lt;&gt;1,","&amp;D20,D20)</f>
        <v>,procedure_no</v>
      </c>
      <c r="T20" s="25" t="str">
        <f>UPPER(H20)</f>
        <v>INTEGER</v>
      </c>
      <c r="U20" s="25" t="str">
        <f>IF(K20&lt;&gt;"","default "&amp;IF(H20="text","'"&amp;K20&amp;"'",K20),"")</f>
        <v/>
      </c>
      <c r="V20" s="25" t="str">
        <f t="shared" si="6"/>
        <v>NOT NULL</v>
      </c>
      <c r="W20" s="25" t="str">
        <f t="shared" si="7"/>
        <v>-- 手術法No</v>
      </c>
      <c r="Y20" s="41"/>
      <c r="Z20" s="41"/>
      <c r="AA20" s="41"/>
      <c r="AB20" s="41"/>
      <c r="AD20" s="25" t="str">
        <f>IF(H20="text",""""&amp;D20&amp;""": ""object"", ","")</f>
        <v/>
      </c>
      <c r="AE20" s="25" t="str">
        <f>""""&amp;D20&amp;""", "</f>
        <v xml:space="preserve">"procedure_no", </v>
      </c>
    </row>
    <row r="21" spans="1:31">
      <c r="B21" s="33">
        <f t="shared" si="0"/>
        <v>8</v>
      </c>
      <c r="C21" s="34" t="s">
        <v>2649</v>
      </c>
      <c r="D21" s="236" t="s">
        <v>2651</v>
      </c>
      <c r="E21" s="36" t="s">
        <v>1273</v>
      </c>
      <c r="F21" s="36" t="s">
        <v>1875</v>
      </c>
      <c r="G21" s="36">
        <v>10</v>
      </c>
      <c r="H21" s="229" t="str">
        <f t="shared" ref="H21" si="10">IF(F21="フラグ","boolean",IF(F21="文字列","text",IF(F21="整数","integer",IF(F21="実数","numeric",""))))</f>
        <v>integer</v>
      </c>
      <c r="I21" s="229">
        <f t="shared" ref="I21" si="11">IF(H21="boolean",1,IF(H21="text",IF(G21&lt;=126,1+(G21*3),4+(G21*3)),IF(H21="integer",4,IF(H21="numeric",3+CEILING(G21/4*2,2),0))))</f>
        <v>4</v>
      </c>
      <c r="J21" s="237"/>
      <c r="K21" s="238"/>
      <c r="L21" s="239" t="s">
        <v>192</v>
      </c>
      <c r="M21" s="240"/>
      <c r="S21" s="25" t="str">
        <f>IF(B21&lt;&gt;1,","&amp;D21,D21)</f>
        <v>,operation_element_no</v>
      </c>
      <c r="T21" s="25" t="str">
        <f>UPPER(H21)</f>
        <v>INTEGER</v>
      </c>
      <c r="U21" s="25" t="str">
        <f>IF(K21&lt;&gt;"","default "&amp;IF(H21="text","'"&amp;K21&amp;"'",K21),"")</f>
        <v/>
      </c>
      <c r="V21" s="25" t="str">
        <f t="shared" ref="V21" si="12">IF(L21="○","NOT NULL","")</f>
        <v>NOT NULL</v>
      </c>
      <c r="W21" s="25" t="str">
        <f t="shared" ref="W21" si="13">"-- "&amp;C21</f>
        <v>-- 手術要素No</v>
      </c>
      <c r="Y21" s="41"/>
      <c r="Z21" s="41"/>
      <c r="AA21" s="41"/>
      <c r="AB21" s="41"/>
      <c r="AD21" s="25" t="str">
        <f>IF(H21="text",""""&amp;D21&amp;""": ""object"", ","")</f>
        <v/>
      </c>
      <c r="AE21" s="25" t="str">
        <f>""""&amp;D21&amp;""", "</f>
        <v xml:space="preserve">"operation_element_no", </v>
      </c>
    </row>
    <row r="22" spans="1:31">
      <c r="B22" s="33">
        <f t="shared" si="0"/>
        <v>9</v>
      </c>
      <c r="C22" s="34" t="s">
        <v>2652</v>
      </c>
      <c r="D22" s="236" t="s">
        <v>2646</v>
      </c>
      <c r="E22" s="36"/>
      <c r="F22" s="36" t="s">
        <v>1620</v>
      </c>
      <c r="G22" s="36">
        <v>20</v>
      </c>
      <c r="H22" s="229" t="str">
        <f t="shared" si="1"/>
        <v>text</v>
      </c>
      <c r="I22" s="229">
        <f t="shared" si="2"/>
        <v>61</v>
      </c>
      <c r="J22" s="237"/>
      <c r="K22" s="238"/>
      <c r="L22" s="239"/>
      <c r="M22" s="240"/>
      <c r="S22" s="25" t="str">
        <f t="shared" ref="S22" si="14">IF(B22&lt;&gt;1,","&amp;D22,D22)</f>
        <v>,operation</v>
      </c>
      <c r="T22" s="25" t="str">
        <f t="shared" ref="T22" si="15">UPPER(H22)</f>
        <v>TEXT</v>
      </c>
      <c r="U22" s="25" t="str">
        <f t="shared" ref="U22" si="16">IF(K22&lt;&gt;"","default "&amp;IF(H22="text","'"&amp;K22&amp;"'",K22),"")</f>
        <v/>
      </c>
      <c r="V22" s="25" t="str">
        <f t="shared" si="6"/>
        <v/>
      </c>
      <c r="W22" s="25" t="str">
        <f t="shared" si="7"/>
        <v>-- 分割された手術要素名</v>
      </c>
      <c r="Y22" s="41"/>
      <c r="Z22" s="41"/>
      <c r="AA22" s="41"/>
      <c r="AB22" s="41"/>
      <c r="AD22" s="25" t="str">
        <f t="shared" ref="AD22" si="17">IF(H22="text",""""&amp;D22&amp;""": ""object"", ","")</f>
        <v xml:space="preserve">"operation": "object", </v>
      </c>
      <c r="AE22" s="25" t="str">
        <f t="shared" ref="AE22" si="18">""""&amp;D22&amp;""", "</f>
        <v xml:space="preserve">"operation", </v>
      </c>
    </row>
    <row r="23" spans="1:31">
      <c r="B23" s="33">
        <f t="shared" si="0"/>
        <v>10</v>
      </c>
      <c r="C23" s="34" t="s">
        <v>2643</v>
      </c>
      <c r="D23" s="236" t="s">
        <v>1910</v>
      </c>
      <c r="E23" s="36"/>
      <c r="F23" s="36" t="s">
        <v>1620</v>
      </c>
      <c r="G23" s="36">
        <v>10</v>
      </c>
      <c r="H23" s="229" t="str">
        <f t="shared" si="1"/>
        <v>text</v>
      </c>
      <c r="I23" s="229">
        <f t="shared" si="2"/>
        <v>31</v>
      </c>
      <c r="J23" s="237"/>
      <c r="K23" s="238"/>
      <c r="L23" s="239"/>
      <c r="M23" s="240"/>
      <c r="S23" s="25" t="str">
        <f>IF(B23&lt;&gt;1,","&amp;D23,D23)</f>
        <v>,code</v>
      </c>
      <c r="T23" s="25" t="str">
        <f>UPPER(H23)</f>
        <v>TEXT</v>
      </c>
      <c r="U23" s="25" t="str">
        <f>IF(K23&lt;&gt;"","default "&amp;IF(H23="text","'"&amp;K23&amp;"'",K23),"")</f>
        <v/>
      </c>
      <c r="V23" s="25" t="str">
        <f t="shared" si="6"/>
        <v/>
      </c>
      <c r="W23" s="25" t="str">
        <f t="shared" si="7"/>
        <v>-- 手術法コード</v>
      </c>
      <c r="Y23" s="41"/>
      <c r="Z23" s="41"/>
      <c r="AA23" s="41"/>
      <c r="AB23" s="41"/>
      <c r="AD23" s="25" t="str">
        <f>IF(H23="text",""""&amp;D23&amp;""": ""object"", ","")</f>
        <v xml:space="preserve">"code": "object", </v>
      </c>
      <c r="AE23" s="25" t="str">
        <f>""""&amp;D23&amp;""", "</f>
        <v xml:space="preserve">"code", </v>
      </c>
    </row>
    <row r="24" spans="1:31" ht="19.5" thickBot="1">
      <c r="A24" s="41"/>
      <c r="B24" s="42">
        <f t="shared" si="0"/>
        <v>11</v>
      </c>
      <c r="C24" s="43" t="s">
        <v>2644</v>
      </c>
      <c r="D24" s="43" t="s">
        <v>1911</v>
      </c>
      <c r="E24" s="44"/>
      <c r="F24" s="44" t="s">
        <v>1620</v>
      </c>
      <c r="G24" s="44">
        <v>10</v>
      </c>
      <c r="H24" s="248" t="str">
        <f t="shared" si="1"/>
        <v>text</v>
      </c>
      <c r="I24" s="248">
        <f t="shared" si="2"/>
        <v>31</v>
      </c>
      <c r="J24" s="46"/>
      <c r="K24" s="250"/>
      <c r="L24" s="44"/>
      <c r="M24" s="49"/>
      <c r="S24" s="25" t="str">
        <f t="shared" si="3"/>
        <v>,system</v>
      </c>
      <c r="T24" s="25" t="str">
        <f t="shared" si="4"/>
        <v>TEXT</v>
      </c>
      <c r="U24" s="25" t="str">
        <f t="shared" si="5"/>
        <v/>
      </c>
      <c r="V24" s="25" t="str">
        <f t="shared" si="6"/>
        <v/>
      </c>
      <c r="W24" s="25" t="str">
        <f t="shared" si="7"/>
        <v>-- 手術法コード体系名</v>
      </c>
      <c r="Y24" s="41"/>
      <c r="Z24" s="41"/>
      <c r="AA24" s="41"/>
      <c r="AB24" s="41"/>
      <c r="AD24" s="25" t="str">
        <f t="shared" si="8"/>
        <v xml:space="preserve">"system": "object", </v>
      </c>
      <c r="AE24" s="25" t="str">
        <f t="shared" si="9"/>
        <v xml:space="preserve">"system", </v>
      </c>
    </row>
    <row r="25" spans="1:31">
      <c r="P25" s="41"/>
      <c r="R25" s="25" t="s">
        <v>1327</v>
      </c>
      <c r="Y25" s="41"/>
      <c r="Z25" s="41"/>
      <c r="AA25" s="41"/>
      <c r="AB25" s="41"/>
    </row>
    <row r="26" spans="1:31">
      <c r="P26" s="41"/>
      <c r="Y26" s="41"/>
      <c r="Z26" s="41"/>
      <c r="AA26" s="41"/>
      <c r="AB26" s="41"/>
    </row>
    <row r="27" spans="1:31">
      <c r="P27" s="41"/>
      <c r="Y27" s="41"/>
      <c r="Z27" s="41"/>
      <c r="AA27" s="41"/>
      <c r="AB27" s="41"/>
    </row>
    <row r="28" spans="1:31">
      <c r="P28" s="41"/>
      <c r="Y28" s="41"/>
      <c r="Z28" s="41"/>
      <c r="AA28" s="41"/>
    </row>
    <row r="29" spans="1:31">
      <c r="P29" s="41"/>
      <c r="Y29" s="41"/>
      <c r="Z29" s="41"/>
      <c r="AA29" s="41"/>
    </row>
    <row r="30" spans="1:31">
      <c r="P30" s="41"/>
      <c r="Y30" s="41"/>
      <c r="Z30" s="41"/>
      <c r="AA30" s="41"/>
    </row>
    <row r="31" spans="1:31">
      <c r="P31" s="41"/>
      <c r="Y31" s="41"/>
      <c r="Z31" s="41"/>
      <c r="AA31" s="41"/>
    </row>
    <row r="32" spans="1:31">
      <c r="P32" s="41"/>
      <c r="Y32" s="41"/>
      <c r="Z32" s="41"/>
      <c r="AA3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58" priority="12"/>
  </conditionalFormatting>
  <conditionalFormatting sqref="D18">
    <cfRule type="duplicateValues" dxfId="257" priority="11"/>
  </conditionalFormatting>
  <conditionalFormatting sqref="D16">
    <cfRule type="duplicateValues" dxfId="256" priority="10"/>
  </conditionalFormatting>
  <conditionalFormatting sqref="D17">
    <cfRule type="duplicateValues" dxfId="255" priority="9"/>
  </conditionalFormatting>
  <conditionalFormatting sqref="D14">
    <cfRule type="duplicateValues" dxfId="254" priority="8"/>
  </conditionalFormatting>
  <conditionalFormatting sqref="D19">
    <cfRule type="duplicateValues" dxfId="253" priority="6"/>
  </conditionalFormatting>
  <conditionalFormatting sqref="D22">
    <cfRule type="duplicateValues" dxfId="252" priority="5"/>
  </conditionalFormatting>
  <conditionalFormatting sqref="D23">
    <cfRule type="duplicateValues" dxfId="251" priority="3"/>
  </conditionalFormatting>
  <conditionalFormatting sqref="D21">
    <cfRule type="duplicateValues" dxfId="250" priority="2"/>
  </conditionalFormatting>
  <conditionalFormatting sqref="D20">
    <cfRule type="duplicateValues" dxfId="24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milscm4.text_mml_mmlsg_anesthesia_procedure</v>
      </c>
    </row>
    <row r="3" spans="1:31" ht="19.5" thickBot="1">
      <c r="B3" s="28"/>
      <c r="C3" s="28"/>
      <c r="D3" s="28"/>
      <c r="E3" s="28"/>
      <c r="F3" s="28"/>
      <c r="G3" s="28"/>
      <c r="H3" s="28"/>
      <c r="I3" s="28"/>
      <c r="J3" s="28"/>
      <c r="K3" s="28"/>
      <c r="L3" s="28"/>
      <c r="M3" s="29"/>
      <c r="N3" s="28"/>
      <c r="Q3" s="25" t="str">
        <f>"ADD CONSTRAINT "&amp;D$8&amp;"_pkey"</f>
        <v>ADD CONSTRAINT text_mml_mmlsg_anesthesia_procedure_pkey</v>
      </c>
    </row>
    <row r="4" spans="1:31">
      <c r="B4" s="626" t="s">
        <v>142</v>
      </c>
      <c r="C4" s="627"/>
      <c r="D4" s="628" t="str">
        <f>VLOOKUP(D7,エンティティ一覧!A1:'エンティティ一覧'!AQ10131,13,FALSE)</f>
        <v>ENT_A6_49</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2666</v>
      </c>
      <c r="E7" s="646"/>
      <c r="F7" s="646"/>
      <c r="G7" s="646"/>
      <c r="H7" s="646"/>
      <c r="I7" s="646"/>
      <c r="J7" s="646"/>
      <c r="K7" s="646"/>
      <c r="L7" s="646"/>
      <c r="M7" s="647"/>
      <c r="T7" s="25" t="s">
        <v>2659</v>
      </c>
    </row>
    <row r="8" spans="1:31">
      <c r="B8" s="641" t="s">
        <v>642</v>
      </c>
      <c r="C8" s="642"/>
      <c r="D8" s="643" t="s">
        <v>2719</v>
      </c>
      <c r="E8" s="646"/>
      <c r="F8" s="646"/>
      <c r="G8" s="646"/>
      <c r="H8" s="646"/>
      <c r="I8" s="646"/>
      <c r="J8" s="646"/>
      <c r="K8" s="646"/>
      <c r="L8" s="646"/>
      <c r="M8" s="647"/>
      <c r="S8" s="25" t="s">
        <v>1327</v>
      </c>
    </row>
    <row r="9" spans="1:31" ht="19.5" thickBot="1">
      <c r="B9" s="652" t="s">
        <v>149</v>
      </c>
      <c r="C9" s="653"/>
      <c r="D9" s="654" t="str">
        <f xml:space="preserve"> D7 &amp; "を定義する。"</f>
        <v>MML_手術モジュール_麻酔法を定義する。</v>
      </c>
      <c r="E9" s="655"/>
      <c r="F9" s="655"/>
      <c r="G9" s="655"/>
      <c r="H9" s="655"/>
      <c r="I9" s="655"/>
      <c r="J9" s="655"/>
      <c r="K9" s="655"/>
      <c r="L9" s="655"/>
      <c r="M9" s="656"/>
      <c r="P9" s="25" t="str">
        <f>"ALTER TABLE milscm4."&amp;D$8&amp;" OWNER TO pgmisgrp1;"</f>
        <v>ALTER TABLE milscm4.text_mml_mmlsg_anesthesia_procedure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milscm4.text_mml_mmlsg_anesthesia_procedure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milscm4.text_mml_mmlsg_anesthesia_procedure</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2596</v>
      </c>
      <c r="D19" s="236" t="s">
        <v>2631</v>
      </c>
      <c r="E19" s="36" t="s">
        <v>1273</v>
      </c>
      <c r="F19" s="36" t="s">
        <v>1875</v>
      </c>
      <c r="G19" s="36">
        <v>10</v>
      </c>
      <c r="H19" s="229" t="str">
        <f t="shared" si="1"/>
        <v>integer</v>
      </c>
      <c r="I19" s="229">
        <f t="shared" si="2"/>
        <v>4</v>
      </c>
      <c r="J19" s="237"/>
      <c r="K19" s="238"/>
      <c r="L19" s="239" t="s">
        <v>192</v>
      </c>
      <c r="M19" s="240"/>
      <c r="S19" s="25" t="str">
        <f>IF(B19&lt;&gt;1,","&amp;D19,D19)</f>
        <v>,surgery_item_no</v>
      </c>
      <c r="T19" s="25" t="str">
        <f>UPPER(H19)</f>
        <v>INTEGER</v>
      </c>
      <c r="U19" s="25" t="str">
        <f>IF(K19&lt;&gt;"","default "&amp;IF(H19="text","'"&amp;K19&amp;"'",K19),"")</f>
        <v/>
      </c>
      <c r="V19" s="25" t="str">
        <f t="shared" si="6"/>
        <v>NOT NULL</v>
      </c>
      <c r="W19" s="25" t="str">
        <f t="shared" si="7"/>
        <v>-- 手術項目No</v>
      </c>
      <c r="Y19" s="41"/>
      <c r="Z19" s="41"/>
      <c r="AA19" s="41"/>
      <c r="AB19" s="41"/>
      <c r="AD19" s="25" t="str">
        <f>IF(H19="text",""""&amp;D19&amp;""": ""object"", ","")</f>
        <v/>
      </c>
      <c r="AE19" s="25" t="str">
        <f>""""&amp;D19&amp;""", "</f>
        <v xml:space="preserve">"surgery_item_no", </v>
      </c>
    </row>
    <row r="20" spans="1:31">
      <c r="B20" s="33">
        <f t="shared" si="0"/>
        <v>7</v>
      </c>
      <c r="C20" s="34" t="s">
        <v>2656</v>
      </c>
      <c r="D20" s="236" t="s">
        <v>2729</v>
      </c>
      <c r="E20" s="36" t="s">
        <v>1273</v>
      </c>
      <c r="F20" s="36" t="s">
        <v>1875</v>
      </c>
      <c r="G20" s="36">
        <v>10</v>
      </c>
      <c r="H20" s="229" t="str">
        <f t="shared" si="1"/>
        <v>integer</v>
      </c>
      <c r="I20" s="229">
        <f t="shared" si="2"/>
        <v>4</v>
      </c>
      <c r="J20" s="237"/>
      <c r="K20" s="238"/>
      <c r="L20" s="239" t="s">
        <v>192</v>
      </c>
      <c r="M20" s="240"/>
      <c r="S20" s="25" t="str">
        <f>IF(B20&lt;&gt;1,","&amp;D20,D20)</f>
        <v>,anesthesia_no</v>
      </c>
      <c r="T20" s="25" t="str">
        <f>UPPER(H20)</f>
        <v>INTEGER</v>
      </c>
      <c r="U20" s="25" t="str">
        <f>IF(K20&lt;&gt;"","default "&amp;IF(H20="text","'"&amp;K20&amp;"'",K20),"")</f>
        <v/>
      </c>
      <c r="V20" s="25" t="str">
        <f t="shared" si="6"/>
        <v>NOT NULL</v>
      </c>
      <c r="W20" s="25" t="str">
        <f t="shared" si="7"/>
        <v>-- 麻酔法No</v>
      </c>
      <c r="Y20" s="41"/>
      <c r="Z20" s="41"/>
      <c r="AA20" s="41"/>
      <c r="AB20" s="41"/>
      <c r="AD20" s="25" t="str">
        <f>IF(H20="text",""""&amp;D20&amp;""": ""object"", ","")</f>
        <v/>
      </c>
      <c r="AE20" s="25" t="str">
        <f>""""&amp;D20&amp;""", "</f>
        <v xml:space="preserve">"anesthesia_no", </v>
      </c>
    </row>
    <row r="21" spans="1:31">
      <c r="B21" s="33">
        <f t="shared" si="0"/>
        <v>8</v>
      </c>
      <c r="C21" s="34" t="s">
        <v>2653</v>
      </c>
      <c r="D21" s="236" t="s">
        <v>2103</v>
      </c>
      <c r="E21" s="36"/>
      <c r="F21" s="36" t="s">
        <v>1620</v>
      </c>
      <c r="G21" s="36">
        <v>20</v>
      </c>
      <c r="H21" s="229" t="str">
        <f t="shared" si="1"/>
        <v>text</v>
      </c>
      <c r="I21" s="229">
        <f t="shared" si="2"/>
        <v>61</v>
      </c>
      <c r="J21" s="237"/>
      <c r="K21" s="238"/>
      <c r="L21" s="239"/>
      <c r="M21" s="240"/>
      <c r="S21" s="25" t="str">
        <f t="shared" ref="S21" si="10">IF(B21&lt;&gt;1,","&amp;D21,D21)</f>
        <v>,title</v>
      </c>
      <c r="T21" s="25" t="str">
        <f t="shared" ref="T21" si="11">UPPER(H21)</f>
        <v>TEXT</v>
      </c>
      <c r="U21" s="25" t="str">
        <f t="shared" ref="U21" si="12">IF(K21&lt;&gt;"","default "&amp;IF(H21="text","'"&amp;K21&amp;"'",K21),"")</f>
        <v/>
      </c>
      <c r="V21" s="25" t="str">
        <f t="shared" si="6"/>
        <v/>
      </c>
      <c r="W21" s="25" t="str">
        <f t="shared" si="7"/>
        <v>-- 麻酔法名</v>
      </c>
      <c r="Y21" s="41"/>
      <c r="Z21" s="41"/>
      <c r="AA21" s="41"/>
      <c r="AB21" s="41"/>
      <c r="AD21" s="25" t="str">
        <f t="shared" ref="AD21" si="13">IF(H21="text",""""&amp;D21&amp;""": ""object"", ","")</f>
        <v xml:space="preserve">"title": "object", </v>
      </c>
      <c r="AE21" s="25" t="str">
        <f t="shared" ref="AE21" si="14">""""&amp;D21&amp;""", "</f>
        <v xml:space="preserve">"title", </v>
      </c>
    </row>
    <row r="22" spans="1:31">
      <c r="B22" s="33">
        <f t="shared" si="0"/>
        <v>9</v>
      </c>
      <c r="C22" s="34" t="s">
        <v>2654</v>
      </c>
      <c r="D22" s="236" t="s">
        <v>2647</v>
      </c>
      <c r="E22" s="36"/>
      <c r="F22" s="36" t="s">
        <v>1620</v>
      </c>
      <c r="G22" s="36">
        <v>10</v>
      </c>
      <c r="H22" s="229" t="str">
        <f t="shared" si="1"/>
        <v>text</v>
      </c>
      <c r="I22" s="229">
        <f t="shared" si="2"/>
        <v>31</v>
      </c>
      <c r="J22" s="237"/>
      <c r="K22" s="238"/>
      <c r="L22" s="239"/>
      <c r="M22" s="240"/>
      <c r="S22" s="25" t="str">
        <f>IF(B22&lt;&gt;1,","&amp;D22,D22)</f>
        <v>,code</v>
      </c>
      <c r="T22" s="25" t="str">
        <f>UPPER(H22)</f>
        <v>TEXT</v>
      </c>
      <c r="U22" s="25" t="str">
        <f>IF(K22&lt;&gt;"","default "&amp;IF(H22="text","'"&amp;K22&amp;"'",K22),"")</f>
        <v/>
      </c>
      <c r="V22" s="25" t="str">
        <f t="shared" si="6"/>
        <v/>
      </c>
      <c r="W22" s="25" t="str">
        <f t="shared" si="7"/>
        <v>-- 麻酔法名コード</v>
      </c>
      <c r="Y22" s="41"/>
      <c r="Z22" s="41"/>
      <c r="AA22" s="41"/>
      <c r="AB22" s="41"/>
      <c r="AD22" s="25" t="str">
        <f>IF(H22="text",""""&amp;D22&amp;""": ""object"", ","")</f>
        <v xml:space="preserve">"code": "object", </v>
      </c>
      <c r="AE22" s="25" t="str">
        <f>""""&amp;D22&amp;""", "</f>
        <v xml:space="preserve">"code", </v>
      </c>
    </row>
    <row r="23" spans="1:31" ht="19.5" thickBot="1">
      <c r="A23" s="41"/>
      <c r="B23" s="42">
        <f t="shared" si="0"/>
        <v>10</v>
      </c>
      <c r="C23" s="43" t="s">
        <v>2655</v>
      </c>
      <c r="D23" s="43" t="s">
        <v>2648</v>
      </c>
      <c r="E23" s="44"/>
      <c r="F23" s="44" t="s">
        <v>1620</v>
      </c>
      <c r="G23" s="44">
        <v>10</v>
      </c>
      <c r="H23" s="248" t="str">
        <f t="shared" si="1"/>
        <v>text</v>
      </c>
      <c r="I23" s="248">
        <f t="shared" si="2"/>
        <v>31</v>
      </c>
      <c r="J23" s="46"/>
      <c r="K23" s="250"/>
      <c r="L23" s="44"/>
      <c r="M23" s="49"/>
      <c r="S23" s="25" t="str">
        <f t="shared" si="3"/>
        <v>,system</v>
      </c>
      <c r="T23" s="25" t="str">
        <f t="shared" si="4"/>
        <v>TEXT</v>
      </c>
      <c r="U23" s="25" t="str">
        <f t="shared" si="5"/>
        <v/>
      </c>
      <c r="V23" s="25" t="str">
        <f t="shared" si="6"/>
        <v/>
      </c>
      <c r="W23" s="25" t="str">
        <f t="shared" si="7"/>
        <v>-- 麻酔法名コード体系名</v>
      </c>
      <c r="Y23" s="41"/>
      <c r="Z23" s="41"/>
      <c r="AA23" s="41"/>
      <c r="AB23" s="41"/>
      <c r="AD23" s="25" t="str">
        <f t="shared" si="8"/>
        <v xml:space="preserve">"system": "object", </v>
      </c>
      <c r="AE23" s="25" t="str">
        <f t="shared" si="9"/>
        <v xml:space="preserve">"system",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48" priority="11"/>
  </conditionalFormatting>
  <conditionalFormatting sqref="D18">
    <cfRule type="duplicateValues" dxfId="247" priority="10"/>
  </conditionalFormatting>
  <conditionalFormatting sqref="D16">
    <cfRule type="duplicateValues" dxfId="246" priority="9"/>
  </conditionalFormatting>
  <conditionalFormatting sqref="D17">
    <cfRule type="duplicateValues" dxfId="245" priority="8"/>
  </conditionalFormatting>
  <conditionalFormatting sqref="D14">
    <cfRule type="duplicateValues" dxfId="244" priority="7"/>
  </conditionalFormatting>
  <conditionalFormatting sqref="D19">
    <cfRule type="duplicateValues" dxfId="243" priority="5"/>
  </conditionalFormatting>
  <conditionalFormatting sqref="D21">
    <cfRule type="duplicateValues" dxfId="242" priority="4"/>
  </conditionalFormatting>
  <conditionalFormatting sqref="D22">
    <cfRule type="duplicateValues" dxfId="241" priority="2"/>
  </conditionalFormatting>
  <conditionalFormatting sqref="D20">
    <cfRule type="duplicateValues" dxfId="24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pageSetUpPr fitToPage="1"/>
  </sheetPr>
  <dimension ref="A1:AE6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milscm4.text_mml_mmlrp_body</v>
      </c>
    </row>
    <row r="3" spans="1:31" ht="19.5" thickBot="1">
      <c r="B3" s="28"/>
      <c r="C3" s="28"/>
      <c r="D3" s="28"/>
      <c r="E3" s="28"/>
      <c r="F3" s="28"/>
      <c r="G3" s="28"/>
      <c r="H3" s="28"/>
      <c r="I3" s="28"/>
      <c r="J3" s="28"/>
      <c r="K3" s="28"/>
      <c r="L3" s="28"/>
      <c r="M3" s="29"/>
      <c r="N3" s="28"/>
      <c r="Q3" s="25" t="str">
        <f>"ADD CONSTRAINT "&amp;D$8&amp;"_pkey"</f>
        <v>ADD CONSTRAINT text_mml_mmlrp_body_pkey</v>
      </c>
    </row>
    <row r="4" spans="1:31">
      <c r="B4" s="626" t="s">
        <v>142</v>
      </c>
      <c r="C4" s="627"/>
      <c r="D4" s="628" t="str">
        <f>VLOOKUP(D7,エンティティ一覧!A1:'エンティティ一覧'!AQ10131,13,FALSE)</f>
        <v>ENT_A6_50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2668</v>
      </c>
      <c r="E7" s="646"/>
      <c r="F7" s="646"/>
      <c r="G7" s="646"/>
      <c r="H7" s="646"/>
      <c r="I7" s="646"/>
      <c r="J7" s="646"/>
      <c r="K7" s="646"/>
      <c r="L7" s="646"/>
      <c r="M7" s="647"/>
    </row>
    <row r="8" spans="1:31">
      <c r="B8" s="641" t="s">
        <v>642</v>
      </c>
      <c r="C8" s="642"/>
      <c r="D8" s="643" t="s">
        <v>2720</v>
      </c>
      <c r="E8" s="646"/>
      <c r="F8" s="646"/>
      <c r="G8" s="646"/>
      <c r="H8" s="646"/>
      <c r="I8" s="646"/>
      <c r="J8" s="646"/>
      <c r="K8" s="646"/>
      <c r="L8" s="646"/>
      <c r="M8" s="647"/>
      <c r="S8" s="25" t="s">
        <v>1327</v>
      </c>
    </row>
    <row r="9" spans="1:31" ht="19.5" thickBot="1">
      <c r="B9" s="652" t="s">
        <v>149</v>
      </c>
      <c r="C9" s="653"/>
      <c r="D9" s="654" t="str">
        <f xml:space="preserve"> D7 &amp; "を定義する。"</f>
        <v>MML_報告書情報モジュール_本文を定義する。</v>
      </c>
      <c r="E9" s="655"/>
      <c r="F9" s="655"/>
      <c r="G9" s="655"/>
      <c r="H9" s="655"/>
      <c r="I9" s="655"/>
      <c r="J9" s="655"/>
      <c r="K9" s="655"/>
      <c r="L9" s="655"/>
      <c r="M9" s="656"/>
      <c r="P9" s="25" t="str">
        <f>"ALTER TABLE milscm4."&amp;D$8&amp;" OWNER TO pgmisgrp1;"</f>
        <v>ALTER TABLE milscm4.text_mml_mmlrp_body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milscm4.text_mml_mmlrp_body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milscm4.text_mml_mmlrp_body</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53" si="0">ROW()-13</f>
        <v>1</v>
      </c>
      <c r="C14" s="34" t="s">
        <v>1887</v>
      </c>
      <c r="D14" s="236" t="s">
        <v>1885</v>
      </c>
      <c r="E14" s="36" t="s">
        <v>192</v>
      </c>
      <c r="F14" s="36" t="s">
        <v>1875</v>
      </c>
      <c r="G14" s="36">
        <v>10</v>
      </c>
      <c r="H14" s="229" t="str">
        <f t="shared" ref="H14:H53" si="1">IF(F14="フラグ","boolean",IF(F14="文字列","text",IF(F14="整数","integer",IF(F14="実数","numeric",""))))</f>
        <v>integer</v>
      </c>
      <c r="I14" s="229">
        <f t="shared" ref="I14:I53" si="2">IF(H14="boolean",1,IF(H14="text",IF(G14&lt;=126,1+(G14*3),4+(G14*3)),IF(H14="integer",4,IF(H14="numeric",3+CEILING(G14/4*2,2),0))))</f>
        <v>4</v>
      </c>
      <c r="J14" s="237"/>
      <c r="K14" s="238"/>
      <c r="L14" s="239" t="s">
        <v>192</v>
      </c>
      <c r="M14" s="240"/>
      <c r="S14" s="25" t="str">
        <f t="shared" ref="S14:S53" si="3">IF(B14&lt;&gt;1,","&amp;D14,D14)</f>
        <v>zip_no</v>
      </c>
      <c r="T14" s="25" t="str">
        <f t="shared" ref="T14:T53" si="4">UPPER(H14)</f>
        <v>INTEGER</v>
      </c>
      <c r="U14" s="25" t="str">
        <f t="shared" ref="U14:U53" si="5">IF(K14&lt;&gt;"","default "&amp;IF(H14="text","'"&amp;K14&amp;"'",K14),"")</f>
        <v/>
      </c>
      <c r="V14" s="25" t="str">
        <f t="shared" ref="V14:V53" si="6">IF(L14="○","NOT NULL","")</f>
        <v>NOT NULL</v>
      </c>
      <c r="W14" s="25" t="str">
        <f t="shared" ref="W14:W53" si="7">"-- "&amp;C14</f>
        <v>-- ZipファイルNo</v>
      </c>
      <c r="Y14" s="41"/>
      <c r="Z14" s="41"/>
      <c r="AA14" s="41"/>
      <c r="AB14" s="41"/>
      <c r="AD14" s="25" t="str">
        <f t="shared" ref="AD14:AD53" si="8">IF(H14="text",""""&amp;D14&amp;""": ""object"", ","")</f>
        <v/>
      </c>
      <c r="AE14" s="25" t="str">
        <f t="shared" ref="AE14:AE5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2680</v>
      </c>
      <c r="D19" s="236" t="s">
        <v>2730</v>
      </c>
      <c r="E19" s="36"/>
      <c r="F19" s="36" t="s">
        <v>1620</v>
      </c>
      <c r="G19" s="36">
        <v>19</v>
      </c>
      <c r="H19" s="229" t="str">
        <f t="shared" ref="H19:H29" si="10">IF(F19="フラグ","boolean",IF(F19="文字列","text",IF(F19="整数","integer",IF(F19="実数","numeric",""))))</f>
        <v>text</v>
      </c>
      <c r="I19" s="229">
        <f t="shared" ref="I19:I29" si="11">IF(H19="boolean",1,IF(H19="text",IF(G19&lt;=126,1+(G19*3),4+(G19*3)),IF(H19="integer",4,IF(H19="numeric",3+CEILING(G19/4*2,2),0))))</f>
        <v>58</v>
      </c>
      <c r="J19" s="237"/>
      <c r="K19" s="238"/>
      <c r="L19" s="239"/>
      <c r="M19" s="240" t="s">
        <v>2012</v>
      </c>
      <c r="S19" s="25" t="str">
        <f t="shared" ref="S19:S29" si="12">IF(B19&lt;&gt;1,","&amp;D19,D19)</f>
        <v>,perform_time</v>
      </c>
      <c r="T19" s="25" t="str">
        <f t="shared" ref="T19:T29" si="13">UPPER(H19)</f>
        <v>TEXT</v>
      </c>
      <c r="U19" s="25" t="str">
        <f t="shared" ref="U19:U29" si="14">IF(K19&lt;&gt;"","default "&amp;IF(H19="text","'"&amp;K19&amp;"'",K19),"")</f>
        <v/>
      </c>
      <c r="V19" s="25" t="str">
        <f t="shared" ref="V19:V29" si="15">IF(L19="○","NOT NULL","")</f>
        <v/>
      </c>
      <c r="W19" s="25" t="str">
        <f t="shared" ref="W19:W29" si="16">"-- "&amp;C19</f>
        <v>-- 検査実施日時</v>
      </c>
      <c r="Y19" s="41"/>
      <c r="Z19" s="41"/>
      <c r="AA19" s="41"/>
      <c r="AB19" s="41"/>
      <c r="AD19" s="25" t="str">
        <f t="shared" ref="AD19:AD29" si="17">IF(H19="text",""""&amp;D19&amp;""": ""object"", ","")</f>
        <v xml:space="preserve">"perform_time": "object", </v>
      </c>
      <c r="AE19" s="25" t="str">
        <f t="shared" ref="AE19:AE29" si="18">""""&amp;D19&amp;""", "</f>
        <v xml:space="preserve">"perform_time", </v>
      </c>
    </row>
    <row r="20" spans="2:31">
      <c r="B20" s="33">
        <f t="shared" si="0"/>
        <v>7</v>
      </c>
      <c r="C20" s="34" t="s">
        <v>2183</v>
      </c>
      <c r="D20" s="236" t="s">
        <v>2731</v>
      </c>
      <c r="E20" s="36"/>
      <c r="F20" s="36" t="s">
        <v>1620</v>
      </c>
      <c r="G20" s="36">
        <v>19</v>
      </c>
      <c r="H20" s="229" t="str">
        <f t="shared" si="10"/>
        <v>text</v>
      </c>
      <c r="I20" s="229">
        <f t="shared" si="11"/>
        <v>58</v>
      </c>
      <c r="J20" s="237"/>
      <c r="K20" s="238"/>
      <c r="L20" s="239"/>
      <c r="M20" s="240" t="s">
        <v>2012</v>
      </c>
      <c r="S20" s="25" t="str">
        <f t="shared" si="12"/>
        <v>,report_time</v>
      </c>
      <c r="T20" s="25" t="str">
        <f t="shared" si="13"/>
        <v>TEXT</v>
      </c>
      <c r="U20" s="25" t="str">
        <f t="shared" si="14"/>
        <v/>
      </c>
      <c r="V20" s="25" t="str">
        <f t="shared" si="15"/>
        <v/>
      </c>
      <c r="W20" s="25" t="str">
        <f t="shared" si="16"/>
        <v>-- 報告日時</v>
      </c>
      <c r="Y20" s="41"/>
      <c r="Z20" s="41"/>
      <c r="AA20" s="41"/>
      <c r="AB20" s="41"/>
      <c r="AD20" s="25" t="str">
        <f t="shared" si="17"/>
        <v xml:space="preserve">"report_time": "object", </v>
      </c>
      <c r="AE20" s="25" t="str">
        <f t="shared" si="18"/>
        <v xml:space="preserve">"report_time", </v>
      </c>
    </row>
    <row r="21" spans="2:31">
      <c r="B21" s="33">
        <f t="shared" si="0"/>
        <v>8</v>
      </c>
      <c r="C21" s="34" t="s">
        <v>2184</v>
      </c>
      <c r="D21" s="236" t="s">
        <v>2213</v>
      </c>
      <c r="E21" s="36"/>
      <c r="F21" s="36" t="s">
        <v>1620</v>
      </c>
      <c r="G21" s="36">
        <v>10</v>
      </c>
      <c r="H21" s="229" t="str">
        <f t="shared" si="10"/>
        <v>text</v>
      </c>
      <c r="I21" s="229">
        <f t="shared" si="11"/>
        <v>31</v>
      </c>
      <c r="J21" s="237"/>
      <c r="K21" s="238"/>
      <c r="L21" s="239"/>
      <c r="M21" s="240"/>
      <c r="S21" s="25" t="str">
        <f t="shared" si="12"/>
        <v>,report_status</v>
      </c>
      <c r="T21" s="25" t="str">
        <f t="shared" si="13"/>
        <v>TEXT</v>
      </c>
      <c r="U21" s="25" t="str">
        <f t="shared" si="14"/>
        <v/>
      </c>
      <c r="V21" s="25" t="str">
        <f t="shared" si="15"/>
        <v/>
      </c>
      <c r="W21" s="25" t="str">
        <f t="shared" si="16"/>
        <v>-- 報告状態</v>
      </c>
      <c r="Y21" s="41"/>
      <c r="Z21" s="41"/>
      <c r="AA21" s="41"/>
      <c r="AB21" s="41"/>
      <c r="AD21" s="25" t="str">
        <f t="shared" si="17"/>
        <v xml:space="preserve">"report_status": "object", </v>
      </c>
      <c r="AE21" s="25" t="str">
        <f t="shared" si="18"/>
        <v xml:space="preserve">"report_status", </v>
      </c>
    </row>
    <row r="22" spans="2:31">
      <c r="B22" s="33">
        <f t="shared" si="0"/>
        <v>9</v>
      </c>
      <c r="C22" s="34" t="s">
        <v>2185</v>
      </c>
      <c r="D22" s="236" t="s">
        <v>2732</v>
      </c>
      <c r="E22" s="36"/>
      <c r="F22" s="36" t="s">
        <v>1620</v>
      </c>
      <c r="G22" s="36">
        <v>10</v>
      </c>
      <c r="H22" s="229" t="str">
        <f t="shared" si="10"/>
        <v>text</v>
      </c>
      <c r="I22" s="229">
        <f t="shared" si="11"/>
        <v>31</v>
      </c>
      <c r="J22" s="237"/>
      <c r="K22" s="238"/>
      <c r="L22" s="239"/>
      <c r="M22" s="240"/>
      <c r="S22" s="25" t="str">
        <f t="shared" si="12"/>
        <v>,report_status_code</v>
      </c>
      <c r="T22" s="25" t="str">
        <f t="shared" si="13"/>
        <v>TEXT</v>
      </c>
      <c r="U22" s="25" t="str">
        <f t="shared" si="14"/>
        <v/>
      </c>
      <c r="V22" s="25" t="str">
        <f t="shared" si="15"/>
        <v/>
      </c>
      <c r="W22" s="25" t="str">
        <f t="shared" si="16"/>
        <v>-- 報告状態コード</v>
      </c>
      <c r="Y22" s="41"/>
      <c r="Z22" s="41"/>
      <c r="AA22" s="41"/>
      <c r="AB22" s="41"/>
      <c r="AD22" s="25" t="str">
        <f t="shared" si="17"/>
        <v xml:space="preserve">"report_status_code": "object", </v>
      </c>
      <c r="AE22" s="25" t="str">
        <f t="shared" si="18"/>
        <v xml:space="preserve">"report_status_code", </v>
      </c>
    </row>
    <row r="23" spans="2:31">
      <c r="B23" s="33">
        <f t="shared" si="0"/>
        <v>10</v>
      </c>
      <c r="C23" s="34" t="s">
        <v>2186</v>
      </c>
      <c r="D23" s="236" t="s">
        <v>2733</v>
      </c>
      <c r="E23" s="36"/>
      <c r="F23" s="36" t="s">
        <v>1620</v>
      </c>
      <c r="G23" s="36">
        <v>10</v>
      </c>
      <c r="H23" s="229" t="str">
        <f t="shared" si="10"/>
        <v>text</v>
      </c>
      <c r="I23" s="229">
        <f t="shared" si="11"/>
        <v>31</v>
      </c>
      <c r="J23" s="237"/>
      <c r="K23" s="238"/>
      <c r="L23" s="239"/>
      <c r="M23" s="240"/>
      <c r="S23" s="25" t="str">
        <f t="shared" si="12"/>
        <v>,report_status_code_id</v>
      </c>
      <c r="T23" s="25" t="str">
        <f t="shared" si="13"/>
        <v>TEXT</v>
      </c>
      <c r="U23" s="25" t="str">
        <f t="shared" si="14"/>
        <v/>
      </c>
      <c r="V23" s="25" t="str">
        <f t="shared" si="15"/>
        <v/>
      </c>
      <c r="W23" s="25" t="str">
        <f t="shared" si="16"/>
        <v>-- 報告状態コードID</v>
      </c>
      <c r="Y23" s="41"/>
      <c r="Z23" s="41"/>
      <c r="AA23" s="41"/>
      <c r="AB23" s="41"/>
      <c r="AD23" s="25" t="str">
        <f t="shared" si="17"/>
        <v xml:space="preserve">"report_status_code_id": "object", </v>
      </c>
      <c r="AE23" s="25" t="str">
        <f t="shared" si="18"/>
        <v xml:space="preserve">"report_status_code_id", </v>
      </c>
    </row>
    <row r="24" spans="2:31">
      <c r="B24" s="33">
        <f t="shared" si="0"/>
        <v>11</v>
      </c>
      <c r="C24" s="34" t="s">
        <v>2681</v>
      </c>
      <c r="D24" s="236" t="s">
        <v>2701</v>
      </c>
      <c r="E24" s="36"/>
      <c r="F24" s="36" t="s">
        <v>1620</v>
      </c>
      <c r="G24" s="36">
        <v>10</v>
      </c>
      <c r="H24" s="229" t="str">
        <f t="shared" si="10"/>
        <v>text</v>
      </c>
      <c r="I24" s="229">
        <f t="shared" si="11"/>
        <v>31</v>
      </c>
      <c r="J24" s="237"/>
      <c r="K24" s="238"/>
      <c r="L24" s="239"/>
      <c r="M24" s="240"/>
      <c r="S24" s="25" t="str">
        <f t="shared" si="12"/>
        <v>,test_class</v>
      </c>
      <c r="T24" s="25" t="str">
        <f t="shared" si="13"/>
        <v>TEXT</v>
      </c>
      <c r="U24" s="25" t="str">
        <f t="shared" si="14"/>
        <v/>
      </c>
      <c r="V24" s="25" t="str">
        <f t="shared" si="15"/>
        <v/>
      </c>
      <c r="W24" s="25" t="str">
        <f t="shared" si="16"/>
        <v>-- 報告書種別</v>
      </c>
      <c r="Y24" s="41"/>
      <c r="Z24" s="41"/>
      <c r="AA24" s="41"/>
      <c r="AB24" s="41"/>
      <c r="AD24" s="25" t="str">
        <f t="shared" si="17"/>
        <v xml:space="preserve">"test_class": "object", </v>
      </c>
      <c r="AE24" s="25" t="str">
        <f t="shared" si="18"/>
        <v xml:space="preserve">"test_class", </v>
      </c>
    </row>
    <row r="25" spans="2:31">
      <c r="B25" s="33">
        <f t="shared" si="0"/>
        <v>12</v>
      </c>
      <c r="C25" s="34" t="s">
        <v>2682</v>
      </c>
      <c r="D25" s="236" t="s">
        <v>2702</v>
      </c>
      <c r="E25" s="36"/>
      <c r="F25" s="36" t="s">
        <v>1620</v>
      </c>
      <c r="G25" s="36">
        <v>10</v>
      </c>
      <c r="H25" s="229" t="str">
        <f t="shared" si="10"/>
        <v>text</v>
      </c>
      <c r="I25" s="229">
        <f t="shared" si="11"/>
        <v>31</v>
      </c>
      <c r="J25" s="237"/>
      <c r="K25" s="238"/>
      <c r="L25" s="239"/>
      <c r="M25" s="240"/>
      <c r="S25" s="25" t="str">
        <f t="shared" si="12"/>
        <v>,test_class_code</v>
      </c>
      <c r="T25" s="25" t="str">
        <f t="shared" si="13"/>
        <v>TEXT</v>
      </c>
      <c r="U25" s="25" t="str">
        <f t="shared" si="14"/>
        <v/>
      </c>
      <c r="V25" s="25" t="str">
        <f t="shared" si="15"/>
        <v/>
      </c>
      <c r="W25" s="25" t="str">
        <f t="shared" si="16"/>
        <v>-- 報告書種別コード</v>
      </c>
      <c r="Y25" s="41"/>
      <c r="Z25" s="41"/>
      <c r="AA25" s="41"/>
      <c r="AB25" s="41"/>
      <c r="AD25" s="25" t="str">
        <f t="shared" si="17"/>
        <v xml:space="preserve">"test_class_code": "object", </v>
      </c>
      <c r="AE25" s="25" t="str">
        <f t="shared" si="18"/>
        <v xml:space="preserve">"test_class_code", </v>
      </c>
    </row>
    <row r="26" spans="2:31">
      <c r="B26" s="33">
        <f t="shared" si="0"/>
        <v>13</v>
      </c>
      <c r="C26" s="34" t="s">
        <v>2683</v>
      </c>
      <c r="D26" s="236" t="s">
        <v>2703</v>
      </c>
      <c r="E26" s="36"/>
      <c r="F26" s="36" t="s">
        <v>1620</v>
      </c>
      <c r="G26" s="36">
        <v>10</v>
      </c>
      <c r="H26" s="229" t="str">
        <f t="shared" si="10"/>
        <v>text</v>
      </c>
      <c r="I26" s="229">
        <f t="shared" si="11"/>
        <v>31</v>
      </c>
      <c r="J26" s="237"/>
      <c r="K26" s="238"/>
      <c r="L26" s="239"/>
      <c r="M26" s="240"/>
      <c r="S26" s="25" t="str">
        <f t="shared" si="12"/>
        <v>,test_class_code_id</v>
      </c>
      <c r="T26" s="25" t="str">
        <f t="shared" si="13"/>
        <v>TEXT</v>
      </c>
      <c r="U26" s="25" t="str">
        <f t="shared" si="14"/>
        <v/>
      </c>
      <c r="V26" s="25" t="str">
        <f t="shared" si="15"/>
        <v/>
      </c>
      <c r="W26" s="25" t="str">
        <f t="shared" si="16"/>
        <v>-- 報告書種別コードID</v>
      </c>
      <c r="Y26" s="41"/>
      <c r="Z26" s="41"/>
      <c r="AA26" s="41"/>
      <c r="AB26" s="41"/>
      <c r="AD26" s="25" t="str">
        <f t="shared" si="17"/>
        <v xml:space="preserve">"test_class_code_id": "object", </v>
      </c>
      <c r="AE26" s="25" t="str">
        <f t="shared" si="18"/>
        <v xml:space="preserve">"test_class_code_id", </v>
      </c>
    </row>
    <row r="27" spans="2:31">
      <c r="B27" s="33">
        <f t="shared" si="0"/>
        <v>14</v>
      </c>
      <c r="C27" s="34" t="s">
        <v>2684</v>
      </c>
      <c r="D27" s="236" t="s">
        <v>2734</v>
      </c>
      <c r="E27" s="36"/>
      <c r="F27" s="36" t="s">
        <v>1620</v>
      </c>
      <c r="G27" s="36">
        <v>10</v>
      </c>
      <c r="H27" s="229" t="str">
        <f t="shared" si="10"/>
        <v>text</v>
      </c>
      <c r="I27" s="229">
        <f t="shared" si="11"/>
        <v>31</v>
      </c>
      <c r="J27" s="237"/>
      <c r="K27" s="238"/>
      <c r="L27" s="239"/>
      <c r="M27" s="240"/>
      <c r="S27" s="25" t="str">
        <f t="shared" si="12"/>
        <v>,test_sub_class</v>
      </c>
      <c r="T27" s="25" t="str">
        <f t="shared" si="13"/>
        <v>TEXT</v>
      </c>
      <c r="U27" s="25" t="str">
        <f t="shared" si="14"/>
        <v/>
      </c>
      <c r="V27" s="25" t="str">
        <f t="shared" si="15"/>
        <v/>
      </c>
      <c r="W27" s="25" t="str">
        <f t="shared" si="16"/>
        <v>-- 報告書詳細種別</v>
      </c>
      <c r="Y27" s="41"/>
      <c r="Z27" s="41"/>
      <c r="AA27" s="41"/>
      <c r="AB27" s="41"/>
      <c r="AD27" s="25" t="str">
        <f t="shared" si="17"/>
        <v xml:space="preserve">"test_sub_class": "object", </v>
      </c>
      <c r="AE27" s="25" t="str">
        <f t="shared" si="18"/>
        <v xml:space="preserve">"test_sub_class", </v>
      </c>
    </row>
    <row r="28" spans="2:31">
      <c r="B28" s="33">
        <f t="shared" si="0"/>
        <v>15</v>
      </c>
      <c r="C28" s="34" t="s">
        <v>2685</v>
      </c>
      <c r="D28" s="236" t="s">
        <v>2704</v>
      </c>
      <c r="E28" s="36"/>
      <c r="F28" s="36" t="s">
        <v>1620</v>
      </c>
      <c r="G28" s="36">
        <v>10</v>
      </c>
      <c r="H28" s="229" t="str">
        <f t="shared" si="10"/>
        <v>text</v>
      </c>
      <c r="I28" s="229">
        <f t="shared" si="11"/>
        <v>31</v>
      </c>
      <c r="J28" s="237"/>
      <c r="K28" s="238"/>
      <c r="L28" s="239"/>
      <c r="M28" s="240"/>
      <c r="S28" s="25" t="str">
        <f t="shared" si="12"/>
        <v>,test_sub_class_code</v>
      </c>
      <c r="T28" s="25" t="str">
        <f t="shared" si="13"/>
        <v>TEXT</v>
      </c>
      <c r="U28" s="25" t="str">
        <f t="shared" si="14"/>
        <v/>
      </c>
      <c r="V28" s="25" t="str">
        <f t="shared" si="15"/>
        <v/>
      </c>
      <c r="W28" s="25" t="str">
        <f t="shared" si="16"/>
        <v>-- 報告書詳細種別コード</v>
      </c>
      <c r="Y28" s="41"/>
      <c r="Z28" s="41"/>
      <c r="AA28" s="41"/>
      <c r="AB28" s="41"/>
      <c r="AD28" s="25" t="str">
        <f t="shared" si="17"/>
        <v xml:space="preserve">"test_sub_class_code": "object", </v>
      </c>
      <c r="AE28" s="25" t="str">
        <f t="shared" si="18"/>
        <v xml:space="preserve">"test_sub_class_code", </v>
      </c>
    </row>
    <row r="29" spans="2:31">
      <c r="B29" s="33">
        <f t="shared" si="0"/>
        <v>16</v>
      </c>
      <c r="C29" s="34" t="s">
        <v>2686</v>
      </c>
      <c r="D29" s="236" t="s">
        <v>2735</v>
      </c>
      <c r="E29" s="36"/>
      <c r="F29" s="36" t="s">
        <v>1620</v>
      </c>
      <c r="G29" s="36">
        <v>10</v>
      </c>
      <c r="H29" s="229" t="str">
        <f t="shared" si="10"/>
        <v>text</v>
      </c>
      <c r="I29" s="229">
        <f t="shared" si="11"/>
        <v>31</v>
      </c>
      <c r="J29" s="237"/>
      <c r="K29" s="238"/>
      <c r="L29" s="239"/>
      <c r="M29" s="240"/>
      <c r="S29" s="25" t="str">
        <f t="shared" si="12"/>
        <v>,test_sub_class_code_id</v>
      </c>
      <c r="T29" s="25" t="str">
        <f t="shared" si="13"/>
        <v>TEXT</v>
      </c>
      <c r="U29" s="25" t="str">
        <f t="shared" si="14"/>
        <v/>
      </c>
      <c r="V29" s="25" t="str">
        <f t="shared" si="15"/>
        <v/>
      </c>
      <c r="W29" s="25" t="str">
        <f t="shared" si="16"/>
        <v>-- 報告書詳細種別コードID</v>
      </c>
      <c r="Y29" s="41"/>
      <c r="Z29" s="41"/>
      <c r="AA29" s="41"/>
      <c r="AB29" s="41"/>
      <c r="AD29" s="25" t="str">
        <f t="shared" si="17"/>
        <v xml:space="preserve">"test_sub_class_code_id": "object", </v>
      </c>
      <c r="AE29" s="25" t="str">
        <f t="shared" si="18"/>
        <v xml:space="preserve">"test_sub_class_code_id", </v>
      </c>
    </row>
    <row r="30" spans="2:31">
      <c r="B30" s="33">
        <f t="shared" si="0"/>
        <v>17</v>
      </c>
      <c r="C30" s="34" t="s">
        <v>2687</v>
      </c>
      <c r="D30" s="236" t="s">
        <v>2736</v>
      </c>
      <c r="E30" s="36"/>
      <c r="F30" s="36" t="s">
        <v>1620</v>
      </c>
      <c r="G30" s="36">
        <v>10</v>
      </c>
      <c r="H30" s="229" t="str">
        <f t="shared" si="1"/>
        <v>text</v>
      </c>
      <c r="I30" s="229">
        <f t="shared" si="2"/>
        <v>31</v>
      </c>
      <c r="J30" s="237"/>
      <c r="K30" s="238"/>
      <c r="L30" s="239"/>
      <c r="M30" s="240"/>
      <c r="S30" s="25" t="str">
        <f t="shared" si="3"/>
        <v>,organ</v>
      </c>
      <c r="T30" s="25" t="str">
        <f t="shared" si="4"/>
        <v>TEXT</v>
      </c>
      <c r="U30" s="25" t="str">
        <f t="shared" si="5"/>
        <v/>
      </c>
      <c r="V30" s="25" t="str">
        <f t="shared" si="6"/>
        <v/>
      </c>
      <c r="W30" s="25" t="str">
        <f t="shared" si="7"/>
        <v>-- 臓器</v>
      </c>
      <c r="Y30" s="41"/>
      <c r="Z30" s="41"/>
      <c r="AA30" s="41"/>
      <c r="AB30" s="41"/>
      <c r="AD30" s="25" t="str">
        <f t="shared" si="8"/>
        <v xml:space="preserve">"organ": "object", </v>
      </c>
      <c r="AE30" s="25" t="str">
        <f t="shared" si="9"/>
        <v xml:space="preserve">"organ", </v>
      </c>
    </row>
    <row r="31" spans="2:31">
      <c r="B31" s="33">
        <f t="shared" si="0"/>
        <v>18</v>
      </c>
      <c r="C31" s="34" t="s">
        <v>2190</v>
      </c>
      <c r="D31" s="236" t="s">
        <v>2737</v>
      </c>
      <c r="E31" s="36"/>
      <c r="F31" s="36" t="s">
        <v>1620</v>
      </c>
      <c r="G31" s="36">
        <v>20</v>
      </c>
      <c r="H31" s="229" t="str">
        <f t="shared" si="1"/>
        <v>text</v>
      </c>
      <c r="I31" s="229">
        <f t="shared" si="2"/>
        <v>61</v>
      </c>
      <c r="J31" s="237"/>
      <c r="K31" s="238"/>
      <c r="L31" s="239"/>
      <c r="M31" s="240"/>
      <c r="S31" s="25" t="str">
        <f t="shared" si="3"/>
        <v>,con_facility</v>
      </c>
      <c r="T31" s="25" t="str">
        <f t="shared" si="4"/>
        <v>TEXT</v>
      </c>
      <c r="U31" s="25" t="str">
        <f t="shared" si="5"/>
        <v/>
      </c>
      <c r="V31" s="25" t="str">
        <f t="shared" si="6"/>
        <v/>
      </c>
      <c r="W31" s="25" t="str">
        <f t="shared" si="7"/>
        <v>-- 依頼施設</v>
      </c>
      <c r="Y31" s="41"/>
      <c r="Z31" s="41"/>
      <c r="AA31" s="41"/>
      <c r="AB31" s="41"/>
      <c r="AD31" s="25" t="str">
        <f t="shared" si="8"/>
        <v xml:space="preserve">"con_facility": "object", </v>
      </c>
      <c r="AE31" s="25" t="str">
        <f t="shared" si="9"/>
        <v xml:space="preserve">"con_facility", </v>
      </c>
    </row>
    <row r="32" spans="2:31">
      <c r="B32" s="33">
        <f t="shared" si="0"/>
        <v>19</v>
      </c>
      <c r="C32" s="34" t="s">
        <v>2191</v>
      </c>
      <c r="D32" s="236" t="s">
        <v>2705</v>
      </c>
      <c r="E32" s="36"/>
      <c r="F32" s="36" t="s">
        <v>1620</v>
      </c>
      <c r="G32" s="36">
        <v>10</v>
      </c>
      <c r="H32" s="229" t="str">
        <f t="shared" si="1"/>
        <v>text</v>
      </c>
      <c r="I32" s="229">
        <f t="shared" si="2"/>
        <v>31</v>
      </c>
      <c r="J32" s="237"/>
      <c r="K32" s="238"/>
      <c r="L32" s="239"/>
      <c r="M32" s="240"/>
      <c r="S32" s="25" t="str">
        <f t="shared" si="3"/>
        <v>,con_facility_code</v>
      </c>
      <c r="T32" s="25" t="str">
        <f t="shared" si="4"/>
        <v>TEXT</v>
      </c>
      <c r="U32" s="25" t="str">
        <f t="shared" si="5"/>
        <v/>
      </c>
      <c r="V32" s="25" t="str">
        <f t="shared" si="6"/>
        <v/>
      </c>
      <c r="W32" s="25" t="str">
        <f t="shared" si="7"/>
        <v>-- 依頼施設コード</v>
      </c>
      <c r="Y32" s="41"/>
      <c r="Z32" s="41"/>
      <c r="AA32" s="41"/>
      <c r="AB32" s="41"/>
      <c r="AD32" s="25" t="str">
        <f t="shared" si="8"/>
        <v xml:space="preserve">"con_facility_code": "object", </v>
      </c>
      <c r="AE32" s="25" t="str">
        <f t="shared" si="9"/>
        <v xml:space="preserve">"con_facility_code", </v>
      </c>
    </row>
    <row r="33" spans="2:31">
      <c r="B33" s="33">
        <f t="shared" si="0"/>
        <v>20</v>
      </c>
      <c r="C33" s="34" t="s">
        <v>2192</v>
      </c>
      <c r="D33" s="236" t="s">
        <v>2738</v>
      </c>
      <c r="E33" s="36"/>
      <c r="F33" s="36" t="s">
        <v>1620</v>
      </c>
      <c r="G33" s="36">
        <v>10</v>
      </c>
      <c r="H33" s="229" t="str">
        <f t="shared" si="1"/>
        <v>text</v>
      </c>
      <c r="I33" s="229">
        <f t="shared" si="2"/>
        <v>31</v>
      </c>
      <c r="J33" s="237"/>
      <c r="K33" s="238"/>
      <c r="L33" s="239"/>
      <c r="M33" s="240"/>
      <c r="S33" s="25" t="str">
        <f t="shared" si="3"/>
        <v>,con_facility_code_id</v>
      </c>
      <c r="T33" s="25" t="str">
        <f t="shared" si="4"/>
        <v>TEXT</v>
      </c>
      <c r="U33" s="25" t="str">
        <f t="shared" si="5"/>
        <v/>
      </c>
      <c r="V33" s="25" t="str">
        <f t="shared" si="6"/>
        <v/>
      </c>
      <c r="W33" s="25" t="str">
        <f t="shared" si="7"/>
        <v>-- 依頼施設コードID</v>
      </c>
      <c r="Y33" s="41"/>
      <c r="Z33" s="41"/>
      <c r="AA33" s="41"/>
      <c r="AB33" s="41"/>
      <c r="AD33" s="25" t="str">
        <f t="shared" si="8"/>
        <v xml:space="preserve">"con_facility_code_id": "object", </v>
      </c>
      <c r="AE33" s="25" t="str">
        <f t="shared" si="9"/>
        <v xml:space="preserve">"con_facility_code_id", </v>
      </c>
    </row>
    <row r="34" spans="2:31">
      <c r="B34" s="33">
        <f t="shared" si="0"/>
        <v>21</v>
      </c>
      <c r="C34" s="34" t="s">
        <v>2193</v>
      </c>
      <c r="D34" s="236" t="s">
        <v>2739</v>
      </c>
      <c r="E34" s="36"/>
      <c r="F34" s="36" t="s">
        <v>1620</v>
      </c>
      <c r="G34" s="36">
        <v>20</v>
      </c>
      <c r="H34" s="229" t="str">
        <f t="shared" si="1"/>
        <v>text</v>
      </c>
      <c r="I34" s="229">
        <f t="shared" si="2"/>
        <v>61</v>
      </c>
      <c r="J34" s="237"/>
      <c r="K34" s="238"/>
      <c r="L34" s="239"/>
      <c r="M34" s="240"/>
      <c r="S34" s="25" t="str">
        <f t="shared" si="3"/>
        <v>,con_department</v>
      </c>
      <c r="T34" s="25" t="str">
        <f t="shared" si="4"/>
        <v>TEXT</v>
      </c>
      <c r="U34" s="25" t="str">
        <f t="shared" si="5"/>
        <v/>
      </c>
      <c r="V34" s="25" t="str">
        <f t="shared" si="6"/>
        <v/>
      </c>
      <c r="W34" s="25" t="str">
        <f t="shared" si="7"/>
        <v>-- 依頼診療科</v>
      </c>
      <c r="Y34" s="41"/>
      <c r="Z34" s="41"/>
      <c r="AA34" s="41"/>
      <c r="AB34" s="41"/>
      <c r="AD34" s="25" t="str">
        <f t="shared" si="8"/>
        <v xml:space="preserve">"con_department": "object", </v>
      </c>
      <c r="AE34" s="25" t="str">
        <f t="shared" si="9"/>
        <v xml:space="preserve">"con_department", </v>
      </c>
    </row>
    <row r="35" spans="2:31">
      <c r="B35" s="33">
        <f t="shared" si="0"/>
        <v>22</v>
      </c>
      <c r="C35" s="34" t="s">
        <v>2194</v>
      </c>
      <c r="D35" s="236" t="s">
        <v>2740</v>
      </c>
      <c r="E35" s="36"/>
      <c r="F35" s="36" t="s">
        <v>1620</v>
      </c>
      <c r="G35" s="36">
        <v>10</v>
      </c>
      <c r="H35" s="229" t="str">
        <f t="shared" si="1"/>
        <v>text</v>
      </c>
      <c r="I35" s="229">
        <f t="shared" si="2"/>
        <v>31</v>
      </c>
      <c r="J35" s="237"/>
      <c r="K35" s="238"/>
      <c r="L35" s="239"/>
      <c r="M35" s="240"/>
      <c r="S35" s="25" t="str">
        <f t="shared" si="3"/>
        <v>,con_department_code</v>
      </c>
      <c r="T35" s="25" t="str">
        <f t="shared" si="4"/>
        <v>TEXT</v>
      </c>
      <c r="U35" s="25" t="str">
        <f t="shared" si="5"/>
        <v/>
      </c>
      <c r="V35" s="25" t="str">
        <f t="shared" si="6"/>
        <v/>
      </c>
      <c r="W35" s="25" t="str">
        <f t="shared" si="7"/>
        <v>-- 依頼診療科コード</v>
      </c>
      <c r="Y35" s="41"/>
      <c r="Z35" s="41"/>
      <c r="AA35" s="41"/>
      <c r="AB35" s="41"/>
      <c r="AD35" s="25" t="str">
        <f t="shared" si="8"/>
        <v xml:space="preserve">"con_department_code": "object", </v>
      </c>
      <c r="AE35" s="25" t="str">
        <f t="shared" si="9"/>
        <v xml:space="preserve">"con_department_code", </v>
      </c>
    </row>
    <row r="36" spans="2:31">
      <c r="B36" s="33">
        <f t="shared" si="0"/>
        <v>23</v>
      </c>
      <c r="C36" s="34" t="s">
        <v>2195</v>
      </c>
      <c r="D36" s="236" t="s">
        <v>2741</v>
      </c>
      <c r="E36" s="36"/>
      <c r="F36" s="36" t="s">
        <v>1620</v>
      </c>
      <c r="G36" s="36">
        <v>10</v>
      </c>
      <c r="H36" s="229" t="str">
        <f t="shared" si="1"/>
        <v>text</v>
      </c>
      <c r="I36" s="229">
        <f t="shared" si="2"/>
        <v>31</v>
      </c>
      <c r="J36" s="237"/>
      <c r="K36" s="238"/>
      <c r="L36" s="239"/>
      <c r="M36" s="240"/>
      <c r="S36" s="25" t="str">
        <f t="shared" si="3"/>
        <v>,con_department_code_id</v>
      </c>
      <c r="T36" s="25" t="str">
        <f t="shared" si="4"/>
        <v>TEXT</v>
      </c>
      <c r="U36" s="25" t="str">
        <f t="shared" si="5"/>
        <v/>
      </c>
      <c r="V36" s="25" t="str">
        <f t="shared" si="6"/>
        <v/>
      </c>
      <c r="W36" s="25" t="str">
        <f t="shared" si="7"/>
        <v>-- 依頼診療科コードID</v>
      </c>
      <c r="Y36" s="41"/>
      <c r="Z36" s="41"/>
      <c r="AA36" s="41"/>
      <c r="AB36" s="41"/>
      <c r="AD36" s="25" t="str">
        <f t="shared" si="8"/>
        <v xml:space="preserve">"con_department_code_id": "object", </v>
      </c>
      <c r="AE36" s="25" t="str">
        <f t="shared" si="9"/>
        <v xml:space="preserve">"con_department_code_id", </v>
      </c>
    </row>
    <row r="37" spans="2:31">
      <c r="B37" s="33">
        <f t="shared" si="0"/>
        <v>24</v>
      </c>
      <c r="C37" s="34" t="s">
        <v>2196</v>
      </c>
      <c r="D37" s="236" t="s">
        <v>2742</v>
      </c>
      <c r="E37" s="36"/>
      <c r="F37" s="36" t="s">
        <v>1620</v>
      </c>
      <c r="G37" s="36">
        <v>20</v>
      </c>
      <c r="H37" s="229" t="str">
        <f t="shared" si="1"/>
        <v>text</v>
      </c>
      <c r="I37" s="229">
        <f t="shared" si="2"/>
        <v>61</v>
      </c>
      <c r="J37" s="237"/>
      <c r="K37" s="238"/>
      <c r="L37" s="239"/>
      <c r="M37" s="240"/>
      <c r="S37" s="25" t="str">
        <f t="shared" si="3"/>
        <v>,con_ward</v>
      </c>
      <c r="T37" s="25" t="str">
        <f t="shared" si="4"/>
        <v>TEXT</v>
      </c>
      <c r="U37" s="25" t="str">
        <f t="shared" si="5"/>
        <v/>
      </c>
      <c r="V37" s="25" t="str">
        <f t="shared" si="6"/>
        <v/>
      </c>
      <c r="W37" s="25" t="str">
        <f t="shared" si="7"/>
        <v>-- 依頼病棟</v>
      </c>
      <c r="Y37" s="41"/>
      <c r="Z37" s="41"/>
      <c r="AA37" s="41"/>
      <c r="AB37" s="41"/>
      <c r="AD37" s="25" t="str">
        <f t="shared" si="8"/>
        <v xml:space="preserve">"con_ward": "object", </v>
      </c>
      <c r="AE37" s="25" t="str">
        <f t="shared" si="9"/>
        <v xml:space="preserve">"con_ward", </v>
      </c>
    </row>
    <row r="38" spans="2:31">
      <c r="B38" s="33">
        <f t="shared" si="0"/>
        <v>25</v>
      </c>
      <c r="C38" s="34" t="s">
        <v>2197</v>
      </c>
      <c r="D38" s="236" t="s">
        <v>2706</v>
      </c>
      <c r="E38" s="36"/>
      <c r="F38" s="36" t="s">
        <v>1620</v>
      </c>
      <c r="G38" s="36">
        <v>10</v>
      </c>
      <c r="H38" s="229" t="str">
        <f t="shared" si="1"/>
        <v>text</v>
      </c>
      <c r="I38" s="229">
        <f t="shared" si="2"/>
        <v>31</v>
      </c>
      <c r="J38" s="237"/>
      <c r="K38" s="238"/>
      <c r="L38" s="239"/>
      <c r="M38" s="240"/>
      <c r="S38" s="25" t="str">
        <f t="shared" si="3"/>
        <v>,con_ward_code</v>
      </c>
      <c r="T38" s="25" t="str">
        <f t="shared" si="4"/>
        <v>TEXT</v>
      </c>
      <c r="U38" s="25" t="str">
        <f t="shared" si="5"/>
        <v/>
      </c>
      <c r="V38" s="25" t="str">
        <f t="shared" si="6"/>
        <v/>
      </c>
      <c r="W38" s="25" t="str">
        <f t="shared" si="7"/>
        <v>-- 依頼病棟コード</v>
      </c>
      <c r="Y38" s="41"/>
      <c r="Z38" s="41"/>
      <c r="AA38" s="41"/>
      <c r="AB38" s="41"/>
      <c r="AD38" s="25" t="str">
        <f t="shared" si="8"/>
        <v xml:space="preserve">"con_ward_code": "object", </v>
      </c>
      <c r="AE38" s="25" t="str">
        <f t="shared" si="9"/>
        <v xml:space="preserve">"con_ward_code", </v>
      </c>
    </row>
    <row r="39" spans="2:31">
      <c r="B39" s="33">
        <f t="shared" si="0"/>
        <v>26</v>
      </c>
      <c r="C39" s="34" t="s">
        <v>2198</v>
      </c>
      <c r="D39" s="236" t="s">
        <v>2707</v>
      </c>
      <c r="E39" s="36"/>
      <c r="F39" s="36" t="s">
        <v>1620</v>
      </c>
      <c r="G39" s="36">
        <v>10</v>
      </c>
      <c r="H39" s="229" t="str">
        <f t="shared" si="1"/>
        <v>text</v>
      </c>
      <c r="I39" s="229">
        <f t="shared" si="2"/>
        <v>31</v>
      </c>
      <c r="J39" s="237"/>
      <c r="K39" s="238"/>
      <c r="L39" s="239"/>
      <c r="M39" s="240"/>
      <c r="S39" s="25" t="str">
        <f t="shared" si="3"/>
        <v>,con_ward_code_id</v>
      </c>
      <c r="T39" s="25" t="str">
        <f t="shared" si="4"/>
        <v>TEXT</v>
      </c>
      <c r="U39" s="25" t="str">
        <f t="shared" si="5"/>
        <v/>
      </c>
      <c r="V39" s="25" t="str">
        <f t="shared" si="6"/>
        <v/>
      </c>
      <c r="W39" s="25" t="str">
        <f t="shared" si="7"/>
        <v>-- 依頼病棟コードID</v>
      </c>
      <c r="Y39" s="41"/>
      <c r="Z39" s="41"/>
      <c r="AA39" s="41"/>
      <c r="AB39" s="41"/>
      <c r="AD39" s="25" t="str">
        <f t="shared" si="8"/>
        <v xml:space="preserve">"con_ward_code_id": "object", </v>
      </c>
      <c r="AE39" s="25" t="str">
        <f t="shared" si="9"/>
        <v xml:space="preserve">"con_ward_code_id", </v>
      </c>
    </row>
    <row r="40" spans="2:31">
      <c r="B40" s="33">
        <f t="shared" si="0"/>
        <v>27</v>
      </c>
      <c r="C40" s="34" t="s">
        <v>2688</v>
      </c>
      <c r="D40" s="236" t="s">
        <v>2745</v>
      </c>
      <c r="E40" s="36"/>
      <c r="F40" s="36" t="s">
        <v>1620</v>
      </c>
      <c r="G40" s="36">
        <v>20</v>
      </c>
      <c r="H40" s="229" t="str">
        <f t="shared" si="1"/>
        <v>text</v>
      </c>
      <c r="I40" s="229">
        <f t="shared" si="2"/>
        <v>61</v>
      </c>
      <c r="J40" s="237"/>
      <c r="K40" s="238"/>
      <c r="L40" s="239"/>
      <c r="M40" s="240"/>
      <c r="S40" s="25" t="str">
        <f t="shared" si="3"/>
        <v>,p_facility</v>
      </c>
      <c r="T40" s="25" t="str">
        <f t="shared" si="4"/>
        <v>TEXT</v>
      </c>
      <c r="U40" s="25" t="str">
        <f t="shared" si="5"/>
        <v/>
      </c>
      <c r="V40" s="25" t="str">
        <f t="shared" si="6"/>
        <v/>
      </c>
      <c r="W40" s="25" t="str">
        <f t="shared" si="7"/>
        <v>-- 実施施設</v>
      </c>
      <c r="Y40" s="41"/>
      <c r="Z40" s="41"/>
      <c r="AA40" s="41"/>
      <c r="AB40" s="41"/>
      <c r="AD40" s="25" t="str">
        <f t="shared" si="8"/>
        <v xml:space="preserve">"p_facility": "object", </v>
      </c>
      <c r="AE40" s="25" t="str">
        <f t="shared" si="9"/>
        <v xml:space="preserve">"p_facility", </v>
      </c>
    </row>
    <row r="41" spans="2:31">
      <c r="B41" s="33">
        <f t="shared" si="0"/>
        <v>28</v>
      </c>
      <c r="C41" s="34" t="s">
        <v>2689</v>
      </c>
      <c r="D41" s="236" t="s">
        <v>2743</v>
      </c>
      <c r="E41" s="36"/>
      <c r="F41" s="36" t="s">
        <v>1620</v>
      </c>
      <c r="G41" s="36">
        <v>10</v>
      </c>
      <c r="H41" s="229" t="str">
        <f t="shared" si="1"/>
        <v>text</v>
      </c>
      <c r="I41" s="229">
        <f t="shared" si="2"/>
        <v>31</v>
      </c>
      <c r="J41" s="237"/>
      <c r="K41" s="238"/>
      <c r="L41" s="239"/>
      <c r="M41" s="240"/>
      <c r="S41" s="25" t="str">
        <f t="shared" si="3"/>
        <v>,p_facility_code</v>
      </c>
      <c r="T41" s="25" t="str">
        <f t="shared" si="4"/>
        <v>TEXT</v>
      </c>
      <c r="U41" s="25" t="str">
        <f t="shared" si="5"/>
        <v/>
      </c>
      <c r="V41" s="25" t="str">
        <f t="shared" si="6"/>
        <v/>
      </c>
      <c r="W41" s="25" t="str">
        <f t="shared" si="7"/>
        <v>-- 実施施設コード</v>
      </c>
      <c r="Y41" s="41"/>
      <c r="Z41" s="41"/>
      <c r="AA41" s="41"/>
      <c r="AB41" s="41"/>
      <c r="AD41" s="25" t="str">
        <f t="shared" si="8"/>
        <v xml:space="preserve">"p_facility_code": "object", </v>
      </c>
      <c r="AE41" s="25" t="str">
        <f t="shared" si="9"/>
        <v xml:space="preserve">"p_facility_code", </v>
      </c>
    </row>
    <row r="42" spans="2:31">
      <c r="B42" s="33">
        <f t="shared" si="0"/>
        <v>29</v>
      </c>
      <c r="C42" s="34" t="s">
        <v>2690</v>
      </c>
      <c r="D42" s="236" t="s">
        <v>2744</v>
      </c>
      <c r="E42" s="36"/>
      <c r="F42" s="36" t="s">
        <v>1620</v>
      </c>
      <c r="G42" s="36">
        <v>10</v>
      </c>
      <c r="H42" s="229" t="str">
        <f t="shared" si="1"/>
        <v>text</v>
      </c>
      <c r="I42" s="229">
        <f t="shared" si="2"/>
        <v>31</v>
      </c>
      <c r="J42" s="237"/>
      <c r="K42" s="238"/>
      <c r="L42" s="239"/>
      <c r="M42" s="240"/>
      <c r="S42" s="25" t="str">
        <f t="shared" si="3"/>
        <v>,p_facility_code_id</v>
      </c>
      <c r="T42" s="25" t="str">
        <f t="shared" si="4"/>
        <v>TEXT</v>
      </c>
      <c r="U42" s="25" t="str">
        <f t="shared" si="5"/>
        <v/>
      </c>
      <c r="V42" s="25" t="str">
        <f t="shared" si="6"/>
        <v/>
      </c>
      <c r="W42" s="25" t="str">
        <f t="shared" si="7"/>
        <v>-- 実施施設コードID</v>
      </c>
      <c r="Y42" s="41"/>
      <c r="Z42" s="41"/>
      <c r="AA42" s="41"/>
      <c r="AB42" s="41"/>
      <c r="AD42" s="25" t="str">
        <f t="shared" si="8"/>
        <v xml:space="preserve">"p_facility_code_id": "object", </v>
      </c>
      <c r="AE42" s="25" t="str">
        <f t="shared" si="9"/>
        <v xml:space="preserve">"p_facility_code_id", </v>
      </c>
    </row>
    <row r="43" spans="2:31">
      <c r="B43" s="33">
        <f t="shared" si="0"/>
        <v>30</v>
      </c>
      <c r="C43" s="34" t="s">
        <v>2691</v>
      </c>
      <c r="D43" s="236" t="s">
        <v>2746</v>
      </c>
      <c r="E43" s="36"/>
      <c r="F43" s="36" t="s">
        <v>1620</v>
      </c>
      <c r="G43" s="36">
        <v>20</v>
      </c>
      <c r="H43" s="229" t="str">
        <f t="shared" si="1"/>
        <v>text</v>
      </c>
      <c r="I43" s="229">
        <f t="shared" si="2"/>
        <v>61</v>
      </c>
      <c r="J43" s="237"/>
      <c r="K43" s="238"/>
      <c r="L43" s="239"/>
      <c r="M43" s="240"/>
      <c r="S43" s="25" t="str">
        <f t="shared" si="3"/>
        <v>,p_department</v>
      </c>
      <c r="T43" s="25" t="str">
        <f t="shared" si="4"/>
        <v>TEXT</v>
      </c>
      <c r="U43" s="25" t="str">
        <f t="shared" si="5"/>
        <v/>
      </c>
      <c r="V43" s="25" t="str">
        <f t="shared" si="6"/>
        <v/>
      </c>
      <c r="W43" s="25" t="str">
        <f t="shared" si="7"/>
        <v>-- 実施診療科</v>
      </c>
      <c r="Y43" s="41"/>
      <c r="Z43" s="41"/>
      <c r="AA43" s="41"/>
      <c r="AB43" s="41"/>
      <c r="AD43" s="25" t="str">
        <f t="shared" si="8"/>
        <v xml:space="preserve">"p_department": "object", </v>
      </c>
      <c r="AE43" s="25" t="str">
        <f t="shared" si="9"/>
        <v xml:space="preserve">"p_department", </v>
      </c>
    </row>
    <row r="44" spans="2:31">
      <c r="B44" s="33">
        <f t="shared" si="0"/>
        <v>31</v>
      </c>
      <c r="C44" s="34" t="s">
        <v>2692</v>
      </c>
      <c r="D44" s="236" t="s">
        <v>2747</v>
      </c>
      <c r="E44" s="36"/>
      <c r="F44" s="36" t="s">
        <v>1620</v>
      </c>
      <c r="G44" s="36">
        <v>10</v>
      </c>
      <c r="H44" s="229" t="str">
        <f t="shared" si="1"/>
        <v>text</v>
      </c>
      <c r="I44" s="229">
        <f t="shared" si="2"/>
        <v>31</v>
      </c>
      <c r="J44" s="237"/>
      <c r="K44" s="238"/>
      <c r="L44" s="239"/>
      <c r="M44" s="240"/>
      <c r="S44" s="25" t="str">
        <f t="shared" si="3"/>
        <v>,p_department_code</v>
      </c>
      <c r="T44" s="25" t="str">
        <f t="shared" si="4"/>
        <v>TEXT</v>
      </c>
      <c r="U44" s="25" t="str">
        <f t="shared" si="5"/>
        <v/>
      </c>
      <c r="V44" s="25" t="str">
        <f t="shared" si="6"/>
        <v/>
      </c>
      <c r="W44" s="25" t="str">
        <f t="shared" si="7"/>
        <v>-- 実施診療科コード</v>
      </c>
      <c r="Y44" s="41"/>
      <c r="Z44" s="41"/>
      <c r="AA44" s="41"/>
      <c r="AB44" s="41"/>
      <c r="AD44" s="25" t="str">
        <f t="shared" si="8"/>
        <v xml:space="preserve">"p_department_code": "object", </v>
      </c>
      <c r="AE44" s="25" t="str">
        <f t="shared" si="9"/>
        <v xml:space="preserve">"p_department_code", </v>
      </c>
    </row>
    <row r="45" spans="2:31">
      <c r="B45" s="33">
        <f t="shared" si="0"/>
        <v>32</v>
      </c>
      <c r="C45" s="34" t="s">
        <v>2693</v>
      </c>
      <c r="D45" s="236" t="s">
        <v>2748</v>
      </c>
      <c r="E45" s="36"/>
      <c r="F45" s="36" t="s">
        <v>1620</v>
      </c>
      <c r="G45" s="36">
        <v>10</v>
      </c>
      <c r="H45" s="229" t="str">
        <f t="shared" si="1"/>
        <v>text</v>
      </c>
      <c r="I45" s="229">
        <f t="shared" si="2"/>
        <v>31</v>
      </c>
      <c r="J45" s="237"/>
      <c r="K45" s="238"/>
      <c r="L45" s="239"/>
      <c r="M45" s="240"/>
      <c r="S45" s="25" t="str">
        <f t="shared" si="3"/>
        <v>,p_department_code_id</v>
      </c>
      <c r="T45" s="25" t="str">
        <f t="shared" si="4"/>
        <v>TEXT</v>
      </c>
      <c r="U45" s="25" t="str">
        <f t="shared" si="5"/>
        <v/>
      </c>
      <c r="V45" s="25" t="str">
        <f t="shared" si="6"/>
        <v/>
      </c>
      <c r="W45" s="25" t="str">
        <f t="shared" si="7"/>
        <v>-- 実施診療科コードID</v>
      </c>
      <c r="Y45" s="41"/>
      <c r="Z45" s="41"/>
      <c r="AA45" s="41"/>
      <c r="AB45" s="41"/>
      <c r="AD45" s="25" t="str">
        <f t="shared" si="8"/>
        <v xml:space="preserve">"p_department_code_id": "object", </v>
      </c>
      <c r="AE45" s="25" t="str">
        <f t="shared" si="9"/>
        <v xml:space="preserve">"p_department_code_id", </v>
      </c>
    </row>
    <row r="46" spans="2:31">
      <c r="B46" s="33">
        <f t="shared" si="0"/>
        <v>33</v>
      </c>
      <c r="C46" s="34" t="s">
        <v>2694</v>
      </c>
      <c r="D46" s="236" t="s">
        <v>2749</v>
      </c>
      <c r="E46" s="36"/>
      <c r="F46" s="36" t="s">
        <v>1620</v>
      </c>
      <c r="G46" s="36">
        <v>20</v>
      </c>
      <c r="H46" s="229" t="str">
        <f t="shared" si="1"/>
        <v>text</v>
      </c>
      <c r="I46" s="229">
        <f t="shared" si="2"/>
        <v>61</v>
      </c>
      <c r="J46" s="237"/>
      <c r="K46" s="238"/>
      <c r="L46" s="239"/>
      <c r="M46" s="240"/>
      <c r="S46" s="25" t="str">
        <f t="shared" si="3"/>
        <v>,p_ward</v>
      </c>
      <c r="T46" s="25" t="str">
        <f t="shared" si="4"/>
        <v>TEXT</v>
      </c>
      <c r="U46" s="25" t="str">
        <f t="shared" si="5"/>
        <v/>
      </c>
      <c r="V46" s="25" t="str">
        <f t="shared" si="6"/>
        <v/>
      </c>
      <c r="W46" s="25" t="str">
        <f t="shared" si="7"/>
        <v>-- 実施病棟</v>
      </c>
      <c r="Y46" s="41"/>
      <c r="Z46" s="41"/>
      <c r="AA46" s="41"/>
      <c r="AB46" s="41"/>
      <c r="AD46" s="25" t="str">
        <f t="shared" si="8"/>
        <v xml:space="preserve">"p_ward": "object", </v>
      </c>
      <c r="AE46" s="25" t="str">
        <f t="shared" si="9"/>
        <v xml:space="preserve">"p_ward", </v>
      </c>
    </row>
    <row r="47" spans="2:31">
      <c r="B47" s="33">
        <f t="shared" si="0"/>
        <v>34</v>
      </c>
      <c r="C47" s="34" t="s">
        <v>2695</v>
      </c>
      <c r="D47" s="236" t="s">
        <v>2750</v>
      </c>
      <c r="E47" s="36"/>
      <c r="F47" s="36" t="s">
        <v>1620</v>
      </c>
      <c r="G47" s="36">
        <v>10</v>
      </c>
      <c r="H47" s="229" t="str">
        <f t="shared" si="1"/>
        <v>text</v>
      </c>
      <c r="I47" s="229">
        <f t="shared" si="2"/>
        <v>31</v>
      </c>
      <c r="J47" s="237"/>
      <c r="K47" s="238"/>
      <c r="L47" s="239"/>
      <c r="M47" s="240"/>
      <c r="S47" s="25" t="str">
        <f t="shared" si="3"/>
        <v>,p_ward_code</v>
      </c>
      <c r="T47" s="25" t="str">
        <f t="shared" si="4"/>
        <v>TEXT</v>
      </c>
      <c r="U47" s="25" t="str">
        <f t="shared" si="5"/>
        <v/>
      </c>
      <c r="V47" s="25" t="str">
        <f t="shared" si="6"/>
        <v/>
      </c>
      <c r="W47" s="25" t="str">
        <f t="shared" si="7"/>
        <v>-- 実施病棟コード</v>
      </c>
      <c r="Y47" s="41"/>
      <c r="Z47" s="41"/>
      <c r="AA47" s="41"/>
      <c r="AB47" s="41"/>
      <c r="AD47" s="25" t="str">
        <f t="shared" si="8"/>
        <v xml:space="preserve">"p_ward_code": "object", </v>
      </c>
      <c r="AE47" s="25" t="str">
        <f t="shared" si="9"/>
        <v xml:space="preserve">"p_ward_code", </v>
      </c>
    </row>
    <row r="48" spans="2:31">
      <c r="B48" s="33">
        <f t="shared" si="0"/>
        <v>35</v>
      </c>
      <c r="C48" s="34" t="s">
        <v>2696</v>
      </c>
      <c r="D48" s="236" t="s">
        <v>2751</v>
      </c>
      <c r="E48" s="36"/>
      <c r="F48" s="36" t="s">
        <v>1620</v>
      </c>
      <c r="G48" s="36">
        <v>10</v>
      </c>
      <c r="H48" s="229" t="str">
        <f t="shared" ref="H48:H51" si="19">IF(F48="フラグ","boolean",IF(F48="文字列","text",IF(F48="整数","integer",IF(F48="実数","numeric",""))))</f>
        <v>text</v>
      </c>
      <c r="I48" s="229">
        <f t="shared" ref="I48:I51" si="20">IF(H48="boolean",1,IF(H48="text",IF(G48&lt;=126,1+(G48*3),4+(G48*3)),IF(H48="integer",4,IF(H48="numeric",3+CEILING(G48/4*2,2),0))))</f>
        <v>31</v>
      </c>
      <c r="J48" s="237"/>
      <c r="K48" s="238"/>
      <c r="L48" s="239"/>
      <c r="M48" s="240"/>
      <c r="S48" s="25" t="str">
        <f t="shared" ref="S48:S51" si="21">IF(B48&lt;&gt;1,","&amp;D48,D48)</f>
        <v>,p_ward_code_id</v>
      </c>
      <c r="T48" s="25" t="str">
        <f t="shared" ref="T48:T51" si="22">UPPER(H48)</f>
        <v>TEXT</v>
      </c>
      <c r="U48" s="25" t="str">
        <f t="shared" ref="U48:U51" si="23">IF(K48&lt;&gt;"","default "&amp;IF(H48="text","'"&amp;K48&amp;"'",K48),"")</f>
        <v/>
      </c>
      <c r="V48" s="25" t="str">
        <f t="shared" ref="V48:V51" si="24">IF(L48="○","NOT NULL","")</f>
        <v/>
      </c>
      <c r="W48" s="25" t="str">
        <f t="shared" ref="W48:W51" si="25">"-- "&amp;C48</f>
        <v>-- 実施病棟コードID</v>
      </c>
      <c r="Y48" s="41"/>
      <c r="Z48" s="41"/>
      <c r="AA48" s="41"/>
      <c r="AB48" s="41"/>
      <c r="AD48" s="25" t="str">
        <f t="shared" ref="AD48:AD51" si="26">IF(H48="text",""""&amp;D48&amp;""": ""object"", ","")</f>
        <v xml:space="preserve">"p_ward_code_id": "object", </v>
      </c>
      <c r="AE48" s="25" t="str">
        <f t="shared" ref="AE48:AE51" si="27">""""&amp;D48&amp;""", "</f>
        <v xml:space="preserve">"p_ward_code_id", </v>
      </c>
    </row>
    <row r="49" spans="1:31">
      <c r="B49" s="33">
        <f t="shared" si="0"/>
        <v>36</v>
      </c>
      <c r="C49" s="34" t="s">
        <v>1936</v>
      </c>
      <c r="D49" s="236" t="s">
        <v>2752</v>
      </c>
      <c r="E49" s="36"/>
      <c r="F49" s="36" t="s">
        <v>1620</v>
      </c>
      <c r="G49" s="36">
        <v>200</v>
      </c>
      <c r="H49" s="229" t="str">
        <f t="shared" si="19"/>
        <v>text</v>
      </c>
      <c r="I49" s="229">
        <f t="shared" si="20"/>
        <v>604</v>
      </c>
      <c r="J49" s="237"/>
      <c r="K49" s="238"/>
      <c r="L49" s="239"/>
      <c r="M49" s="240"/>
      <c r="S49" s="25" t="str">
        <f t="shared" si="21"/>
        <v>,chief_complaints</v>
      </c>
      <c r="T49" s="25" t="str">
        <f t="shared" si="22"/>
        <v>TEXT</v>
      </c>
      <c r="U49" s="25" t="str">
        <f t="shared" si="23"/>
        <v/>
      </c>
      <c r="V49" s="25" t="str">
        <f t="shared" si="24"/>
        <v/>
      </c>
      <c r="W49" s="25" t="str">
        <f t="shared" si="25"/>
        <v>-- 主訴</v>
      </c>
      <c r="Y49" s="41"/>
      <c r="Z49" s="41"/>
      <c r="AA49" s="41"/>
      <c r="AB49" s="41"/>
      <c r="AD49" s="25" t="str">
        <f t="shared" si="26"/>
        <v xml:space="preserve">"chief_complaints": "object", </v>
      </c>
      <c r="AE49" s="25" t="str">
        <f t="shared" si="27"/>
        <v xml:space="preserve">"chief_complaints", </v>
      </c>
    </row>
    <row r="50" spans="1:31">
      <c r="B50" s="33">
        <f t="shared" si="0"/>
        <v>37</v>
      </c>
      <c r="C50" s="34" t="s">
        <v>2697</v>
      </c>
      <c r="D50" s="236" t="s">
        <v>2753</v>
      </c>
      <c r="E50" s="36"/>
      <c r="F50" s="36" t="s">
        <v>1620</v>
      </c>
      <c r="G50" s="36">
        <v>200</v>
      </c>
      <c r="H50" s="229" t="str">
        <f t="shared" si="19"/>
        <v>text</v>
      </c>
      <c r="I50" s="229">
        <f t="shared" si="20"/>
        <v>604</v>
      </c>
      <c r="J50" s="237"/>
      <c r="K50" s="238"/>
      <c r="L50" s="239"/>
      <c r="M50" s="240"/>
      <c r="S50" s="25" t="str">
        <f t="shared" si="21"/>
        <v>,test_purpose</v>
      </c>
      <c r="T50" s="25" t="str">
        <f t="shared" si="22"/>
        <v>TEXT</v>
      </c>
      <c r="U50" s="25" t="str">
        <f t="shared" si="23"/>
        <v/>
      </c>
      <c r="V50" s="25" t="str">
        <f t="shared" si="24"/>
        <v/>
      </c>
      <c r="W50" s="25" t="str">
        <f t="shared" si="25"/>
        <v>-- 検査目的</v>
      </c>
      <c r="Y50" s="41"/>
      <c r="Z50" s="41"/>
      <c r="AA50" s="41"/>
      <c r="AB50" s="41"/>
      <c r="AD50" s="25" t="str">
        <f t="shared" si="26"/>
        <v xml:space="preserve">"test_purpose": "object", </v>
      </c>
      <c r="AE50" s="25" t="str">
        <f t="shared" si="27"/>
        <v xml:space="preserve">"test_purpose", </v>
      </c>
    </row>
    <row r="51" spans="1:31">
      <c r="B51" s="33">
        <f t="shared" si="0"/>
        <v>38</v>
      </c>
      <c r="C51" s="34" t="s">
        <v>2698</v>
      </c>
      <c r="D51" s="236" t="s">
        <v>2754</v>
      </c>
      <c r="E51" s="36"/>
      <c r="F51" s="36" t="s">
        <v>1620</v>
      </c>
      <c r="G51" s="36">
        <v>200</v>
      </c>
      <c r="H51" s="229" t="str">
        <f t="shared" si="19"/>
        <v>text</v>
      </c>
      <c r="I51" s="229">
        <f t="shared" si="20"/>
        <v>604</v>
      </c>
      <c r="J51" s="237"/>
      <c r="K51" s="238"/>
      <c r="L51" s="239"/>
      <c r="M51" s="240"/>
      <c r="S51" s="25" t="str">
        <f t="shared" si="21"/>
        <v>,test_dx</v>
      </c>
      <c r="T51" s="25" t="str">
        <f t="shared" si="22"/>
        <v>TEXT</v>
      </c>
      <c r="U51" s="25" t="str">
        <f t="shared" si="23"/>
        <v/>
      </c>
      <c r="V51" s="25" t="str">
        <f t="shared" si="24"/>
        <v/>
      </c>
      <c r="W51" s="25" t="str">
        <f t="shared" si="25"/>
        <v>-- 検査診断</v>
      </c>
      <c r="Y51" s="41"/>
      <c r="Z51" s="41"/>
      <c r="AA51" s="41"/>
      <c r="AB51" s="41"/>
      <c r="AD51" s="25" t="str">
        <f t="shared" si="26"/>
        <v xml:space="preserve">"test_dx": "object", </v>
      </c>
      <c r="AE51" s="25" t="str">
        <f t="shared" si="27"/>
        <v xml:space="preserve">"test_dx", </v>
      </c>
    </row>
    <row r="52" spans="1:31">
      <c r="B52" s="33">
        <f t="shared" si="0"/>
        <v>39</v>
      </c>
      <c r="C52" s="34" t="s">
        <v>2699</v>
      </c>
      <c r="D52" s="236" t="s">
        <v>2755</v>
      </c>
      <c r="E52" s="36"/>
      <c r="F52" s="36" t="s">
        <v>1620</v>
      </c>
      <c r="G52" s="36">
        <v>200</v>
      </c>
      <c r="H52" s="229" t="str">
        <f t="shared" ref="H52" si="28">IF(F52="フラグ","boolean",IF(F52="文字列","text",IF(F52="整数","integer",IF(F52="実数","numeric",""))))</f>
        <v>text</v>
      </c>
      <c r="I52" s="229">
        <f t="shared" ref="I52" si="29">IF(H52="boolean",1,IF(H52="text",IF(G52&lt;=126,1+(G52*3),4+(G52*3)),IF(H52="integer",4,IF(H52="numeric",3+CEILING(G52/4*2,2),0))))</f>
        <v>604</v>
      </c>
      <c r="J52" s="237"/>
      <c r="K52" s="238"/>
      <c r="L52" s="239"/>
      <c r="M52" s="240"/>
      <c r="S52" s="25" t="str">
        <f t="shared" ref="S52" si="30">IF(B52&lt;&gt;1,","&amp;D52,D52)</f>
        <v>,test_notes</v>
      </c>
      <c r="T52" s="25" t="str">
        <f t="shared" ref="T52" si="31">UPPER(H52)</f>
        <v>TEXT</v>
      </c>
      <c r="U52" s="25" t="str">
        <f t="shared" ref="U52" si="32">IF(K52&lt;&gt;"","default "&amp;IF(H52="text","'"&amp;K52&amp;"'",K52),"")</f>
        <v/>
      </c>
      <c r="V52" s="25" t="str">
        <f t="shared" ref="V52" si="33">IF(L52="○","NOT NULL","")</f>
        <v/>
      </c>
      <c r="W52" s="25" t="str">
        <f t="shared" ref="W52" si="34">"-- "&amp;C52</f>
        <v>-- 検査所見記載</v>
      </c>
      <c r="Y52" s="41"/>
      <c r="Z52" s="41"/>
      <c r="AA52" s="41"/>
      <c r="AB52" s="41"/>
      <c r="AD52" s="25" t="str">
        <f t="shared" ref="AD52" si="35">IF(H52="text",""""&amp;D52&amp;""": ""object"", ","")</f>
        <v xml:space="preserve">"test_notes": "object", </v>
      </c>
      <c r="AE52" s="25" t="str">
        <f t="shared" ref="AE52" si="36">""""&amp;D52&amp;""", "</f>
        <v xml:space="preserve">"test_notes", </v>
      </c>
    </row>
    <row r="53" spans="1:31" ht="19.5" thickBot="1">
      <c r="A53" s="41"/>
      <c r="B53" s="42">
        <f t="shared" si="0"/>
        <v>40</v>
      </c>
      <c r="C53" s="43" t="s">
        <v>2700</v>
      </c>
      <c r="D53" s="43" t="s">
        <v>2708</v>
      </c>
      <c r="E53" s="44"/>
      <c r="F53" s="44" t="s">
        <v>1620</v>
      </c>
      <c r="G53" s="44">
        <v>1000</v>
      </c>
      <c r="H53" s="248" t="str">
        <f t="shared" si="1"/>
        <v>text</v>
      </c>
      <c r="I53" s="248">
        <f t="shared" si="2"/>
        <v>3004</v>
      </c>
      <c r="J53" s="46"/>
      <c r="K53" s="250"/>
      <c r="L53" s="44"/>
      <c r="M53" s="49"/>
      <c r="S53" s="25" t="str">
        <f t="shared" si="3"/>
        <v>,test_memo_f</v>
      </c>
      <c r="T53" s="25" t="str">
        <f t="shared" si="4"/>
        <v>TEXT</v>
      </c>
      <c r="U53" s="25" t="str">
        <f t="shared" si="5"/>
        <v/>
      </c>
      <c r="V53" s="25" t="str">
        <f t="shared" si="6"/>
        <v/>
      </c>
      <c r="W53" s="25" t="str">
        <f t="shared" si="7"/>
        <v>-- 検査フリーコメント</v>
      </c>
      <c r="Y53" s="41"/>
      <c r="Z53" s="41"/>
      <c r="AA53" s="41"/>
      <c r="AB53" s="41"/>
      <c r="AD53" s="25" t="str">
        <f t="shared" si="8"/>
        <v xml:space="preserve">"test_memo_f": "object", </v>
      </c>
      <c r="AE53" s="25" t="str">
        <f t="shared" si="9"/>
        <v xml:space="preserve">"test_memo_f", </v>
      </c>
    </row>
    <row r="54" spans="1:31">
      <c r="P54" s="41"/>
      <c r="R54" s="25" t="s">
        <v>1327</v>
      </c>
      <c r="Y54" s="41"/>
      <c r="Z54" s="41"/>
      <c r="AA54" s="41"/>
      <c r="AB54" s="41"/>
    </row>
    <row r="55" spans="1:31">
      <c r="P55" s="41"/>
      <c r="Y55" s="41"/>
      <c r="Z55" s="41"/>
      <c r="AA55" s="41"/>
      <c r="AB55" s="41"/>
    </row>
    <row r="56" spans="1:31">
      <c r="P56" s="41"/>
      <c r="Y56" s="41"/>
      <c r="Z56" s="41"/>
      <c r="AA56" s="41"/>
      <c r="AB56" s="41"/>
    </row>
    <row r="57" spans="1:31">
      <c r="P57" s="41"/>
      <c r="Y57" s="41"/>
      <c r="Z57" s="41"/>
      <c r="AA57" s="41"/>
    </row>
    <row r="58" spans="1:31">
      <c r="P58" s="41"/>
      <c r="Y58" s="41"/>
      <c r="Z58" s="41"/>
      <c r="AA58" s="41"/>
    </row>
    <row r="59" spans="1:31">
      <c r="P59" s="41"/>
      <c r="Y59" s="41"/>
      <c r="Z59" s="41"/>
      <c r="AA59" s="41"/>
    </row>
    <row r="60" spans="1:31">
      <c r="P60" s="41"/>
      <c r="Y60" s="41"/>
      <c r="Z60" s="41"/>
      <c r="AA60" s="41"/>
    </row>
    <row r="61" spans="1:31">
      <c r="P61" s="41"/>
      <c r="Y61" s="41"/>
      <c r="Z61" s="41"/>
      <c r="AA6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39" priority="82"/>
  </conditionalFormatting>
  <conditionalFormatting sqref="D18">
    <cfRule type="duplicateValues" dxfId="238" priority="81"/>
  </conditionalFormatting>
  <conditionalFormatting sqref="D16">
    <cfRule type="duplicateValues" dxfId="237" priority="80"/>
  </conditionalFormatting>
  <conditionalFormatting sqref="D17">
    <cfRule type="duplicateValues" dxfId="236" priority="79"/>
  </conditionalFormatting>
  <conditionalFormatting sqref="D14">
    <cfRule type="duplicateValues" dxfId="235" priority="78"/>
  </conditionalFormatting>
  <conditionalFormatting sqref="D31">
    <cfRule type="duplicateValues" dxfId="234" priority="71"/>
  </conditionalFormatting>
  <conditionalFormatting sqref="D30">
    <cfRule type="duplicateValues" dxfId="233" priority="70"/>
  </conditionalFormatting>
  <conditionalFormatting sqref="D51">
    <cfRule type="duplicateValues" dxfId="232" priority="59"/>
  </conditionalFormatting>
  <conditionalFormatting sqref="D50">
    <cfRule type="duplicateValues" dxfId="231" priority="58"/>
  </conditionalFormatting>
  <conditionalFormatting sqref="D49">
    <cfRule type="duplicateValues" dxfId="230" priority="57"/>
  </conditionalFormatting>
  <conditionalFormatting sqref="D24">
    <cfRule type="duplicateValues" dxfId="229" priority="44"/>
  </conditionalFormatting>
  <conditionalFormatting sqref="D20">
    <cfRule type="duplicateValues" dxfId="228" priority="40"/>
  </conditionalFormatting>
  <conditionalFormatting sqref="D19">
    <cfRule type="duplicateValues" dxfId="227" priority="39"/>
  </conditionalFormatting>
  <conditionalFormatting sqref="D52">
    <cfRule type="duplicateValues" dxfId="226" priority="35"/>
  </conditionalFormatting>
  <conditionalFormatting sqref="D21">
    <cfRule type="duplicateValues" dxfId="225" priority="34"/>
  </conditionalFormatting>
  <conditionalFormatting sqref="D23">
    <cfRule type="duplicateValues" dxfId="224" priority="33"/>
  </conditionalFormatting>
  <conditionalFormatting sqref="D22">
    <cfRule type="duplicateValues" dxfId="223" priority="32"/>
  </conditionalFormatting>
  <conditionalFormatting sqref="D26">
    <cfRule type="duplicateValues" dxfId="222" priority="31"/>
  </conditionalFormatting>
  <conditionalFormatting sqref="D25">
    <cfRule type="duplicateValues" dxfId="221" priority="30"/>
  </conditionalFormatting>
  <conditionalFormatting sqref="D27">
    <cfRule type="duplicateValues" dxfId="220" priority="29"/>
  </conditionalFormatting>
  <conditionalFormatting sqref="D29">
    <cfRule type="duplicateValues" dxfId="219" priority="28"/>
  </conditionalFormatting>
  <conditionalFormatting sqref="D28">
    <cfRule type="duplicateValues" dxfId="218" priority="27"/>
  </conditionalFormatting>
  <conditionalFormatting sqref="D33">
    <cfRule type="duplicateValues" dxfId="217" priority="26"/>
  </conditionalFormatting>
  <conditionalFormatting sqref="D32">
    <cfRule type="duplicateValues" dxfId="216" priority="25"/>
  </conditionalFormatting>
  <conditionalFormatting sqref="D34">
    <cfRule type="duplicateValues" dxfId="215" priority="24"/>
  </conditionalFormatting>
  <conditionalFormatting sqref="D36">
    <cfRule type="duplicateValues" dxfId="214" priority="23"/>
  </conditionalFormatting>
  <conditionalFormatting sqref="D35">
    <cfRule type="duplicateValues" dxfId="213" priority="22"/>
  </conditionalFormatting>
  <conditionalFormatting sqref="D37">
    <cfRule type="duplicateValues" dxfId="212" priority="21"/>
  </conditionalFormatting>
  <conditionalFormatting sqref="D39">
    <cfRule type="duplicateValues" dxfId="211" priority="20"/>
  </conditionalFormatting>
  <conditionalFormatting sqref="D38">
    <cfRule type="duplicateValues" dxfId="210" priority="19"/>
  </conditionalFormatting>
  <conditionalFormatting sqref="D40">
    <cfRule type="duplicateValues" dxfId="209" priority="9"/>
  </conditionalFormatting>
  <conditionalFormatting sqref="D42">
    <cfRule type="duplicateValues" dxfId="208" priority="8"/>
  </conditionalFormatting>
  <conditionalFormatting sqref="D41">
    <cfRule type="duplicateValues" dxfId="207" priority="7"/>
  </conditionalFormatting>
  <conditionalFormatting sqref="D43">
    <cfRule type="duplicateValues" dxfId="206" priority="6"/>
  </conditionalFormatting>
  <conditionalFormatting sqref="D45">
    <cfRule type="duplicateValues" dxfId="205" priority="5"/>
  </conditionalFormatting>
  <conditionalFormatting sqref="D44">
    <cfRule type="duplicateValues" dxfId="204" priority="4"/>
  </conditionalFormatting>
  <conditionalFormatting sqref="D46">
    <cfRule type="duplicateValues" dxfId="203" priority="3"/>
  </conditionalFormatting>
  <conditionalFormatting sqref="D48">
    <cfRule type="duplicateValues" dxfId="202" priority="2"/>
  </conditionalFormatting>
  <conditionalFormatting sqref="D47">
    <cfRule type="duplicateValues" dxfId="20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00" t="s">
        <v>140</v>
      </c>
    </row>
    <row r="2" spans="1:31" ht="19.5" thickBot="1">
      <c r="B2" s="633"/>
      <c r="C2" s="634"/>
      <c r="D2" s="26" t="s">
        <v>141</v>
      </c>
      <c r="E2" s="637"/>
      <c r="F2" s="637"/>
      <c r="G2" s="637"/>
      <c r="H2" s="637"/>
      <c r="I2" s="637"/>
      <c r="J2" s="638"/>
      <c r="K2" s="639"/>
      <c r="L2" s="640"/>
      <c r="M2" s="27"/>
      <c r="P2" s="25" t="str">
        <f>"ALTER TABLE ONLY milscm4."&amp;D$8</f>
        <v>ALTER TABLE ONLY milscm4.text_mml_mmlrp_test_memo</v>
      </c>
    </row>
    <row r="3" spans="1:31" ht="19.5" thickBot="1">
      <c r="B3" s="28"/>
      <c r="C3" s="28"/>
      <c r="D3" s="28"/>
      <c r="E3" s="28"/>
      <c r="F3" s="28"/>
      <c r="G3" s="28"/>
      <c r="H3" s="28"/>
      <c r="I3" s="28"/>
      <c r="J3" s="28"/>
      <c r="K3" s="28"/>
      <c r="L3" s="28"/>
      <c r="M3" s="29"/>
      <c r="N3" s="28"/>
      <c r="Q3" s="25" t="str">
        <f>"ADD CONSTRAINT "&amp;D$8&amp;"_pkey"</f>
        <v>ADD CONSTRAINT text_mml_mmlrp_test_memo_pkey</v>
      </c>
    </row>
    <row r="4" spans="1:31">
      <c r="B4" s="626" t="s">
        <v>142</v>
      </c>
      <c r="C4" s="627"/>
      <c r="D4" s="628" t="str">
        <f>VLOOKUP(D7,エンティティ一覧!A1:'エンティティ一覧'!AQ10131,13,FALSE)</f>
        <v>ENT_A6_51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2669</v>
      </c>
      <c r="E7" s="646"/>
      <c r="F7" s="646"/>
      <c r="G7" s="646"/>
      <c r="H7" s="646"/>
      <c r="I7" s="646"/>
      <c r="J7" s="646"/>
      <c r="K7" s="646"/>
      <c r="L7" s="646"/>
      <c r="M7" s="647"/>
      <c r="T7" s="25" t="s">
        <v>2679</v>
      </c>
    </row>
    <row r="8" spans="1:31">
      <c r="B8" s="641" t="s">
        <v>642</v>
      </c>
      <c r="C8" s="642"/>
      <c r="D8" s="643" t="s">
        <v>2670</v>
      </c>
      <c r="E8" s="646"/>
      <c r="F8" s="646"/>
      <c r="G8" s="646"/>
      <c r="H8" s="646"/>
      <c r="I8" s="646"/>
      <c r="J8" s="646"/>
      <c r="K8" s="646"/>
      <c r="L8" s="646"/>
      <c r="M8" s="647"/>
      <c r="S8" s="25" t="s">
        <v>1327</v>
      </c>
    </row>
    <row r="9" spans="1:31" ht="19.5" thickBot="1">
      <c r="B9" s="652" t="s">
        <v>149</v>
      </c>
      <c r="C9" s="653"/>
      <c r="D9" s="654" t="str">
        <f xml:space="preserve"> D7 &amp; "を定義する。"</f>
        <v>MML_報告書情報モジュール_検査コメントを定義する。</v>
      </c>
      <c r="E9" s="655"/>
      <c r="F9" s="655"/>
      <c r="G9" s="655"/>
      <c r="H9" s="655"/>
      <c r="I9" s="655"/>
      <c r="J9" s="655"/>
      <c r="K9" s="655"/>
      <c r="L9" s="655"/>
      <c r="M9" s="656"/>
      <c r="P9" s="25" t="str">
        <f>"ALTER TABLE milscm4."&amp;D$8&amp;" OWNER TO pgmisgrp1;"</f>
        <v>ALTER TABLE milscm4.text_mml_mmlrp_test_memo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milscm4.text_mml_mmlrp_test_memo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milscm4.text_mml_mmlrp_test_memo</v>
      </c>
    </row>
    <row r="13" spans="1:31" ht="16.5" customHeight="1">
      <c r="B13" s="670"/>
      <c r="C13" s="672"/>
      <c r="D13" s="672"/>
      <c r="E13" s="666"/>
      <c r="F13" s="299" t="s">
        <v>162</v>
      </c>
      <c r="G13" s="299" t="s">
        <v>163</v>
      </c>
      <c r="H13" s="299" t="s">
        <v>162</v>
      </c>
      <c r="I13" s="299"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1879</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1880</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1: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1:31">
      <c r="B18" s="33">
        <f t="shared" si="0"/>
        <v>5</v>
      </c>
      <c r="C18" s="34" t="s">
        <v>1878</v>
      </c>
      <c r="D18" s="236" t="s">
        <v>1882</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1:31">
      <c r="B19" s="33">
        <f t="shared" si="0"/>
        <v>6</v>
      </c>
      <c r="C19" s="34" t="s">
        <v>2671</v>
      </c>
      <c r="D19" s="236" t="s">
        <v>2672</v>
      </c>
      <c r="E19" s="36" t="s">
        <v>1273</v>
      </c>
      <c r="F19" s="36" t="s">
        <v>1875</v>
      </c>
      <c r="G19" s="36">
        <v>10</v>
      </c>
      <c r="H19" s="229" t="str">
        <f t="shared" si="1"/>
        <v>integer</v>
      </c>
      <c r="I19" s="229">
        <f t="shared" si="2"/>
        <v>4</v>
      </c>
      <c r="J19" s="237"/>
      <c r="K19" s="238"/>
      <c r="L19" s="239" t="s">
        <v>192</v>
      </c>
      <c r="M19" s="240"/>
      <c r="S19" s="25" t="str">
        <f>IF(B19&lt;&gt;1,","&amp;D19,D19)</f>
        <v>,test_memo_no</v>
      </c>
      <c r="T19" s="25" t="str">
        <f>UPPER(H19)</f>
        <v>INTEGER</v>
      </c>
      <c r="U19" s="25" t="str">
        <f>IF(K19&lt;&gt;"","default "&amp;IF(H19="text","'"&amp;K19&amp;"'",K19),"")</f>
        <v/>
      </c>
      <c r="V19" s="25" t="str">
        <f t="shared" si="6"/>
        <v>NOT NULL</v>
      </c>
      <c r="W19" s="25" t="str">
        <f t="shared" si="7"/>
        <v>-- 検査コメントNo</v>
      </c>
      <c r="Y19" s="41"/>
      <c r="Z19" s="41"/>
      <c r="AA19" s="41"/>
      <c r="AB19" s="41"/>
      <c r="AD19" s="25" t="str">
        <f>IF(H19="text",""""&amp;D19&amp;""": ""object"", ","")</f>
        <v/>
      </c>
      <c r="AE19" s="25" t="str">
        <f>""""&amp;D19&amp;""", "</f>
        <v xml:space="preserve">"test_memo_no", </v>
      </c>
    </row>
    <row r="20" spans="1:31">
      <c r="B20" s="33">
        <f t="shared" si="0"/>
        <v>7</v>
      </c>
      <c r="C20" s="34" t="s">
        <v>2673</v>
      </c>
      <c r="D20" s="236" t="s">
        <v>2677</v>
      </c>
      <c r="E20" s="36"/>
      <c r="F20" s="36" t="s">
        <v>1620</v>
      </c>
      <c r="G20" s="36">
        <v>1000</v>
      </c>
      <c r="H20" s="229" t="str">
        <f t="shared" si="1"/>
        <v>text</v>
      </c>
      <c r="I20" s="229">
        <f t="shared" si="2"/>
        <v>3004</v>
      </c>
      <c r="J20" s="237"/>
      <c r="K20" s="238"/>
      <c r="L20" s="239"/>
      <c r="M20" s="240"/>
      <c r="S20" s="25" t="str">
        <f t="shared" si="3"/>
        <v>,test_memo</v>
      </c>
      <c r="T20" s="25" t="str">
        <f t="shared" si="4"/>
        <v>TEXT</v>
      </c>
      <c r="U20" s="25" t="str">
        <f t="shared" si="5"/>
        <v/>
      </c>
      <c r="V20" s="25" t="str">
        <f t="shared" si="6"/>
        <v/>
      </c>
      <c r="W20" s="25" t="str">
        <f t="shared" si="7"/>
        <v>-- 検査コメント</v>
      </c>
      <c r="Y20" s="41"/>
      <c r="Z20" s="41"/>
      <c r="AA20" s="41"/>
      <c r="AB20" s="41"/>
      <c r="AD20" s="25" t="str">
        <f t="shared" si="8"/>
        <v xml:space="preserve">"test_memo": "object", </v>
      </c>
      <c r="AE20" s="25" t="str">
        <f t="shared" si="9"/>
        <v xml:space="preserve">"test_memo", </v>
      </c>
    </row>
    <row r="21" spans="1:31">
      <c r="B21" s="33">
        <f t="shared" si="0"/>
        <v>8</v>
      </c>
      <c r="C21" s="34" t="s">
        <v>2674</v>
      </c>
      <c r="D21" s="236" t="s">
        <v>2756</v>
      </c>
      <c r="E21" s="36"/>
      <c r="F21" s="36" t="s">
        <v>1620</v>
      </c>
      <c r="G21" s="36">
        <v>20</v>
      </c>
      <c r="H21" s="229" t="str">
        <f t="shared" si="1"/>
        <v>text</v>
      </c>
      <c r="I21" s="229">
        <f t="shared" si="2"/>
        <v>61</v>
      </c>
      <c r="J21" s="237"/>
      <c r="K21" s="238"/>
      <c r="L21" s="239"/>
      <c r="M21" s="240"/>
      <c r="S21" s="25" t="str">
        <f t="shared" si="3"/>
        <v>,tm_code_name</v>
      </c>
      <c r="T21" s="25" t="str">
        <f t="shared" si="4"/>
        <v>TEXT</v>
      </c>
      <c r="U21" s="25" t="str">
        <f t="shared" si="5"/>
        <v/>
      </c>
      <c r="V21" s="25" t="str">
        <f t="shared" si="6"/>
        <v/>
      </c>
      <c r="W21" s="25" t="str">
        <f t="shared" si="7"/>
        <v>-- 検査コメント名称</v>
      </c>
      <c r="Y21" s="41"/>
      <c r="Z21" s="41"/>
      <c r="AA21" s="41"/>
      <c r="AB21" s="41"/>
      <c r="AD21" s="25" t="str">
        <f t="shared" si="8"/>
        <v xml:space="preserve">"tm_code_name": "object", </v>
      </c>
      <c r="AE21" s="25" t="str">
        <f t="shared" si="9"/>
        <v xml:space="preserve">"tm_code_name", </v>
      </c>
    </row>
    <row r="22" spans="1:31">
      <c r="B22" s="33">
        <f t="shared" si="0"/>
        <v>9</v>
      </c>
      <c r="C22" s="34" t="s">
        <v>2675</v>
      </c>
      <c r="D22" s="236" t="s">
        <v>2757</v>
      </c>
      <c r="E22" s="36"/>
      <c r="F22" s="36" t="s">
        <v>1620</v>
      </c>
      <c r="G22" s="36">
        <v>10</v>
      </c>
      <c r="H22" s="229" t="str">
        <f t="shared" si="1"/>
        <v>text</v>
      </c>
      <c r="I22" s="229">
        <f t="shared" si="2"/>
        <v>31</v>
      </c>
      <c r="J22" s="237"/>
      <c r="K22" s="238"/>
      <c r="L22" s="239"/>
      <c r="M22" s="240"/>
      <c r="S22" s="25" t="str">
        <f t="shared" si="3"/>
        <v>,tm_code</v>
      </c>
      <c r="T22" s="25" t="str">
        <f t="shared" si="4"/>
        <v>TEXT</v>
      </c>
      <c r="U22" s="25" t="str">
        <f t="shared" si="5"/>
        <v/>
      </c>
      <c r="V22" s="25" t="str">
        <f t="shared" si="6"/>
        <v/>
      </c>
      <c r="W22" s="25" t="str">
        <f t="shared" si="7"/>
        <v>-- 検査コメントコード</v>
      </c>
      <c r="Y22" s="41"/>
      <c r="Z22" s="41"/>
      <c r="AA22" s="41"/>
      <c r="AB22" s="41"/>
      <c r="AD22" s="25" t="str">
        <f t="shared" si="8"/>
        <v xml:space="preserve">"tm_code": "object", </v>
      </c>
      <c r="AE22" s="25" t="str">
        <f t="shared" si="9"/>
        <v xml:space="preserve">"tm_code", </v>
      </c>
    </row>
    <row r="23" spans="1:31" ht="19.5" thickBot="1">
      <c r="A23" s="41"/>
      <c r="B23" s="42">
        <f t="shared" si="0"/>
        <v>10</v>
      </c>
      <c r="C23" s="43" t="s">
        <v>2676</v>
      </c>
      <c r="D23" s="43" t="s">
        <v>2678</v>
      </c>
      <c r="E23" s="44"/>
      <c r="F23" s="44" t="s">
        <v>1620</v>
      </c>
      <c r="G23" s="44">
        <v>10</v>
      </c>
      <c r="H23" s="248" t="str">
        <f t="shared" si="1"/>
        <v>text</v>
      </c>
      <c r="I23" s="248">
        <f t="shared" si="2"/>
        <v>31</v>
      </c>
      <c r="J23" s="46"/>
      <c r="K23" s="250"/>
      <c r="L23" s="44"/>
      <c r="M23" s="49"/>
      <c r="S23" s="25" t="str">
        <f t="shared" si="3"/>
        <v>,tm_code_id</v>
      </c>
      <c r="T23" s="25" t="str">
        <f t="shared" si="4"/>
        <v>TEXT</v>
      </c>
      <c r="U23" s="25" t="str">
        <f t="shared" si="5"/>
        <v/>
      </c>
      <c r="V23" s="25" t="str">
        <f t="shared" si="6"/>
        <v/>
      </c>
      <c r="W23" s="25" t="str">
        <f t="shared" si="7"/>
        <v>-- 検査コメントコードID</v>
      </c>
      <c r="Y23" s="41"/>
      <c r="Z23" s="41"/>
      <c r="AA23" s="41"/>
      <c r="AB23" s="41"/>
      <c r="AD23" s="25" t="str">
        <f t="shared" si="8"/>
        <v xml:space="preserve">"tm_code_id": "object", </v>
      </c>
      <c r="AE23" s="25" t="str">
        <f t="shared" si="9"/>
        <v xml:space="preserve">"tm_code_id",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200" priority="15"/>
  </conditionalFormatting>
  <conditionalFormatting sqref="D18">
    <cfRule type="duplicateValues" dxfId="199" priority="14"/>
  </conditionalFormatting>
  <conditionalFormatting sqref="D16">
    <cfRule type="duplicateValues" dxfId="198" priority="13"/>
  </conditionalFormatting>
  <conditionalFormatting sqref="D17">
    <cfRule type="duplicateValues" dxfId="197" priority="12"/>
  </conditionalFormatting>
  <conditionalFormatting sqref="D14">
    <cfRule type="duplicateValues" dxfId="196" priority="11"/>
  </conditionalFormatting>
  <conditionalFormatting sqref="D22">
    <cfRule type="duplicateValues" dxfId="195" priority="5"/>
  </conditionalFormatting>
  <conditionalFormatting sqref="D21">
    <cfRule type="duplicateValues" dxfId="194" priority="4"/>
  </conditionalFormatting>
  <conditionalFormatting sqref="D20">
    <cfRule type="duplicateValues" dxfId="193" priority="3"/>
  </conditionalFormatting>
  <conditionalFormatting sqref="D19">
    <cfRule type="duplicateValues" dxfId="19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1" t="s">
        <v>140</v>
      </c>
    </row>
    <row r="2" spans="1:31" ht="19.5" thickBot="1">
      <c r="B2" s="633"/>
      <c r="C2" s="634"/>
      <c r="D2" s="26" t="s">
        <v>141</v>
      </c>
      <c r="E2" s="637"/>
      <c r="F2" s="637"/>
      <c r="G2" s="637"/>
      <c r="H2" s="637"/>
      <c r="I2" s="637"/>
      <c r="J2" s="638"/>
      <c r="K2" s="639"/>
      <c r="L2" s="640"/>
      <c r="M2" s="27"/>
      <c r="P2" s="25" t="str">
        <f>"ALTER TABLE ONLY milscm4."&amp;D$8</f>
        <v>ALTER TABLE ONLY milscm4.text_mml_mmlls_body</v>
      </c>
    </row>
    <row r="3" spans="1:31" ht="19.5" thickBot="1">
      <c r="B3" s="28"/>
      <c r="C3" s="28"/>
      <c r="D3" s="28"/>
      <c r="E3" s="28"/>
      <c r="F3" s="28"/>
      <c r="G3" s="28"/>
      <c r="H3" s="28"/>
      <c r="I3" s="28"/>
      <c r="J3" s="28"/>
      <c r="K3" s="28"/>
      <c r="L3" s="28"/>
      <c r="M3" s="29"/>
      <c r="N3" s="28"/>
      <c r="Q3" s="25" t="str">
        <f>"ADD CONSTRAINT "&amp;D$8&amp;"_pkey"</f>
        <v>ADD CONSTRAINT text_mml_mmlls_body_pkey</v>
      </c>
    </row>
    <row r="4" spans="1:31">
      <c r="B4" s="626" t="s">
        <v>142</v>
      </c>
      <c r="C4" s="627"/>
      <c r="D4" s="628" t="str">
        <f>VLOOKUP(D7,エンティティ一覧!A1:'エンティティ一覧'!AQ10131,13,FALSE)</f>
        <v>ENT_A6_52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2895</v>
      </c>
      <c r="E7" s="646"/>
      <c r="F7" s="646"/>
      <c r="G7" s="646"/>
      <c r="H7" s="646"/>
      <c r="I7" s="646"/>
      <c r="J7" s="646"/>
      <c r="K7" s="646"/>
      <c r="L7" s="646"/>
      <c r="M7" s="647"/>
    </row>
    <row r="8" spans="1:31">
      <c r="B8" s="641" t="s">
        <v>642</v>
      </c>
      <c r="C8" s="642"/>
      <c r="D8" s="643" t="s">
        <v>2894</v>
      </c>
      <c r="E8" s="646"/>
      <c r="F8" s="646"/>
      <c r="G8" s="646"/>
      <c r="H8" s="646"/>
      <c r="I8" s="646"/>
      <c r="J8" s="646"/>
      <c r="K8" s="646"/>
      <c r="L8" s="646"/>
      <c r="M8" s="647"/>
      <c r="S8" s="25" t="s">
        <v>1327</v>
      </c>
    </row>
    <row r="9" spans="1:31" ht="19.5" thickBot="1">
      <c r="B9" s="652" t="s">
        <v>149</v>
      </c>
      <c r="C9" s="653"/>
      <c r="D9" s="654" t="str">
        <f xml:space="preserve"> D7 &amp; "を定義する。"</f>
        <v>MML_生活習慣情報モジュール_本文を定義する。</v>
      </c>
      <c r="E9" s="655"/>
      <c r="F9" s="655"/>
      <c r="G9" s="655"/>
      <c r="H9" s="655"/>
      <c r="I9" s="655"/>
      <c r="J9" s="655"/>
      <c r="K9" s="655"/>
      <c r="L9" s="655"/>
      <c r="M9" s="656"/>
      <c r="P9" s="25" t="str">
        <f>"ALTER TABLE milscm4."&amp;D$8&amp;" OWNER TO pgmisgrp1;"</f>
        <v>ALTER TABLE milscm4.text_mml_mmlls_body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milscm4.text_mml_mmlls_body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milscm4.text_mml_mmlls_body</v>
      </c>
    </row>
    <row r="13" spans="1:31" ht="16.5" customHeight="1">
      <c r="B13" s="670"/>
      <c r="C13" s="672"/>
      <c r="D13" s="672"/>
      <c r="E13" s="666"/>
      <c r="F13" s="320" t="s">
        <v>162</v>
      </c>
      <c r="G13" s="320" t="s">
        <v>163</v>
      </c>
      <c r="H13" s="320" t="s">
        <v>162</v>
      </c>
      <c r="I13" s="320"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2898</v>
      </c>
      <c r="D19" s="236" t="s">
        <v>2899</v>
      </c>
      <c r="E19" s="36"/>
      <c r="F19" s="36" t="s">
        <v>1620</v>
      </c>
      <c r="G19" s="36">
        <v>20</v>
      </c>
      <c r="H19" s="229" t="str">
        <f t="shared" si="1"/>
        <v>text</v>
      </c>
      <c r="I19" s="229">
        <f t="shared" si="2"/>
        <v>61</v>
      </c>
      <c r="J19" s="237"/>
      <c r="K19" s="238"/>
      <c r="L19" s="239"/>
      <c r="M19" s="240"/>
      <c r="S19" s="25" t="str">
        <f t="shared" si="3"/>
        <v>,occupation</v>
      </c>
      <c r="T19" s="25" t="str">
        <f t="shared" si="4"/>
        <v>TEXT</v>
      </c>
      <c r="U19" s="25" t="str">
        <f t="shared" si="5"/>
        <v/>
      </c>
      <c r="V19" s="25" t="str">
        <f t="shared" si="6"/>
        <v/>
      </c>
      <c r="W19" s="25" t="str">
        <f t="shared" si="7"/>
        <v>-- 職業</v>
      </c>
      <c r="Y19" s="41"/>
      <c r="Z19" s="41"/>
      <c r="AA19" s="41"/>
      <c r="AB19" s="41"/>
      <c r="AD19" s="25" t="str">
        <f t="shared" si="8"/>
        <v xml:space="preserve">"occupation": "object", </v>
      </c>
      <c r="AE19" s="25" t="str">
        <f t="shared" si="9"/>
        <v xml:space="preserve">"occupation", </v>
      </c>
    </row>
    <row r="20" spans="2:31">
      <c r="B20" s="33">
        <f t="shared" si="0"/>
        <v>7</v>
      </c>
      <c r="C20" s="34" t="s">
        <v>2900</v>
      </c>
      <c r="D20" s="236" t="s">
        <v>2901</v>
      </c>
      <c r="E20" s="36"/>
      <c r="F20" s="36" t="s">
        <v>1620</v>
      </c>
      <c r="G20" s="36">
        <v>20</v>
      </c>
      <c r="H20" s="229" t="str">
        <f t="shared" si="1"/>
        <v>text</v>
      </c>
      <c r="I20" s="229">
        <f t="shared" si="2"/>
        <v>61</v>
      </c>
      <c r="J20" s="237"/>
      <c r="K20" s="238"/>
      <c r="L20" s="239"/>
      <c r="M20" s="240"/>
      <c r="S20" s="25" t="str">
        <f t="shared" si="3"/>
        <v>,tobacco</v>
      </c>
      <c r="T20" s="25" t="str">
        <f t="shared" si="4"/>
        <v>TEXT</v>
      </c>
      <c r="U20" s="25" t="str">
        <f t="shared" si="5"/>
        <v/>
      </c>
      <c r="V20" s="25" t="str">
        <f t="shared" si="6"/>
        <v/>
      </c>
      <c r="W20" s="25" t="str">
        <f t="shared" si="7"/>
        <v>-- 喫煙歴</v>
      </c>
      <c r="Y20" s="41"/>
      <c r="Z20" s="41"/>
      <c r="AA20" s="41"/>
      <c r="AB20" s="41"/>
      <c r="AD20" s="25" t="str">
        <f t="shared" si="8"/>
        <v xml:space="preserve">"tobacco": "object", </v>
      </c>
      <c r="AE20" s="25" t="str">
        <f t="shared" si="9"/>
        <v xml:space="preserve">"tobacco", </v>
      </c>
    </row>
    <row r="21" spans="2:31">
      <c r="B21" s="33">
        <f t="shared" si="0"/>
        <v>8</v>
      </c>
      <c r="C21" s="34" t="s">
        <v>2902</v>
      </c>
      <c r="D21" s="236" t="s">
        <v>2903</v>
      </c>
      <c r="E21" s="36"/>
      <c r="F21" s="36" t="s">
        <v>1620</v>
      </c>
      <c r="G21" s="36">
        <v>20</v>
      </c>
      <c r="H21" s="229" t="str">
        <f t="shared" si="1"/>
        <v>text</v>
      </c>
      <c r="I21" s="229">
        <f t="shared" si="2"/>
        <v>61</v>
      </c>
      <c r="J21" s="237"/>
      <c r="K21" s="238"/>
      <c r="L21" s="239"/>
      <c r="M21" s="240"/>
      <c r="S21" s="25" t="str">
        <f t="shared" si="3"/>
        <v>,alcohol</v>
      </c>
      <c r="T21" s="25" t="str">
        <f t="shared" si="4"/>
        <v>TEXT</v>
      </c>
      <c r="U21" s="25" t="str">
        <f t="shared" si="5"/>
        <v/>
      </c>
      <c r="V21" s="25" t="str">
        <f t="shared" si="6"/>
        <v/>
      </c>
      <c r="W21" s="25" t="str">
        <f t="shared" si="7"/>
        <v>-- 飲酒歴</v>
      </c>
      <c r="Y21" s="41"/>
      <c r="Z21" s="41"/>
      <c r="AA21" s="41"/>
      <c r="AB21" s="41"/>
      <c r="AD21" s="25" t="str">
        <f t="shared" si="8"/>
        <v xml:space="preserve">"alcohol": "object", </v>
      </c>
      <c r="AE21" s="25" t="str">
        <f t="shared" si="9"/>
        <v xml:space="preserve">"alcohol", </v>
      </c>
    </row>
    <row r="22" spans="2:31" ht="19.5" thickBot="1">
      <c r="B22" s="42">
        <f t="shared" si="0"/>
        <v>9</v>
      </c>
      <c r="C22" s="43" t="s">
        <v>2904</v>
      </c>
      <c r="D22" s="324" t="s">
        <v>2905</v>
      </c>
      <c r="E22" s="44"/>
      <c r="F22" s="44" t="s">
        <v>1620</v>
      </c>
      <c r="G22" s="44">
        <v>20</v>
      </c>
      <c r="H22" s="325" t="str">
        <f t="shared" si="1"/>
        <v>text</v>
      </c>
      <c r="I22" s="325">
        <f t="shared" si="2"/>
        <v>61</v>
      </c>
      <c r="J22" s="326"/>
      <c r="K22" s="327"/>
      <c r="L22" s="328"/>
      <c r="M22" s="329"/>
      <c r="S22" s="25" t="str">
        <f t="shared" si="3"/>
        <v>,other</v>
      </c>
      <c r="T22" s="25" t="str">
        <f t="shared" si="4"/>
        <v>TEXT</v>
      </c>
      <c r="U22" s="25" t="str">
        <f t="shared" si="5"/>
        <v/>
      </c>
      <c r="V22" s="25" t="str">
        <f t="shared" si="6"/>
        <v/>
      </c>
      <c r="W22" s="25" t="str">
        <f t="shared" si="7"/>
        <v>-- その他の生活習慣</v>
      </c>
      <c r="Y22" s="41"/>
      <c r="Z22" s="41"/>
      <c r="AA22" s="41"/>
      <c r="AB22" s="41"/>
      <c r="AD22" s="25" t="str">
        <f t="shared" si="8"/>
        <v xml:space="preserve">"other": "object", </v>
      </c>
      <c r="AE22" s="25" t="str">
        <f t="shared" si="9"/>
        <v xml:space="preserve">"other", </v>
      </c>
    </row>
    <row r="23" spans="2:31">
      <c r="P23" s="41"/>
      <c r="R23" s="25" t="s">
        <v>1327</v>
      </c>
      <c r="Y23" s="41"/>
      <c r="Z23" s="41"/>
      <c r="AA23" s="41"/>
    </row>
    <row r="24" spans="2:31">
      <c r="P24" s="41"/>
      <c r="Y24" s="41"/>
      <c r="Z24" s="41"/>
      <c r="AA24" s="41"/>
    </row>
    <row r="25" spans="2:31">
      <c r="P25" s="41"/>
      <c r="Y25" s="41"/>
      <c r="Z25" s="41"/>
      <c r="AA25" s="41"/>
    </row>
    <row r="26" spans="2:31">
      <c r="P26" s="41"/>
      <c r="Y26" s="41"/>
      <c r="Z26" s="41"/>
      <c r="AA26" s="41"/>
    </row>
    <row r="27" spans="2:31">
      <c r="P27" s="41"/>
      <c r="Y27" s="41"/>
      <c r="Z27" s="41"/>
      <c r="AA27"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191" priority="39"/>
  </conditionalFormatting>
  <conditionalFormatting sqref="D18">
    <cfRule type="duplicateValues" dxfId="190" priority="38"/>
  </conditionalFormatting>
  <conditionalFormatting sqref="D16">
    <cfRule type="duplicateValues" dxfId="189" priority="37"/>
  </conditionalFormatting>
  <conditionalFormatting sqref="D17">
    <cfRule type="duplicateValues" dxfId="188" priority="36"/>
  </conditionalFormatting>
  <conditionalFormatting sqref="D14">
    <cfRule type="duplicateValues" dxfId="187" priority="35"/>
  </conditionalFormatting>
  <conditionalFormatting sqref="D20">
    <cfRule type="duplicateValues" dxfId="186" priority="28"/>
  </conditionalFormatting>
  <conditionalFormatting sqref="D19">
    <cfRule type="duplicateValues" dxfId="185" priority="27"/>
  </conditionalFormatting>
  <conditionalFormatting sqref="D22">
    <cfRule type="duplicateValues" dxfId="184" priority="22"/>
  </conditionalFormatting>
  <conditionalFormatting sqref="D21">
    <cfRule type="duplicateValues" dxfId="183" priority="2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40"/>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milscm4.text_mml_mmlre_body</v>
      </c>
    </row>
    <row r="3" spans="1:31" ht="19.5" thickBot="1">
      <c r="B3" s="28"/>
      <c r="C3" s="28"/>
      <c r="D3" s="28"/>
      <c r="E3" s="28"/>
      <c r="F3" s="28"/>
      <c r="G3" s="28"/>
      <c r="H3" s="28"/>
      <c r="I3" s="28"/>
      <c r="J3" s="28"/>
      <c r="K3" s="28"/>
      <c r="L3" s="28"/>
      <c r="M3" s="29"/>
      <c r="N3" s="28"/>
      <c r="Q3" s="25" t="str">
        <f>"ADD CONSTRAINT "&amp;D$8&amp;"_pkey"</f>
        <v>ADD CONSTRAINT text_mml_mmlre_body_pkey</v>
      </c>
    </row>
    <row r="4" spans="1:31">
      <c r="B4" s="626" t="s">
        <v>142</v>
      </c>
      <c r="C4" s="627"/>
      <c r="D4" s="628" t="str">
        <f>VLOOKUP(D7,エンティティ一覧!A1:'エンティティ一覧'!AQ10131,13,FALSE)</f>
        <v>ENT_A6_53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2928</v>
      </c>
      <c r="E7" s="646"/>
      <c r="F7" s="646"/>
      <c r="G7" s="646"/>
      <c r="H7" s="646"/>
      <c r="I7" s="646"/>
      <c r="J7" s="646"/>
      <c r="K7" s="646"/>
      <c r="L7" s="646"/>
      <c r="M7" s="647"/>
    </row>
    <row r="8" spans="1:31">
      <c r="B8" s="641" t="s">
        <v>642</v>
      </c>
      <c r="C8" s="642"/>
      <c r="D8" s="643" t="s">
        <v>2927</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MML_紹介状モジュール_本文を定義する。</v>
      </c>
      <c r="E9" s="655"/>
      <c r="F9" s="655"/>
      <c r="G9" s="655"/>
      <c r="H9" s="655"/>
      <c r="I9" s="655"/>
      <c r="J9" s="655"/>
      <c r="K9" s="655"/>
      <c r="L9" s="655"/>
      <c r="M9" s="656"/>
      <c r="P9" s="25" t="str">
        <f>"ALTER TABLE milscm4."&amp;D$8&amp;" OWNER TO pgmisgrp1;"</f>
        <v>ALTER TABLE milscm4.text_mml_mmlre_body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milscm4.text_mml_mmlre_body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milscm4.text_mml_mmlre_body</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35" si="0">ROW()-13</f>
        <v>1</v>
      </c>
      <c r="C14" s="34" t="s">
        <v>1887</v>
      </c>
      <c r="D14" s="236" t="s">
        <v>1885</v>
      </c>
      <c r="E14" s="36" t="s">
        <v>192</v>
      </c>
      <c r="F14" s="36" t="s">
        <v>1875</v>
      </c>
      <c r="G14" s="36">
        <v>10</v>
      </c>
      <c r="H14" s="229" t="str">
        <f t="shared" ref="H14:H35" si="1">IF(F14="フラグ","boolean",IF(F14="文字列","text",IF(F14="整数","integer",IF(F14="実数","numeric",""))))</f>
        <v>integer</v>
      </c>
      <c r="I14" s="229">
        <f t="shared" ref="I14:I35" si="2">IF(H14="boolean",1,IF(H14="text",IF(G14&lt;=126,1+(G14*3),4+(G14*3)),IF(H14="integer",4,IF(H14="numeric",3+CEILING(G14/4*2,2),0))))</f>
        <v>4</v>
      </c>
      <c r="J14" s="237"/>
      <c r="K14" s="238"/>
      <c r="L14" s="239" t="s">
        <v>192</v>
      </c>
      <c r="M14" s="240"/>
      <c r="S14" s="25" t="str">
        <f t="shared" ref="S14:S35" si="3">IF(B14&lt;&gt;1,","&amp;D14,D14)</f>
        <v>zip_no</v>
      </c>
      <c r="T14" s="25" t="str">
        <f t="shared" ref="T14:T35" si="4">UPPER(H14)</f>
        <v>INTEGER</v>
      </c>
      <c r="U14" s="25" t="str">
        <f t="shared" ref="U14:U35" si="5">IF(K14&lt;&gt;"","default "&amp;IF(H14="text","'"&amp;K14&amp;"'",K14),"")</f>
        <v/>
      </c>
      <c r="V14" s="25" t="str">
        <f t="shared" ref="V14:V35" si="6">IF(L14="○","NOT NULL","")</f>
        <v>NOT NULL</v>
      </c>
      <c r="W14" s="25" t="str">
        <f t="shared" ref="W14:W35" si="7">"-- "&amp;C14</f>
        <v>-- ZipファイルNo</v>
      </c>
      <c r="Y14" s="41"/>
      <c r="Z14" s="41"/>
      <c r="AA14" s="41"/>
      <c r="AB14" s="41"/>
      <c r="AD14" s="25" t="str">
        <f t="shared" ref="AD14:AD35" si="8">IF(H14="text",""""&amp;D14&amp;""": ""object"", ","")</f>
        <v/>
      </c>
      <c r="AE14" s="25" t="str">
        <f t="shared" ref="AE14:AE35"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2898</v>
      </c>
      <c r="D19" s="236" t="s">
        <v>2948</v>
      </c>
      <c r="E19" s="36"/>
      <c r="F19" s="36" t="s">
        <v>1620</v>
      </c>
      <c r="G19" s="36">
        <v>20</v>
      </c>
      <c r="H19" s="229" t="str">
        <f t="shared" si="1"/>
        <v>text</v>
      </c>
      <c r="I19" s="229">
        <f t="shared" si="2"/>
        <v>61</v>
      </c>
      <c r="J19" s="237"/>
      <c r="K19" s="238"/>
      <c r="L19" s="239"/>
      <c r="M19" s="240"/>
      <c r="S19" s="25" t="str">
        <f t="shared" si="3"/>
        <v>,occupation</v>
      </c>
      <c r="T19" s="25" t="str">
        <f t="shared" si="4"/>
        <v>TEXT</v>
      </c>
      <c r="U19" s="25" t="str">
        <f t="shared" si="5"/>
        <v/>
      </c>
      <c r="V19" s="25" t="str">
        <f t="shared" si="6"/>
        <v/>
      </c>
      <c r="W19" s="25" t="str">
        <f t="shared" si="7"/>
        <v>-- 職業</v>
      </c>
      <c r="Y19" s="41"/>
      <c r="Z19" s="41"/>
      <c r="AA19" s="41"/>
      <c r="AB19" s="41"/>
      <c r="AD19" s="25" t="str">
        <f t="shared" si="8"/>
        <v xml:space="preserve">"occupation": "object", </v>
      </c>
      <c r="AE19" s="25" t="str">
        <f t="shared" si="9"/>
        <v xml:space="preserve">"occupation", </v>
      </c>
    </row>
    <row r="20" spans="2:31">
      <c r="B20" s="33">
        <f t="shared" si="0"/>
        <v>7</v>
      </c>
      <c r="C20" s="34" t="s">
        <v>2939</v>
      </c>
      <c r="D20" s="236" t="s">
        <v>2947</v>
      </c>
      <c r="E20" s="36"/>
      <c r="F20" s="36" t="s">
        <v>167</v>
      </c>
      <c r="G20" s="36">
        <v>50</v>
      </c>
      <c r="H20" s="229" t="str">
        <f t="shared" ref="H20:H32" si="10">IF(F20="フラグ","boolean",IF(F20="文字列","text",IF(F20="整数","integer",IF(F20="実数","numeric",""))))</f>
        <v>text</v>
      </c>
      <c r="I20" s="229">
        <f t="shared" ref="I20:I32" si="11">IF(H20="boolean",1,IF(H20="text",IF(G20&lt;=126,1+(G20*3),4+(G20*3)),IF(H20="integer",4,IF(H20="numeric",3+CEILING(G20/4*2,2),0))))</f>
        <v>151</v>
      </c>
      <c r="J20" s="237"/>
      <c r="K20" s="238"/>
      <c r="L20" s="239"/>
      <c r="M20" s="240"/>
      <c r="S20" s="25" t="str">
        <f t="shared" ref="S20:S32" si="12">IF(B20&lt;&gt;1,","&amp;D20,D20)</f>
        <v>,refer_from_facility_name</v>
      </c>
      <c r="T20" s="25" t="str">
        <f t="shared" ref="T20:T32" si="13">UPPER(H20)</f>
        <v>TEXT</v>
      </c>
      <c r="U20" s="25" t="str">
        <f t="shared" ref="U20:U32" si="14">IF(K20&lt;&gt;"","default "&amp;IF(H20="text","'"&amp;K20&amp;"'",K20),"")</f>
        <v/>
      </c>
      <c r="V20" s="25" t="str">
        <f t="shared" ref="V20:V32" si="15">IF(L20="○","NOT NULL","")</f>
        <v/>
      </c>
      <c r="W20" s="25" t="str">
        <f t="shared" ref="W20:W32" si="16">"-- "&amp;C20</f>
        <v>-- 紹介元施設</v>
      </c>
      <c r="Y20" s="41"/>
      <c r="Z20" s="41"/>
      <c r="AA20" s="41"/>
      <c r="AB20" s="41"/>
      <c r="AD20" s="25" t="str">
        <f t="shared" ref="AD20:AD32" si="17">IF(H20="text",""""&amp;D20&amp;""": ""object"", ","")</f>
        <v xml:space="preserve">"refer_from_facility_name": "object", </v>
      </c>
      <c r="AE20" s="25" t="str">
        <f t="shared" ref="AE20:AE32" si="18">""""&amp;D20&amp;""", "</f>
        <v xml:space="preserve">"refer_from_facility_name", </v>
      </c>
    </row>
    <row r="21" spans="2:31">
      <c r="B21" s="33">
        <f t="shared" si="0"/>
        <v>8</v>
      </c>
      <c r="C21" s="34" t="s">
        <v>2097</v>
      </c>
      <c r="D21" s="236" t="s">
        <v>2070</v>
      </c>
      <c r="E21" s="36"/>
      <c r="F21" s="36" t="s">
        <v>167</v>
      </c>
      <c r="G21" s="36">
        <v>50</v>
      </c>
      <c r="H21" s="229" t="str">
        <f t="shared" si="10"/>
        <v>text</v>
      </c>
      <c r="I21" s="229">
        <f t="shared" si="11"/>
        <v>151</v>
      </c>
      <c r="J21" s="237"/>
      <c r="K21" s="238"/>
      <c r="L21" s="239"/>
      <c r="M21" s="240"/>
      <c r="S21" s="25" t="str">
        <f t="shared" si="12"/>
        <v>,title</v>
      </c>
      <c r="T21" s="25" t="str">
        <f t="shared" si="13"/>
        <v>TEXT</v>
      </c>
      <c r="U21" s="25" t="str">
        <f t="shared" si="14"/>
        <v/>
      </c>
      <c r="V21" s="25" t="str">
        <f t="shared" si="15"/>
        <v/>
      </c>
      <c r="W21" s="25" t="str">
        <f t="shared" si="16"/>
        <v>-- タイトル</v>
      </c>
      <c r="Y21" s="41"/>
      <c r="Z21" s="41"/>
      <c r="AA21" s="41"/>
      <c r="AB21" s="41"/>
      <c r="AD21" s="25" t="str">
        <f t="shared" si="17"/>
        <v xml:space="preserve">"title": "object", </v>
      </c>
      <c r="AE21" s="25" t="str">
        <f t="shared" si="18"/>
        <v xml:space="preserve">"title", </v>
      </c>
    </row>
    <row r="22" spans="2:31">
      <c r="B22" s="33">
        <f t="shared" si="0"/>
        <v>9</v>
      </c>
      <c r="C22" s="34" t="s">
        <v>2940</v>
      </c>
      <c r="D22" s="236" t="s">
        <v>2949</v>
      </c>
      <c r="E22" s="36"/>
      <c r="F22" s="36" t="s">
        <v>167</v>
      </c>
      <c r="G22" s="36">
        <v>200</v>
      </c>
      <c r="H22" s="229" t="str">
        <f t="shared" si="10"/>
        <v>text</v>
      </c>
      <c r="I22" s="229">
        <f t="shared" si="11"/>
        <v>604</v>
      </c>
      <c r="J22" s="237"/>
      <c r="K22" s="238"/>
      <c r="L22" s="239"/>
      <c r="M22" s="240"/>
      <c r="S22" s="25" t="str">
        <f t="shared" si="12"/>
        <v>,greeting</v>
      </c>
      <c r="T22" s="25" t="str">
        <f t="shared" si="13"/>
        <v>TEXT</v>
      </c>
      <c r="U22" s="25" t="str">
        <f t="shared" si="14"/>
        <v/>
      </c>
      <c r="V22" s="25" t="str">
        <f t="shared" si="15"/>
        <v/>
      </c>
      <c r="W22" s="25" t="str">
        <f t="shared" si="16"/>
        <v>-- 挨拶文</v>
      </c>
      <c r="Y22" s="41"/>
      <c r="Z22" s="41"/>
      <c r="AA22" s="41"/>
      <c r="AB22" s="41"/>
      <c r="AD22" s="25" t="str">
        <f t="shared" si="17"/>
        <v xml:space="preserve">"greeting": "object", </v>
      </c>
      <c r="AE22" s="25" t="str">
        <f t="shared" si="18"/>
        <v xml:space="preserve">"greeting", </v>
      </c>
    </row>
    <row r="23" spans="2:31">
      <c r="B23" s="33">
        <f t="shared" si="0"/>
        <v>10</v>
      </c>
      <c r="C23" s="34" t="s">
        <v>2962</v>
      </c>
      <c r="D23" s="236" t="s">
        <v>2752</v>
      </c>
      <c r="E23" s="36"/>
      <c r="F23" s="36" t="s">
        <v>167</v>
      </c>
      <c r="G23" s="36">
        <v>20</v>
      </c>
      <c r="H23" s="229" t="str">
        <f t="shared" si="10"/>
        <v>text</v>
      </c>
      <c r="I23" s="229">
        <f t="shared" si="11"/>
        <v>61</v>
      </c>
      <c r="J23" s="237"/>
      <c r="K23" s="238"/>
      <c r="L23" s="239"/>
      <c r="M23" s="240"/>
      <c r="S23" s="25" t="str">
        <f t="shared" si="12"/>
        <v>,chief_complaints</v>
      </c>
      <c r="T23" s="25" t="str">
        <f t="shared" si="13"/>
        <v>TEXT</v>
      </c>
      <c r="U23" s="25" t="str">
        <f t="shared" si="14"/>
        <v/>
      </c>
      <c r="V23" s="25" t="str">
        <f t="shared" si="15"/>
        <v/>
      </c>
      <c r="W23" s="25" t="str">
        <f t="shared" si="16"/>
        <v>-- 主訴</v>
      </c>
      <c r="Y23" s="41"/>
      <c r="Z23" s="41"/>
      <c r="AA23" s="41"/>
      <c r="AB23" s="41"/>
      <c r="AD23" s="25" t="str">
        <f t="shared" si="17"/>
        <v xml:space="preserve">"chief_complaints": "object", </v>
      </c>
      <c r="AE23" s="25" t="str">
        <f t="shared" si="18"/>
        <v xml:space="preserve">"chief_complaints", </v>
      </c>
    </row>
    <row r="24" spans="2:31">
      <c r="B24" s="33">
        <f t="shared" si="0"/>
        <v>11</v>
      </c>
      <c r="C24" s="34" t="s">
        <v>1905</v>
      </c>
      <c r="D24" s="236" t="s">
        <v>2950</v>
      </c>
      <c r="E24" s="36"/>
      <c r="F24" s="36" t="s">
        <v>167</v>
      </c>
      <c r="G24" s="36">
        <v>20</v>
      </c>
      <c r="H24" s="229" t="str">
        <f t="shared" si="10"/>
        <v>text</v>
      </c>
      <c r="I24" s="229">
        <f t="shared" si="11"/>
        <v>61</v>
      </c>
      <c r="J24" s="237"/>
      <c r="K24" s="238"/>
      <c r="L24" s="239"/>
      <c r="M24" s="240"/>
      <c r="S24" s="25" t="str">
        <f t="shared" si="12"/>
        <v>,clinical_diagnosis</v>
      </c>
      <c r="T24" s="25" t="str">
        <f t="shared" si="13"/>
        <v>TEXT</v>
      </c>
      <c r="U24" s="25" t="str">
        <f t="shared" si="14"/>
        <v/>
      </c>
      <c r="V24" s="25" t="str">
        <f t="shared" si="15"/>
        <v/>
      </c>
      <c r="W24" s="25" t="str">
        <f t="shared" si="16"/>
        <v>-- 病名</v>
      </c>
      <c r="Y24" s="41"/>
      <c r="Z24" s="41"/>
      <c r="AA24" s="41"/>
      <c r="AB24" s="41"/>
      <c r="AD24" s="25" t="str">
        <f t="shared" si="17"/>
        <v xml:space="preserve">"clinical_diagnosis": "object", </v>
      </c>
      <c r="AE24" s="25" t="str">
        <f t="shared" si="18"/>
        <v xml:space="preserve">"clinical_diagnosis", </v>
      </c>
    </row>
    <row r="25" spans="2:31">
      <c r="B25" s="33">
        <f t="shared" si="0"/>
        <v>12</v>
      </c>
      <c r="C25" s="34" t="s">
        <v>2941</v>
      </c>
      <c r="D25" s="236" t="s">
        <v>2951</v>
      </c>
      <c r="E25" s="36"/>
      <c r="F25" s="36" t="s">
        <v>167</v>
      </c>
      <c r="G25" s="36">
        <v>200</v>
      </c>
      <c r="H25" s="229" t="str">
        <f t="shared" si="10"/>
        <v>text</v>
      </c>
      <c r="I25" s="229">
        <f t="shared" si="11"/>
        <v>604</v>
      </c>
      <c r="J25" s="237"/>
      <c r="K25" s="238"/>
      <c r="L25" s="239"/>
      <c r="M25" s="240"/>
      <c r="S25" s="25" t="str">
        <f t="shared" si="12"/>
        <v>,past_history</v>
      </c>
      <c r="T25" s="25" t="str">
        <f t="shared" si="13"/>
        <v>TEXT</v>
      </c>
      <c r="U25" s="25" t="str">
        <f t="shared" si="14"/>
        <v/>
      </c>
      <c r="V25" s="25" t="str">
        <f t="shared" si="15"/>
        <v/>
      </c>
      <c r="W25" s="25" t="str">
        <f t="shared" si="16"/>
        <v>-- 既往歴</v>
      </c>
      <c r="Y25" s="41"/>
      <c r="Z25" s="41"/>
      <c r="AA25" s="41"/>
      <c r="AB25" s="41"/>
      <c r="AD25" s="25" t="str">
        <f t="shared" si="17"/>
        <v xml:space="preserve">"past_history": "object", </v>
      </c>
      <c r="AE25" s="25" t="str">
        <f t="shared" si="18"/>
        <v xml:space="preserve">"past_history", </v>
      </c>
    </row>
    <row r="26" spans="2:31">
      <c r="B26" s="33">
        <f t="shared" si="0"/>
        <v>13</v>
      </c>
      <c r="C26" s="34" t="s">
        <v>2942</v>
      </c>
      <c r="D26" s="236" t="s">
        <v>2952</v>
      </c>
      <c r="E26" s="36"/>
      <c r="F26" s="36" t="s">
        <v>167</v>
      </c>
      <c r="G26" s="36">
        <v>200</v>
      </c>
      <c r="H26" s="229" t="str">
        <f t="shared" si="10"/>
        <v>text</v>
      </c>
      <c r="I26" s="229">
        <f t="shared" si="11"/>
        <v>604</v>
      </c>
      <c r="J26" s="237"/>
      <c r="K26" s="238"/>
      <c r="L26" s="239"/>
      <c r="M26" s="240"/>
      <c r="S26" s="25" t="str">
        <f t="shared" si="12"/>
        <v>,family_history</v>
      </c>
      <c r="T26" s="25" t="str">
        <f t="shared" si="13"/>
        <v>TEXT</v>
      </c>
      <c r="U26" s="25" t="str">
        <f t="shared" si="14"/>
        <v/>
      </c>
      <c r="V26" s="25" t="str">
        <f t="shared" si="15"/>
        <v/>
      </c>
      <c r="W26" s="25" t="str">
        <f t="shared" si="16"/>
        <v>-- 家族歴</v>
      </c>
      <c r="Y26" s="41"/>
      <c r="Z26" s="41"/>
      <c r="AA26" s="41"/>
      <c r="AB26" s="41"/>
      <c r="AD26" s="25" t="str">
        <f t="shared" si="17"/>
        <v xml:space="preserve">"family_history": "object", </v>
      </c>
      <c r="AE26" s="25" t="str">
        <f t="shared" si="18"/>
        <v xml:space="preserve">"family_history", </v>
      </c>
    </row>
    <row r="27" spans="2:31">
      <c r="B27" s="33">
        <f t="shared" si="0"/>
        <v>14</v>
      </c>
      <c r="C27" s="34" t="s">
        <v>2943</v>
      </c>
      <c r="D27" s="236" t="s">
        <v>2953</v>
      </c>
      <c r="E27" s="36"/>
      <c r="F27" s="36" t="s">
        <v>167</v>
      </c>
      <c r="G27" s="36">
        <v>200</v>
      </c>
      <c r="H27" s="229" t="str">
        <f t="shared" si="10"/>
        <v>text</v>
      </c>
      <c r="I27" s="229">
        <f t="shared" si="11"/>
        <v>604</v>
      </c>
      <c r="J27" s="237"/>
      <c r="K27" s="238"/>
      <c r="L27" s="239"/>
      <c r="M27" s="240"/>
      <c r="S27" s="25" t="str">
        <f t="shared" si="12"/>
        <v>,present_illness</v>
      </c>
      <c r="T27" s="25" t="str">
        <f t="shared" si="13"/>
        <v>TEXT</v>
      </c>
      <c r="U27" s="25" t="str">
        <f t="shared" si="14"/>
        <v/>
      </c>
      <c r="V27" s="25" t="str">
        <f t="shared" si="15"/>
        <v/>
      </c>
      <c r="W27" s="25" t="str">
        <f t="shared" si="16"/>
        <v>-- 症状経過</v>
      </c>
      <c r="Y27" s="41"/>
      <c r="Z27" s="41"/>
      <c r="AA27" s="41"/>
      <c r="AB27" s="41"/>
      <c r="AD27" s="25" t="str">
        <f t="shared" si="17"/>
        <v xml:space="preserve">"present_illness": "object", </v>
      </c>
      <c r="AE27" s="25" t="str">
        <f t="shared" si="18"/>
        <v xml:space="preserve">"present_illness", </v>
      </c>
    </row>
    <row r="28" spans="2:31">
      <c r="B28" s="33">
        <f t="shared" si="0"/>
        <v>15</v>
      </c>
      <c r="C28" s="34" t="s">
        <v>2045</v>
      </c>
      <c r="D28" s="236" t="s">
        <v>2954</v>
      </c>
      <c r="E28" s="36"/>
      <c r="F28" s="36" t="s">
        <v>167</v>
      </c>
      <c r="G28" s="36">
        <v>200</v>
      </c>
      <c r="H28" s="229" t="str">
        <f t="shared" si="10"/>
        <v>text</v>
      </c>
      <c r="I28" s="229">
        <f t="shared" si="11"/>
        <v>604</v>
      </c>
      <c r="J28" s="237"/>
      <c r="K28" s="238"/>
      <c r="L28" s="239"/>
      <c r="M28" s="240"/>
      <c r="S28" s="25" t="str">
        <f t="shared" si="12"/>
        <v>,test_results</v>
      </c>
      <c r="T28" s="25" t="str">
        <f t="shared" si="13"/>
        <v>TEXT</v>
      </c>
      <c r="U28" s="25" t="str">
        <f t="shared" si="14"/>
        <v/>
      </c>
      <c r="V28" s="25" t="str">
        <f t="shared" si="15"/>
        <v/>
      </c>
      <c r="W28" s="25" t="str">
        <f t="shared" si="16"/>
        <v>-- 検査結果</v>
      </c>
      <c r="Y28" s="41"/>
      <c r="Z28" s="41"/>
      <c r="AA28" s="41"/>
      <c r="AB28" s="41"/>
      <c r="AD28" s="25" t="str">
        <f t="shared" si="17"/>
        <v xml:space="preserve">"test_results": "object", </v>
      </c>
      <c r="AE28" s="25" t="str">
        <f t="shared" si="18"/>
        <v xml:space="preserve">"test_results", </v>
      </c>
    </row>
    <row r="29" spans="2:31">
      <c r="B29" s="33">
        <f t="shared" si="0"/>
        <v>16</v>
      </c>
      <c r="C29" s="34" t="s">
        <v>2944</v>
      </c>
      <c r="D29" s="236" t="s">
        <v>2955</v>
      </c>
      <c r="E29" s="36"/>
      <c r="F29" s="36" t="s">
        <v>167</v>
      </c>
      <c r="G29" s="36">
        <v>200</v>
      </c>
      <c r="H29" s="229" t="str">
        <f t="shared" si="10"/>
        <v>text</v>
      </c>
      <c r="I29" s="229">
        <f t="shared" si="11"/>
        <v>604</v>
      </c>
      <c r="J29" s="237"/>
      <c r="K29" s="238"/>
      <c r="L29" s="239"/>
      <c r="M29" s="240"/>
      <c r="S29" s="25" t="str">
        <f t="shared" si="12"/>
        <v>,medication</v>
      </c>
      <c r="T29" s="25" t="str">
        <f t="shared" si="13"/>
        <v>TEXT</v>
      </c>
      <c r="U29" s="25" t="str">
        <f t="shared" si="14"/>
        <v/>
      </c>
      <c r="V29" s="25" t="str">
        <f t="shared" si="15"/>
        <v/>
      </c>
      <c r="W29" s="25" t="str">
        <f t="shared" si="16"/>
        <v>-- 現在の処方</v>
      </c>
      <c r="Y29" s="41"/>
      <c r="Z29" s="41"/>
      <c r="AA29" s="41"/>
      <c r="AB29" s="41"/>
      <c r="AD29" s="25" t="str">
        <f t="shared" si="17"/>
        <v xml:space="preserve">"medication": "object", </v>
      </c>
      <c r="AE29" s="25" t="str">
        <f t="shared" si="18"/>
        <v xml:space="preserve">"medication", </v>
      </c>
    </row>
    <row r="30" spans="2:31">
      <c r="B30" s="33">
        <f t="shared" si="0"/>
        <v>17</v>
      </c>
      <c r="C30" s="34" t="s">
        <v>2945</v>
      </c>
      <c r="D30" s="236" t="s">
        <v>2956</v>
      </c>
      <c r="E30" s="36"/>
      <c r="F30" s="36" t="s">
        <v>167</v>
      </c>
      <c r="G30" s="36">
        <v>200</v>
      </c>
      <c r="H30" s="229" t="str">
        <f t="shared" si="10"/>
        <v>text</v>
      </c>
      <c r="I30" s="229">
        <f t="shared" si="11"/>
        <v>604</v>
      </c>
      <c r="J30" s="237"/>
      <c r="K30" s="238"/>
      <c r="L30" s="239"/>
      <c r="M30" s="240"/>
      <c r="S30" s="25" t="str">
        <f t="shared" si="12"/>
        <v>,refer_purpose</v>
      </c>
      <c r="T30" s="25" t="str">
        <f t="shared" si="13"/>
        <v>TEXT</v>
      </c>
      <c r="U30" s="25" t="str">
        <f t="shared" si="14"/>
        <v/>
      </c>
      <c r="V30" s="25" t="str">
        <f t="shared" si="15"/>
        <v/>
      </c>
      <c r="W30" s="25" t="str">
        <f t="shared" si="16"/>
        <v>-- 紹介目的</v>
      </c>
      <c r="Y30" s="41"/>
      <c r="Z30" s="41"/>
      <c r="AA30" s="41"/>
      <c r="AB30" s="41"/>
      <c r="AD30" s="25" t="str">
        <f t="shared" si="17"/>
        <v xml:space="preserve">"refer_purpose": "object", </v>
      </c>
      <c r="AE30" s="25" t="str">
        <f t="shared" si="18"/>
        <v xml:space="preserve">"refer_purpose", </v>
      </c>
    </row>
    <row r="31" spans="2:31">
      <c r="B31" s="33">
        <f t="shared" si="0"/>
        <v>18</v>
      </c>
      <c r="C31" s="34" t="s">
        <v>2946</v>
      </c>
      <c r="D31" s="236" t="s">
        <v>2957</v>
      </c>
      <c r="E31" s="36"/>
      <c r="F31" s="36" t="s">
        <v>2960</v>
      </c>
      <c r="G31" s="36">
        <v>200</v>
      </c>
      <c r="H31" s="229" t="str">
        <f t="shared" si="10"/>
        <v>text</v>
      </c>
      <c r="I31" s="229">
        <f t="shared" si="11"/>
        <v>604</v>
      </c>
      <c r="J31" s="237"/>
      <c r="K31" s="238"/>
      <c r="L31" s="239"/>
      <c r="M31" s="240"/>
      <c r="S31" s="25" t="str">
        <f t="shared" si="12"/>
        <v>,remarks</v>
      </c>
      <c r="T31" s="25" t="str">
        <f t="shared" si="13"/>
        <v>TEXT</v>
      </c>
      <c r="U31" s="25" t="str">
        <f t="shared" si="14"/>
        <v/>
      </c>
      <c r="V31" s="25" t="str">
        <f t="shared" si="15"/>
        <v/>
      </c>
      <c r="W31" s="25" t="str">
        <f t="shared" si="16"/>
        <v>-- 備考</v>
      </c>
      <c r="Y31" s="41"/>
      <c r="Z31" s="41"/>
      <c r="AA31" s="41"/>
      <c r="AB31" s="41"/>
      <c r="AD31" s="25" t="str">
        <f t="shared" si="17"/>
        <v xml:space="preserve">"remarks": "object", </v>
      </c>
      <c r="AE31" s="25" t="str">
        <f t="shared" si="18"/>
        <v xml:space="preserve">"remarks", </v>
      </c>
    </row>
    <row r="32" spans="2:31">
      <c r="B32" s="33">
        <f t="shared" si="0"/>
        <v>19</v>
      </c>
      <c r="C32" s="34" t="s">
        <v>1983</v>
      </c>
      <c r="D32" s="236" t="s">
        <v>2958</v>
      </c>
      <c r="E32" s="36"/>
      <c r="F32" s="36" t="s">
        <v>2960</v>
      </c>
      <c r="G32" s="36">
        <v>50</v>
      </c>
      <c r="H32" s="229" t="str">
        <f t="shared" si="10"/>
        <v>text</v>
      </c>
      <c r="I32" s="229">
        <f t="shared" si="11"/>
        <v>151</v>
      </c>
      <c r="J32" s="237"/>
      <c r="K32" s="238"/>
      <c r="L32" s="239"/>
      <c r="M32" s="240"/>
      <c r="S32" s="25" t="str">
        <f t="shared" si="12"/>
        <v>,refer_to_facility_name</v>
      </c>
      <c r="T32" s="25" t="str">
        <f t="shared" si="13"/>
        <v>TEXT</v>
      </c>
      <c r="U32" s="25" t="str">
        <f t="shared" si="14"/>
        <v/>
      </c>
      <c r="V32" s="25" t="str">
        <f t="shared" si="15"/>
        <v/>
      </c>
      <c r="W32" s="25" t="str">
        <f t="shared" si="16"/>
        <v>-- 紹介先施設</v>
      </c>
      <c r="Y32" s="41"/>
      <c r="Z32" s="41"/>
      <c r="AA32" s="41"/>
      <c r="AB32" s="41"/>
      <c r="AD32" s="25" t="str">
        <f t="shared" si="17"/>
        <v xml:space="preserve">"refer_to_facility_name": "object", </v>
      </c>
      <c r="AE32" s="25" t="str">
        <f t="shared" si="18"/>
        <v xml:space="preserve">"refer_to_facility_name", </v>
      </c>
    </row>
    <row r="33" spans="2:31" ht="31.5">
      <c r="B33" s="33">
        <f t="shared" si="0"/>
        <v>20</v>
      </c>
      <c r="C33" s="34" t="s">
        <v>2961</v>
      </c>
      <c r="D33" s="236" t="s">
        <v>2959</v>
      </c>
      <c r="E33" s="36"/>
      <c r="F33" s="36" t="s">
        <v>167</v>
      </c>
      <c r="G33" s="36">
        <v>20</v>
      </c>
      <c r="H33" s="229" t="str">
        <f t="shared" si="1"/>
        <v>text</v>
      </c>
      <c r="I33" s="229">
        <f t="shared" si="2"/>
        <v>61</v>
      </c>
      <c r="J33" s="237"/>
      <c r="K33" s="238"/>
      <c r="L33" s="239"/>
      <c r="M33" s="240"/>
      <c r="S33" s="25" t="str">
        <f t="shared" si="3"/>
        <v>,refer_to_facility_name_department_name</v>
      </c>
      <c r="T33" s="25" t="str">
        <f t="shared" si="4"/>
        <v>TEXT</v>
      </c>
      <c r="U33" s="25" t="str">
        <f t="shared" si="5"/>
        <v/>
      </c>
      <c r="V33" s="25" t="str">
        <f t="shared" si="6"/>
        <v/>
      </c>
      <c r="W33" s="25" t="str">
        <f t="shared" si="7"/>
        <v>-- 診療科名称</v>
      </c>
      <c r="Y33" s="41"/>
      <c r="Z33" s="41"/>
      <c r="AA33" s="41"/>
      <c r="AB33" s="41"/>
      <c r="AD33" s="25" t="str">
        <f t="shared" si="8"/>
        <v xml:space="preserve">"refer_to_facility_name_department_name": "object", </v>
      </c>
      <c r="AE33" s="25" t="str">
        <f t="shared" si="9"/>
        <v xml:space="preserve">"refer_to_facility_name_department_name", </v>
      </c>
    </row>
    <row r="34" spans="2:31" ht="31.5">
      <c r="B34" s="33">
        <f t="shared" si="0"/>
        <v>21</v>
      </c>
      <c r="C34" s="73" t="s">
        <v>3019</v>
      </c>
      <c r="D34" s="330" t="s">
        <v>3020</v>
      </c>
      <c r="E34" s="74"/>
      <c r="F34" s="74" t="s">
        <v>167</v>
      </c>
      <c r="G34" s="74">
        <v>50</v>
      </c>
      <c r="H34" s="229" t="str">
        <f t="shared" ref="H34" si="19">IF(F34="フラグ","boolean",IF(F34="文字列","text",IF(F34="整数","integer",IF(F34="実数","numeric",""))))</f>
        <v>text</v>
      </c>
      <c r="I34" s="229">
        <f t="shared" ref="I34" si="20">IF(H34="boolean",1,IF(H34="text",IF(G34&lt;=126,1+(G34*3),4+(G34*3)),IF(H34="integer",4,IF(H34="numeric",3+CEILING(G34/4*2,2),0))))</f>
        <v>151</v>
      </c>
      <c r="J34" s="331"/>
      <c r="K34" s="332"/>
      <c r="L34" s="333"/>
      <c r="M34" s="334"/>
      <c r="S34" s="25" t="str">
        <f t="shared" ref="S34" si="21">IF(B34&lt;&gt;1,","&amp;D34,D34)</f>
        <v>,refer_to_person_facility_name</v>
      </c>
      <c r="T34" s="25" t="str">
        <f t="shared" ref="T34" si="22">UPPER(H34)</f>
        <v>TEXT</v>
      </c>
      <c r="U34" s="25" t="str">
        <f t="shared" ref="U34" si="23">IF(K34&lt;&gt;"","default "&amp;IF(H34="text","'"&amp;K34&amp;"'",K34),"")</f>
        <v/>
      </c>
      <c r="V34" s="25" t="str">
        <f t="shared" ref="V34" si="24">IF(L34="○","NOT NULL","")</f>
        <v/>
      </c>
      <c r="W34" s="25" t="str">
        <f t="shared" ref="W34" si="25">"-- "&amp;C34</f>
        <v>-- 紹介先医師名の施設</v>
      </c>
      <c r="Y34" s="41"/>
      <c r="Z34" s="41"/>
      <c r="AA34" s="41"/>
      <c r="AB34" s="41"/>
      <c r="AD34" s="25" t="str">
        <f t="shared" ref="AD34" si="26">IF(H34="text",""""&amp;D34&amp;""": ""object"", ","")</f>
        <v xml:space="preserve">"refer_to_person_facility_name": "object", </v>
      </c>
      <c r="AE34" s="25" t="str">
        <f t="shared" ref="AE34" si="27">""""&amp;D34&amp;""", "</f>
        <v xml:space="preserve">"refer_to_person_facility_name", </v>
      </c>
    </row>
    <row r="35" spans="2:31" ht="19.5" thickBot="1">
      <c r="B35" s="42">
        <f t="shared" si="0"/>
        <v>22</v>
      </c>
      <c r="C35" s="43" t="s">
        <v>3022</v>
      </c>
      <c r="D35" s="324" t="s">
        <v>3021</v>
      </c>
      <c r="E35" s="44"/>
      <c r="F35" s="44" t="s">
        <v>167</v>
      </c>
      <c r="G35" s="44">
        <v>50</v>
      </c>
      <c r="H35" s="325" t="str">
        <f t="shared" si="1"/>
        <v>text</v>
      </c>
      <c r="I35" s="325">
        <f t="shared" si="2"/>
        <v>151</v>
      </c>
      <c r="J35" s="326"/>
      <c r="K35" s="327"/>
      <c r="L35" s="328"/>
      <c r="M35" s="329"/>
      <c r="S35" s="25" t="str">
        <f t="shared" si="3"/>
        <v>,refer_to_unknown_name</v>
      </c>
      <c r="T35" s="25" t="str">
        <f t="shared" si="4"/>
        <v>TEXT</v>
      </c>
      <c r="U35" s="25" t="str">
        <f t="shared" si="5"/>
        <v/>
      </c>
      <c r="V35" s="25" t="str">
        <f t="shared" si="6"/>
        <v/>
      </c>
      <c r="W35" s="25" t="str">
        <f t="shared" si="7"/>
        <v>-- 医師名を指定しない相手</v>
      </c>
      <c r="Y35" s="41"/>
      <c r="Z35" s="41"/>
      <c r="AA35" s="41"/>
      <c r="AB35" s="41"/>
      <c r="AD35" s="25" t="str">
        <f t="shared" si="8"/>
        <v xml:space="preserve">"refer_to_unknown_name": "object", </v>
      </c>
      <c r="AE35" s="25" t="str">
        <f t="shared" si="9"/>
        <v xml:space="preserve">"refer_to_unknown_name", </v>
      </c>
    </row>
    <row r="36" spans="2:31">
      <c r="P36" s="41"/>
      <c r="R36" s="25" t="s">
        <v>1327</v>
      </c>
      <c r="Y36" s="41"/>
      <c r="Z36" s="41"/>
      <c r="AA36" s="41"/>
    </row>
    <row r="37" spans="2:31">
      <c r="P37" s="41"/>
      <c r="Y37" s="41"/>
      <c r="Z37" s="41"/>
      <c r="AA37" s="41"/>
    </row>
    <row r="38" spans="2:31">
      <c r="P38" s="41"/>
      <c r="Y38" s="41"/>
      <c r="Z38" s="41"/>
      <c r="AA38" s="41"/>
    </row>
    <row r="39" spans="2:31">
      <c r="P39" s="41"/>
      <c r="Y39" s="41"/>
      <c r="Z39" s="41"/>
      <c r="AA39" s="41"/>
    </row>
    <row r="40" spans="2:31">
      <c r="P40" s="41"/>
      <c r="Y40" s="41"/>
      <c r="Z40" s="41"/>
      <c r="AA40"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82" priority="9"/>
  </conditionalFormatting>
  <conditionalFormatting sqref="D18">
    <cfRule type="duplicateValues" dxfId="181" priority="8"/>
  </conditionalFormatting>
  <conditionalFormatting sqref="D16">
    <cfRule type="duplicateValues" dxfId="180" priority="7"/>
  </conditionalFormatting>
  <conditionalFormatting sqref="D17">
    <cfRule type="duplicateValues" dxfId="179" priority="6"/>
  </conditionalFormatting>
  <conditionalFormatting sqref="D14">
    <cfRule type="duplicateValues" dxfId="178" priority="5"/>
  </conditionalFormatting>
  <conditionalFormatting sqref="D33:D34">
    <cfRule type="duplicateValues" dxfId="177" priority="4"/>
  </conditionalFormatting>
  <conditionalFormatting sqref="D19:D32">
    <cfRule type="duplicateValues" dxfId="176" priority="3"/>
  </conditionalFormatting>
  <conditionalFormatting sqref="D35">
    <cfRule type="duplicateValues" dxfId="175"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milscm4.text_mml_mmlre_inj</v>
      </c>
    </row>
    <row r="3" spans="1:31" ht="19.5" thickBot="1">
      <c r="B3" s="28"/>
      <c r="C3" s="28"/>
      <c r="D3" s="28"/>
      <c r="E3" s="28"/>
      <c r="F3" s="28"/>
      <c r="G3" s="28"/>
      <c r="H3" s="28"/>
      <c r="I3" s="28"/>
      <c r="J3" s="28"/>
      <c r="K3" s="28"/>
      <c r="L3" s="28"/>
      <c r="M3" s="29"/>
      <c r="N3" s="28"/>
      <c r="Q3" s="25" t="str">
        <f>"ADD CONSTRAINT "&amp;D$8&amp;"_pkey"</f>
        <v>ADD CONSTRAINT text_mml_mmlre_inj_pkey</v>
      </c>
    </row>
    <row r="4" spans="1:31">
      <c r="B4" s="626" t="s">
        <v>142</v>
      </c>
      <c r="C4" s="627"/>
      <c r="D4" s="628" t="str">
        <f>VLOOKUP(D7,エンティティ一覧!A1:'エンティティ一覧'!AQ10131,13,FALSE)</f>
        <v>ENT_A6_54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2918</v>
      </c>
      <c r="E7" s="646"/>
      <c r="F7" s="646"/>
      <c r="G7" s="646"/>
      <c r="H7" s="646"/>
      <c r="I7" s="646"/>
      <c r="J7" s="646"/>
      <c r="K7" s="646"/>
      <c r="L7" s="646"/>
      <c r="M7" s="647"/>
    </row>
    <row r="8" spans="1:31">
      <c r="B8" s="641" t="s">
        <v>642</v>
      </c>
      <c r="C8" s="642"/>
      <c r="D8" s="643" t="s">
        <v>2931</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MML_紹介状モジュール_注射記録を定義する。</v>
      </c>
      <c r="E9" s="655"/>
      <c r="F9" s="655"/>
      <c r="G9" s="655"/>
      <c r="H9" s="655"/>
      <c r="I9" s="655"/>
      <c r="J9" s="655"/>
      <c r="K9" s="655"/>
      <c r="L9" s="655"/>
      <c r="M9" s="656"/>
      <c r="P9" s="25" t="str">
        <f>"ALTER TABLE milscm4."&amp;D$8&amp;" OWNER TO pgmisgrp1;"</f>
        <v>ALTER TABLE milscm4.text_mml_mmlre_inj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milscm4.text_mml_mmlre_inj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milscm4.text_mml_mmlre_inj</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20" si="0">ROW()-13</f>
        <v>1</v>
      </c>
      <c r="C14" s="34" t="s">
        <v>1887</v>
      </c>
      <c r="D14" s="236" t="s">
        <v>1885</v>
      </c>
      <c r="E14" s="36" t="s">
        <v>192</v>
      </c>
      <c r="F14" s="36" t="s">
        <v>1875</v>
      </c>
      <c r="G14" s="36">
        <v>10</v>
      </c>
      <c r="H14" s="229" t="str">
        <f t="shared" ref="H14:H20" si="1">IF(F14="フラグ","boolean",IF(F14="文字列","text",IF(F14="整数","integer",IF(F14="実数","numeric",""))))</f>
        <v>integer</v>
      </c>
      <c r="I14" s="229">
        <f t="shared" ref="I14:I20" si="2">IF(H14="boolean",1,IF(H14="text",IF(G14&lt;=126,1+(G14*3),4+(G14*3)),IF(H14="integer",4,IF(H14="numeric",3+CEILING(G14/4*2,2),0))))</f>
        <v>4</v>
      </c>
      <c r="J14" s="237"/>
      <c r="K14" s="238"/>
      <c r="L14" s="239" t="s">
        <v>192</v>
      </c>
      <c r="M14" s="240"/>
      <c r="S14" s="25" t="str">
        <f t="shared" ref="S14:S20" si="3">IF(B14&lt;&gt;1,","&amp;D14,D14)</f>
        <v>zip_no</v>
      </c>
      <c r="T14" s="25" t="str">
        <f t="shared" ref="T14:T20" si="4">UPPER(H14)</f>
        <v>INTEGER</v>
      </c>
      <c r="U14" s="25" t="str">
        <f t="shared" ref="U14:U20" si="5">IF(K14&lt;&gt;"","default "&amp;IF(H14="text","'"&amp;K14&amp;"'",K14),"")</f>
        <v/>
      </c>
      <c r="V14" s="25" t="str">
        <f t="shared" ref="V14:V20" si="6">IF(L14="○","NOT NULL","")</f>
        <v>NOT NULL</v>
      </c>
      <c r="W14" s="25" t="str">
        <f t="shared" ref="W14:W20" si="7">"-- "&amp;C14</f>
        <v>-- ZipファイルNo</v>
      </c>
      <c r="Y14" s="41"/>
      <c r="Z14" s="41"/>
      <c r="AA14" s="41"/>
      <c r="AB14" s="41"/>
      <c r="AD14" s="25" t="str">
        <f t="shared" ref="AD14:AD20" si="8">IF(H14="text",""""&amp;D14&amp;""": ""object"", ","")</f>
        <v/>
      </c>
      <c r="AE14" s="25" t="str">
        <f t="shared" ref="AE14:AE20"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ht="31.5">
      <c r="B19" s="33">
        <f t="shared" si="0"/>
        <v>6</v>
      </c>
      <c r="C19" s="34" t="s">
        <v>2114</v>
      </c>
      <c r="D19" s="236" t="s">
        <v>2117</v>
      </c>
      <c r="E19" s="36"/>
      <c r="F19" s="36" t="s">
        <v>1620</v>
      </c>
      <c r="G19" s="36">
        <v>20</v>
      </c>
      <c r="H19" s="229" t="str">
        <f t="shared" si="1"/>
        <v>text</v>
      </c>
      <c r="I19" s="229">
        <f t="shared" si="2"/>
        <v>61</v>
      </c>
      <c r="J19" s="237"/>
      <c r="K19" s="238"/>
      <c r="L19" s="239"/>
      <c r="M19" s="240"/>
      <c r="S19" s="25" t="str">
        <f t="shared" si="3"/>
        <v>,narcotic_prescription_license_no</v>
      </c>
      <c r="T19" s="25" t="str">
        <f t="shared" si="4"/>
        <v>TEXT</v>
      </c>
      <c r="U19" s="25" t="str">
        <f t="shared" si="5"/>
        <v/>
      </c>
      <c r="V19" s="25" t="str">
        <f t="shared" si="6"/>
        <v/>
      </c>
      <c r="W19" s="25" t="str">
        <f t="shared" si="7"/>
        <v>-- 麻薬施用者番号</v>
      </c>
      <c r="Y19" s="41"/>
      <c r="Z19" s="41"/>
      <c r="AA19" s="41"/>
      <c r="AB19" s="41"/>
      <c r="AD19" s="25" t="str">
        <f t="shared" si="8"/>
        <v xml:space="preserve">"narcotic_prescription_license_no": "object", </v>
      </c>
      <c r="AE19" s="25" t="str">
        <f t="shared" si="9"/>
        <v xml:space="preserve">"narcotic_prescription_license_no", </v>
      </c>
    </row>
    <row r="20" spans="2:31" ht="19.5" thickBot="1">
      <c r="B20" s="42">
        <f t="shared" si="0"/>
        <v>7</v>
      </c>
      <c r="C20" s="43" t="s">
        <v>2963</v>
      </c>
      <c r="D20" s="324" t="s">
        <v>2118</v>
      </c>
      <c r="E20" s="44"/>
      <c r="F20" s="44" t="s">
        <v>1620</v>
      </c>
      <c r="G20" s="44">
        <v>200</v>
      </c>
      <c r="H20" s="325" t="str">
        <f t="shared" si="1"/>
        <v>text</v>
      </c>
      <c r="I20" s="325">
        <f t="shared" si="2"/>
        <v>604</v>
      </c>
      <c r="J20" s="326"/>
      <c r="K20" s="327"/>
      <c r="L20" s="328"/>
      <c r="M20" s="329"/>
      <c r="S20" s="25" t="str">
        <f t="shared" si="3"/>
        <v>,comment</v>
      </c>
      <c r="T20" s="25" t="str">
        <f t="shared" si="4"/>
        <v>TEXT</v>
      </c>
      <c r="U20" s="25" t="str">
        <f t="shared" si="5"/>
        <v/>
      </c>
      <c r="V20" s="25" t="str">
        <f t="shared" si="6"/>
        <v/>
      </c>
      <c r="W20" s="25" t="str">
        <f t="shared" si="7"/>
        <v>-- コメント</v>
      </c>
      <c r="Y20" s="41"/>
      <c r="Z20" s="41"/>
      <c r="AA20" s="41"/>
      <c r="AB20" s="41"/>
      <c r="AD20" s="25" t="str">
        <f t="shared" si="8"/>
        <v xml:space="preserve">"comment": "object", </v>
      </c>
      <c r="AE20" s="25" t="str">
        <f t="shared" si="9"/>
        <v xml:space="preserve">"comment", </v>
      </c>
    </row>
    <row r="21" spans="2:31">
      <c r="P21" s="41"/>
      <c r="R21" s="25" t="s">
        <v>1327</v>
      </c>
      <c r="Y21" s="41"/>
      <c r="Z21" s="41"/>
      <c r="AA21" s="41"/>
    </row>
    <row r="22" spans="2:31">
      <c r="P22" s="41"/>
      <c r="Y22" s="41"/>
      <c r="Z22" s="41"/>
      <c r="AA22" s="41"/>
    </row>
    <row r="23" spans="2:31">
      <c r="P23" s="41"/>
      <c r="Y23" s="41"/>
      <c r="Z23" s="41"/>
      <c r="AA23" s="41"/>
    </row>
    <row r="24" spans="2:31">
      <c r="P24" s="41"/>
      <c r="Y24" s="41"/>
      <c r="Z24" s="41"/>
      <c r="AA24" s="41"/>
    </row>
    <row r="25" spans="2:31">
      <c r="P25" s="41"/>
      <c r="Y25" s="41"/>
      <c r="Z25" s="41"/>
      <c r="AA2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74" priority="9"/>
  </conditionalFormatting>
  <conditionalFormatting sqref="D18">
    <cfRule type="duplicateValues" dxfId="173" priority="8"/>
  </conditionalFormatting>
  <conditionalFormatting sqref="D16">
    <cfRule type="duplicateValues" dxfId="172" priority="7"/>
  </conditionalFormatting>
  <conditionalFormatting sqref="D17">
    <cfRule type="duplicateValues" dxfId="171" priority="6"/>
  </conditionalFormatting>
  <conditionalFormatting sqref="D14">
    <cfRule type="duplicateValues" dxfId="170" priority="5"/>
  </conditionalFormatting>
  <conditionalFormatting sqref="D19">
    <cfRule type="duplicateValues" dxfId="169" priority="3"/>
  </conditionalFormatting>
  <conditionalFormatting sqref="D20">
    <cfRule type="duplicateValues" dxfId="168"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milscm4.text_mml_mmlre_inj_medication</v>
      </c>
    </row>
    <row r="3" spans="1:31" ht="19.5" thickBot="1">
      <c r="B3" s="28"/>
      <c r="C3" s="28"/>
      <c r="D3" s="28"/>
      <c r="E3" s="28"/>
      <c r="F3" s="28"/>
      <c r="G3" s="28"/>
      <c r="H3" s="28"/>
      <c r="I3" s="28"/>
      <c r="J3" s="28"/>
      <c r="K3" s="28"/>
      <c r="L3" s="28"/>
      <c r="M3" s="29"/>
      <c r="N3" s="28"/>
      <c r="Q3" s="25" t="str">
        <f>"ADD CONSTRAINT "&amp;D$8&amp;"_pkey"</f>
        <v>ADD CONSTRAINT text_mml_mmlre_inj_medication_pkey</v>
      </c>
    </row>
    <row r="4" spans="1:31">
      <c r="B4" s="626" t="s">
        <v>142</v>
      </c>
      <c r="C4" s="627"/>
      <c r="D4" s="628" t="str">
        <f>VLOOKUP(D7,エンティティ一覧!A1:'エンティティ一覧'!AQ10131,13,FALSE)</f>
        <v>ENT_A6_55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2917</v>
      </c>
      <c r="E7" s="646"/>
      <c r="F7" s="646"/>
      <c r="G7" s="646"/>
      <c r="H7" s="646"/>
      <c r="I7" s="646"/>
      <c r="J7" s="646"/>
      <c r="K7" s="646"/>
      <c r="L7" s="646"/>
      <c r="M7" s="647"/>
      <c r="T7" s="25" t="s">
        <v>2163</v>
      </c>
    </row>
    <row r="8" spans="1:31">
      <c r="B8" s="641" t="s">
        <v>642</v>
      </c>
      <c r="C8" s="642"/>
      <c r="D8" s="643" t="s">
        <v>2929</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MML_紹介状モジュール_注射記録投薬を定義する。</v>
      </c>
      <c r="E9" s="655"/>
      <c r="F9" s="655"/>
      <c r="G9" s="655"/>
      <c r="H9" s="655"/>
      <c r="I9" s="655"/>
      <c r="J9" s="655"/>
      <c r="K9" s="655"/>
      <c r="L9" s="655"/>
      <c r="M9" s="656"/>
      <c r="P9" s="25" t="str">
        <f>"ALTER TABLE milscm4."&amp;D$8&amp;" OWNER TO pgmisgrp1;"</f>
        <v>ALTER TABLE milscm4.text_mml_mmlre_inj_medication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milscm4.text_mml_mmlre_inj_medication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milscm4.text_mml_mmlre_inj_medication</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2156</v>
      </c>
      <c r="D19" s="236" t="s">
        <v>2965</v>
      </c>
      <c r="E19" s="36" t="s">
        <v>192</v>
      </c>
      <c r="F19" s="36" t="s">
        <v>1875</v>
      </c>
      <c r="G19" s="36">
        <v>10</v>
      </c>
      <c r="H19" s="229" t="str">
        <f t="shared" ref="H19" si="10">IF(F19="フラグ","boolean",IF(F19="文字列","text",IF(F19="整数","integer",IF(F19="実数","numeric",""))))</f>
        <v>integer</v>
      </c>
      <c r="I19" s="229">
        <f t="shared" ref="I19" si="11">IF(H19="boolean",1,IF(H19="text",IF(G19&lt;=126,1+(G19*3),4+(G19*3)),IF(H19="integer",4,IF(H19="numeric",3+CEILING(G19/4*2,2),0))))</f>
        <v>4</v>
      </c>
      <c r="J19" s="237"/>
      <c r="K19" s="238"/>
      <c r="L19" s="239" t="s">
        <v>2968</v>
      </c>
      <c r="M19" s="240"/>
      <c r="S19" s="25" t="str">
        <f t="shared" ref="S19" si="12">IF(B19&lt;&gt;1,","&amp;D19,D19)</f>
        <v>,medication_no</v>
      </c>
      <c r="T19" s="25" t="str">
        <f t="shared" ref="T19" si="13">UPPER(H19)</f>
        <v>INTEGER</v>
      </c>
      <c r="U19" s="25" t="str">
        <f t="shared" ref="U19" si="14">IF(K19&lt;&gt;"","default "&amp;IF(H19="text","'"&amp;K19&amp;"'",K19),"")</f>
        <v/>
      </c>
      <c r="V19" s="25" t="str">
        <f t="shared" ref="V19" si="15">IF(L19="○","NOT NULL","")</f>
        <v>NOT NULL</v>
      </c>
      <c r="W19" s="25" t="str">
        <f t="shared" ref="W19" si="16">"-- "&amp;C19</f>
        <v>-- 投薬No</v>
      </c>
      <c r="Y19" s="41"/>
      <c r="Z19" s="41"/>
      <c r="AA19" s="41"/>
      <c r="AB19" s="41"/>
      <c r="AD19" s="25" t="str">
        <f t="shared" ref="AD19" si="17">IF(H19="text",""""&amp;D19&amp;""": ""object"", ","")</f>
        <v/>
      </c>
      <c r="AE19" s="25" t="str">
        <f t="shared" ref="AE19" si="18">""""&amp;D19&amp;""", "</f>
        <v xml:space="preserve">"medication_no", </v>
      </c>
    </row>
    <row r="20" spans="2:31">
      <c r="B20" s="33">
        <f t="shared" si="0"/>
        <v>7</v>
      </c>
      <c r="C20" s="34" t="s">
        <v>2121</v>
      </c>
      <c r="D20" s="236" t="s">
        <v>2137</v>
      </c>
      <c r="E20" s="36"/>
      <c r="F20" s="36" t="s">
        <v>1620</v>
      </c>
      <c r="G20" s="36">
        <v>100</v>
      </c>
      <c r="H20" s="229" t="str">
        <f t="shared" si="1"/>
        <v>text</v>
      </c>
      <c r="I20" s="229">
        <f t="shared" si="2"/>
        <v>301</v>
      </c>
      <c r="J20" s="237"/>
      <c r="K20" s="238"/>
      <c r="L20" s="239"/>
      <c r="M20" s="240"/>
      <c r="S20" s="25" t="str">
        <f t="shared" si="3"/>
        <v>,medicine_name</v>
      </c>
      <c r="T20" s="25" t="str">
        <f t="shared" si="4"/>
        <v>TEXT</v>
      </c>
      <c r="U20" s="25" t="str">
        <f t="shared" si="5"/>
        <v/>
      </c>
      <c r="V20" s="25" t="str">
        <f t="shared" si="6"/>
        <v/>
      </c>
      <c r="W20" s="25" t="str">
        <f t="shared" si="7"/>
        <v>-- 薬剤名称</v>
      </c>
      <c r="Y20" s="41"/>
      <c r="Z20" s="41"/>
      <c r="AA20" s="41"/>
      <c r="AB20" s="41"/>
      <c r="AD20" s="25" t="str">
        <f t="shared" si="8"/>
        <v xml:space="preserve">"medicine_name": "object", </v>
      </c>
      <c r="AE20" s="25" t="str">
        <f t="shared" si="9"/>
        <v xml:space="preserve">"medicine_name", </v>
      </c>
    </row>
    <row r="21" spans="2:31">
      <c r="B21" s="33">
        <f t="shared" si="0"/>
        <v>8</v>
      </c>
      <c r="C21" s="34" t="s">
        <v>2122</v>
      </c>
      <c r="D21" s="236" t="s">
        <v>2138</v>
      </c>
      <c r="E21" s="36"/>
      <c r="F21" s="36" t="s">
        <v>1620</v>
      </c>
      <c r="G21" s="36">
        <v>10</v>
      </c>
      <c r="H21" s="229" t="str">
        <f t="shared" ref="H21:H29" si="19">IF(F21="フラグ","boolean",IF(F21="文字列","text",IF(F21="整数","integer",IF(F21="実数","numeric",""))))</f>
        <v>text</v>
      </c>
      <c r="I21" s="229">
        <f t="shared" ref="I21:I29" si="20">IF(H21="boolean",1,IF(H21="text",IF(G21&lt;=126,1+(G21*3),4+(G21*3)),IF(H21="integer",4,IF(H21="numeric",3+CEILING(G21/4*2,2),0))))</f>
        <v>31</v>
      </c>
      <c r="J21" s="237"/>
      <c r="K21" s="238"/>
      <c r="L21" s="239"/>
      <c r="M21" s="240"/>
      <c r="S21" s="25" t="str">
        <f t="shared" ref="S21:S29" si="21">IF(B21&lt;&gt;1,","&amp;D21,D21)</f>
        <v>,dose</v>
      </c>
      <c r="T21" s="25" t="str">
        <f t="shared" ref="T21:T29" si="22">UPPER(H21)</f>
        <v>TEXT</v>
      </c>
      <c r="U21" s="25" t="str">
        <f t="shared" ref="U21:U29" si="23">IF(K21&lt;&gt;"","default "&amp;IF(H21="text","'"&amp;K21&amp;"'",K21),"")</f>
        <v/>
      </c>
      <c r="V21" s="25" t="str">
        <f t="shared" ref="V21:V29" si="24">IF(L21="○","NOT NULL","")</f>
        <v/>
      </c>
      <c r="W21" s="25" t="str">
        <f t="shared" ref="W21:W29" si="25">"-- "&amp;C21</f>
        <v>-- 用量</v>
      </c>
      <c r="Y21" s="41"/>
      <c r="Z21" s="41"/>
      <c r="AA21" s="41"/>
      <c r="AB21" s="41"/>
      <c r="AD21" s="25" t="str">
        <f t="shared" ref="AD21:AD29" si="26">IF(H21="text",""""&amp;D21&amp;""": ""object"", ","")</f>
        <v xml:space="preserve">"dose": "object", </v>
      </c>
      <c r="AE21" s="25" t="str">
        <f t="shared" ref="AE21:AE29" si="27">""""&amp;D21&amp;""", "</f>
        <v xml:space="preserve">"dose", </v>
      </c>
    </row>
    <row r="22" spans="2:31">
      <c r="B22" s="33">
        <f t="shared" si="0"/>
        <v>9</v>
      </c>
      <c r="C22" s="34" t="s">
        <v>2123</v>
      </c>
      <c r="D22" s="236" t="s">
        <v>2139</v>
      </c>
      <c r="E22" s="36"/>
      <c r="F22" s="36" t="s">
        <v>1620</v>
      </c>
      <c r="G22" s="36">
        <v>10</v>
      </c>
      <c r="H22" s="229" t="str">
        <f t="shared" si="19"/>
        <v>text</v>
      </c>
      <c r="I22" s="229">
        <f t="shared" si="20"/>
        <v>31</v>
      </c>
      <c r="J22" s="237"/>
      <c r="K22" s="238"/>
      <c r="L22" s="239"/>
      <c r="M22" s="240"/>
      <c r="S22" s="25" t="str">
        <f t="shared" si="21"/>
        <v>,dose_unit</v>
      </c>
      <c r="T22" s="25" t="str">
        <f t="shared" si="22"/>
        <v>TEXT</v>
      </c>
      <c r="U22" s="25" t="str">
        <f t="shared" si="23"/>
        <v/>
      </c>
      <c r="V22" s="25" t="str">
        <f t="shared" si="24"/>
        <v/>
      </c>
      <c r="W22" s="25" t="str">
        <f t="shared" si="25"/>
        <v>-- 用量の単位</v>
      </c>
      <c r="Y22" s="41"/>
      <c r="Z22" s="41"/>
      <c r="AA22" s="41"/>
      <c r="AB22" s="41"/>
      <c r="AD22" s="25" t="str">
        <f t="shared" si="26"/>
        <v xml:space="preserve">"dose_unit": "object", </v>
      </c>
      <c r="AE22" s="25" t="str">
        <f t="shared" si="27"/>
        <v xml:space="preserve">"dose_unit", </v>
      </c>
    </row>
    <row r="23" spans="2:31">
      <c r="B23" s="33">
        <f t="shared" si="0"/>
        <v>10</v>
      </c>
      <c r="C23" s="34" t="s">
        <v>2966</v>
      </c>
      <c r="D23" s="236" t="s">
        <v>2343</v>
      </c>
      <c r="E23" s="36"/>
      <c r="F23" s="36" t="s">
        <v>1620</v>
      </c>
      <c r="G23" s="36">
        <v>19</v>
      </c>
      <c r="H23" s="229" t="str">
        <f t="shared" si="19"/>
        <v>text</v>
      </c>
      <c r="I23" s="229">
        <f t="shared" si="20"/>
        <v>58</v>
      </c>
      <c r="J23" s="237"/>
      <c r="K23" s="238"/>
      <c r="L23" s="239"/>
      <c r="M23" s="240" t="s">
        <v>2012</v>
      </c>
      <c r="S23" s="25" t="str">
        <f t="shared" si="21"/>
        <v>,start_date_time</v>
      </c>
      <c r="T23" s="25" t="str">
        <f t="shared" si="22"/>
        <v>TEXT</v>
      </c>
      <c r="U23" s="25" t="str">
        <f t="shared" si="23"/>
        <v/>
      </c>
      <c r="V23" s="25" t="str">
        <f t="shared" si="24"/>
        <v/>
      </c>
      <c r="W23" s="25" t="str">
        <f t="shared" si="25"/>
        <v>-- 投与開始日時</v>
      </c>
      <c r="Y23" s="41"/>
      <c r="Z23" s="41"/>
      <c r="AA23" s="41"/>
      <c r="AB23" s="41"/>
      <c r="AD23" s="25" t="str">
        <f t="shared" si="26"/>
        <v xml:space="preserve">"start_date_time": "object", </v>
      </c>
      <c r="AE23" s="25" t="str">
        <f t="shared" si="27"/>
        <v xml:space="preserve">"start_date_time", </v>
      </c>
    </row>
    <row r="24" spans="2:31">
      <c r="B24" s="33">
        <f t="shared" si="0"/>
        <v>11</v>
      </c>
      <c r="C24" s="34" t="s">
        <v>2967</v>
      </c>
      <c r="D24" s="236" t="s">
        <v>2344</v>
      </c>
      <c r="E24" s="36"/>
      <c r="F24" s="36" t="s">
        <v>1620</v>
      </c>
      <c r="G24" s="36">
        <v>19</v>
      </c>
      <c r="H24" s="229" t="str">
        <f t="shared" si="19"/>
        <v>text</v>
      </c>
      <c r="I24" s="229">
        <f t="shared" si="20"/>
        <v>58</v>
      </c>
      <c r="J24" s="237"/>
      <c r="K24" s="238"/>
      <c r="L24" s="239"/>
      <c r="M24" s="240" t="s">
        <v>2012</v>
      </c>
      <c r="S24" s="25" t="str">
        <f t="shared" si="21"/>
        <v>,end_date_time</v>
      </c>
      <c r="T24" s="25" t="str">
        <f t="shared" si="22"/>
        <v>TEXT</v>
      </c>
      <c r="U24" s="25" t="str">
        <f t="shared" si="23"/>
        <v/>
      </c>
      <c r="V24" s="25" t="str">
        <f t="shared" si="24"/>
        <v/>
      </c>
      <c r="W24" s="25" t="str">
        <f t="shared" si="25"/>
        <v>-- 投与終了日時</v>
      </c>
      <c r="Y24" s="41"/>
      <c r="Z24" s="41"/>
      <c r="AA24" s="41"/>
      <c r="AB24" s="41"/>
      <c r="AD24" s="25" t="str">
        <f t="shared" si="26"/>
        <v xml:space="preserve">"end_date_time": "object", </v>
      </c>
      <c r="AE24" s="25" t="str">
        <f t="shared" si="27"/>
        <v xml:space="preserve">"end_date_time", </v>
      </c>
    </row>
    <row r="25" spans="2:31">
      <c r="B25" s="33">
        <f t="shared" si="0"/>
        <v>12</v>
      </c>
      <c r="C25" s="34" t="s">
        <v>2127</v>
      </c>
      <c r="D25" s="236" t="s">
        <v>2142</v>
      </c>
      <c r="E25" s="36"/>
      <c r="F25" s="36" t="s">
        <v>1620</v>
      </c>
      <c r="G25" s="36">
        <v>20</v>
      </c>
      <c r="H25" s="229" t="str">
        <f t="shared" si="19"/>
        <v>text</v>
      </c>
      <c r="I25" s="229">
        <f t="shared" si="20"/>
        <v>61</v>
      </c>
      <c r="J25" s="237"/>
      <c r="K25" s="238"/>
      <c r="L25" s="239"/>
      <c r="M25" s="240"/>
      <c r="S25" s="25" t="str">
        <f t="shared" si="21"/>
        <v>,instruction</v>
      </c>
      <c r="T25" s="25" t="str">
        <f t="shared" si="22"/>
        <v>TEXT</v>
      </c>
      <c r="U25" s="25" t="str">
        <f t="shared" si="23"/>
        <v/>
      </c>
      <c r="V25" s="25" t="str">
        <f t="shared" si="24"/>
        <v/>
      </c>
      <c r="W25" s="25" t="str">
        <f t="shared" si="25"/>
        <v>-- 用法指示</v>
      </c>
      <c r="Y25" s="41"/>
      <c r="Z25" s="41"/>
      <c r="AA25" s="41"/>
      <c r="AB25" s="41"/>
      <c r="AD25" s="25" t="str">
        <f t="shared" si="26"/>
        <v xml:space="preserve">"instruction": "object", </v>
      </c>
      <c r="AE25" s="25" t="str">
        <f t="shared" si="27"/>
        <v xml:space="preserve">"instruction", </v>
      </c>
    </row>
    <row r="26" spans="2:31">
      <c r="B26" s="33">
        <f t="shared" si="0"/>
        <v>13</v>
      </c>
      <c r="C26" s="34" t="s">
        <v>2130</v>
      </c>
      <c r="D26" s="236" t="s">
        <v>2144</v>
      </c>
      <c r="E26" s="36"/>
      <c r="F26" s="36" t="s">
        <v>1620</v>
      </c>
      <c r="G26" s="36">
        <v>20</v>
      </c>
      <c r="H26" s="229" t="str">
        <f t="shared" si="19"/>
        <v>text</v>
      </c>
      <c r="I26" s="229">
        <f t="shared" si="20"/>
        <v>61</v>
      </c>
      <c r="J26" s="237"/>
      <c r="K26" s="238"/>
      <c r="L26" s="239"/>
      <c r="M26" s="240"/>
      <c r="S26" s="25" t="str">
        <f t="shared" si="21"/>
        <v>,route</v>
      </c>
      <c r="T26" s="25" t="str">
        <f t="shared" si="22"/>
        <v>TEXT</v>
      </c>
      <c r="U26" s="25" t="str">
        <f t="shared" si="23"/>
        <v/>
      </c>
      <c r="V26" s="25" t="str">
        <f t="shared" si="24"/>
        <v/>
      </c>
      <c r="W26" s="25" t="str">
        <f t="shared" si="25"/>
        <v>-- 投与経路</v>
      </c>
      <c r="Y26" s="41"/>
      <c r="Z26" s="41"/>
      <c r="AA26" s="41"/>
      <c r="AB26" s="41"/>
      <c r="AD26" s="25" t="str">
        <f t="shared" si="26"/>
        <v xml:space="preserve">"route": "object", </v>
      </c>
      <c r="AE26" s="25" t="str">
        <f t="shared" si="27"/>
        <v xml:space="preserve">"route", </v>
      </c>
    </row>
    <row r="27" spans="2:31">
      <c r="B27" s="33">
        <f t="shared" si="0"/>
        <v>14</v>
      </c>
      <c r="C27" s="34" t="s">
        <v>2341</v>
      </c>
      <c r="D27" s="236" t="s">
        <v>2348</v>
      </c>
      <c r="E27" s="36"/>
      <c r="F27" s="36" t="s">
        <v>1620</v>
      </c>
      <c r="G27" s="36">
        <v>20</v>
      </c>
      <c r="H27" s="229" t="str">
        <f t="shared" si="19"/>
        <v>text</v>
      </c>
      <c r="I27" s="229">
        <f t="shared" si="20"/>
        <v>61</v>
      </c>
      <c r="J27" s="237"/>
      <c r="K27" s="238"/>
      <c r="L27" s="239"/>
      <c r="M27" s="240"/>
      <c r="S27" s="25" t="str">
        <f t="shared" si="21"/>
        <v>,site</v>
      </c>
      <c r="T27" s="25" t="str">
        <f t="shared" si="22"/>
        <v>TEXT</v>
      </c>
      <c r="U27" s="25" t="str">
        <f t="shared" si="23"/>
        <v/>
      </c>
      <c r="V27" s="25" t="str">
        <f t="shared" si="24"/>
        <v/>
      </c>
      <c r="W27" s="25" t="str">
        <f t="shared" si="25"/>
        <v>-- 投与部位</v>
      </c>
      <c r="Y27" s="41"/>
      <c r="Z27" s="41"/>
      <c r="AA27" s="41"/>
      <c r="AB27" s="41"/>
      <c r="AD27" s="25" t="str">
        <f t="shared" si="26"/>
        <v xml:space="preserve">"site": "object", </v>
      </c>
      <c r="AE27" s="25" t="str">
        <f t="shared" si="27"/>
        <v xml:space="preserve">"site", </v>
      </c>
    </row>
    <row r="28" spans="2:31">
      <c r="B28" s="33">
        <f t="shared" si="0"/>
        <v>15</v>
      </c>
      <c r="C28" s="34" t="s">
        <v>2342</v>
      </c>
      <c r="D28" s="236" t="s">
        <v>2349</v>
      </c>
      <c r="E28" s="36"/>
      <c r="F28" s="36" t="s">
        <v>1620</v>
      </c>
      <c r="G28" s="36">
        <v>20</v>
      </c>
      <c r="H28" s="229" t="str">
        <f t="shared" si="19"/>
        <v>text</v>
      </c>
      <c r="I28" s="229">
        <f t="shared" si="20"/>
        <v>61</v>
      </c>
      <c r="J28" s="237"/>
      <c r="K28" s="238"/>
      <c r="L28" s="239"/>
      <c r="M28" s="240"/>
      <c r="S28" s="25" t="str">
        <f t="shared" si="21"/>
        <v>,delivery_method</v>
      </c>
      <c r="T28" s="25" t="str">
        <f t="shared" si="22"/>
        <v>TEXT</v>
      </c>
      <c r="U28" s="25" t="str">
        <f t="shared" si="23"/>
        <v/>
      </c>
      <c r="V28" s="25" t="str">
        <f t="shared" si="24"/>
        <v/>
      </c>
      <c r="W28" s="25" t="str">
        <f t="shared" si="25"/>
        <v>-- 注射方法</v>
      </c>
      <c r="Y28" s="41"/>
      <c r="Z28" s="41"/>
      <c r="AA28" s="41"/>
      <c r="AB28" s="41"/>
      <c r="AD28" s="25" t="str">
        <f t="shared" si="26"/>
        <v xml:space="preserve">"delivery_method": "object", </v>
      </c>
      <c r="AE28" s="25" t="str">
        <f t="shared" si="27"/>
        <v xml:space="preserve">"delivery_method", </v>
      </c>
    </row>
    <row r="29" spans="2:31">
      <c r="B29" s="33">
        <f t="shared" si="0"/>
        <v>16</v>
      </c>
      <c r="C29" s="34" t="s">
        <v>2132</v>
      </c>
      <c r="D29" s="236" t="s">
        <v>2146</v>
      </c>
      <c r="E29" s="36"/>
      <c r="F29" s="36" t="s">
        <v>1620</v>
      </c>
      <c r="G29" s="36">
        <v>10</v>
      </c>
      <c r="H29" s="229" t="str">
        <f t="shared" si="19"/>
        <v>text</v>
      </c>
      <c r="I29" s="229">
        <f t="shared" si="20"/>
        <v>31</v>
      </c>
      <c r="J29" s="237"/>
      <c r="K29" s="238"/>
      <c r="L29" s="239"/>
      <c r="M29" s="240"/>
      <c r="S29" s="25" t="str">
        <f t="shared" si="21"/>
        <v>,batch_no</v>
      </c>
      <c r="T29" s="25" t="str">
        <f t="shared" si="22"/>
        <v>TEXT</v>
      </c>
      <c r="U29" s="25" t="str">
        <f t="shared" si="23"/>
        <v/>
      </c>
      <c r="V29" s="25" t="str">
        <f t="shared" si="24"/>
        <v/>
      </c>
      <c r="W29" s="25" t="str">
        <f t="shared" si="25"/>
        <v>-- 処方番号</v>
      </c>
      <c r="Y29" s="41"/>
      <c r="Z29" s="41"/>
      <c r="AA29" s="41"/>
      <c r="AB29" s="41"/>
      <c r="AD29" s="25" t="str">
        <f t="shared" si="26"/>
        <v xml:space="preserve">"batch_no": "object", </v>
      </c>
      <c r="AE29" s="25" t="str">
        <f t="shared" si="27"/>
        <v xml:space="preserve">"batch_no", </v>
      </c>
    </row>
    <row r="30" spans="2:31" ht="19.5" thickBot="1">
      <c r="B30" s="42">
        <f t="shared" si="0"/>
        <v>17</v>
      </c>
      <c r="C30" s="43" t="s">
        <v>2964</v>
      </c>
      <c r="D30" s="324" t="s">
        <v>2153</v>
      </c>
      <c r="E30" s="44"/>
      <c r="F30" s="44" t="s">
        <v>1620</v>
      </c>
      <c r="G30" s="44">
        <v>1000</v>
      </c>
      <c r="H30" s="325" t="str">
        <f t="shared" si="1"/>
        <v>text</v>
      </c>
      <c r="I30" s="325">
        <f t="shared" si="2"/>
        <v>3004</v>
      </c>
      <c r="J30" s="326"/>
      <c r="K30" s="327"/>
      <c r="L30" s="328"/>
      <c r="M30" s="329"/>
      <c r="S30" s="25" t="str">
        <f t="shared" si="3"/>
        <v>,additional_instruction</v>
      </c>
      <c r="T30" s="25" t="str">
        <f t="shared" si="4"/>
        <v>TEXT</v>
      </c>
      <c r="U30" s="25" t="str">
        <f t="shared" si="5"/>
        <v/>
      </c>
      <c r="V30" s="25" t="str">
        <f t="shared" si="6"/>
        <v/>
      </c>
      <c r="W30" s="25" t="str">
        <f t="shared" si="7"/>
        <v>-- 追加指示，コメント</v>
      </c>
      <c r="Y30" s="41"/>
      <c r="Z30" s="41"/>
      <c r="AA30" s="41"/>
      <c r="AB30" s="41"/>
      <c r="AD30" s="25" t="str">
        <f t="shared" si="8"/>
        <v xml:space="preserve">"additional_instruction": "object", </v>
      </c>
      <c r="AE30" s="25" t="str">
        <f t="shared" si="9"/>
        <v xml:space="preserve">"additional_instruction", </v>
      </c>
    </row>
    <row r="31" spans="2:31">
      <c r="P31" s="41"/>
      <c r="R31" s="25" t="s">
        <v>1327</v>
      </c>
      <c r="Y31" s="41"/>
      <c r="Z31" s="41"/>
      <c r="AA31" s="41"/>
    </row>
    <row r="32" spans="2:31">
      <c r="P32" s="41"/>
      <c r="Y32" s="41"/>
      <c r="Z32" s="41"/>
      <c r="AA32" s="41"/>
    </row>
    <row r="33" spans="16:27">
      <c r="P33" s="41"/>
      <c r="Y33" s="41"/>
      <c r="Z33" s="41"/>
      <c r="AA33" s="41"/>
    </row>
    <row r="34" spans="16:27">
      <c r="P34" s="41"/>
      <c r="Y34" s="41"/>
      <c r="Z34" s="41"/>
      <c r="AA34" s="41"/>
    </row>
    <row r="35" spans="16:27">
      <c r="P35" s="41"/>
      <c r="Y35" s="41"/>
      <c r="Z35" s="41"/>
      <c r="AA3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67" priority="10"/>
  </conditionalFormatting>
  <conditionalFormatting sqref="D18">
    <cfRule type="duplicateValues" dxfId="166" priority="9"/>
  </conditionalFormatting>
  <conditionalFormatting sqref="D16">
    <cfRule type="duplicateValues" dxfId="165" priority="8"/>
  </conditionalFormatting>
  <conditionalFormatting sqref="D17">
    <cfRule type="duplicateValues" dxfId="164" priority="7"/>
  </conditionalFormatting>
  <conditionalFormatting sqref="D14">
    <cfRule type="duplicateValues" dxfId="163" priority="6"/>
  </conditionalFormatting>
  <conditionalFormatting sqref="D30">
    <cfRule type="duplicateValues" dxfId="162" priority="3"/>
  </conditionalFormatting>
  <conditionalFormatting sqref="D20:D29">
    <cfRule type="duplicateValues" dxfId="161" priority="193"/>
  </conditionalFormatting>
  <conditionalFormatting sqref="D19">
    <cfRule type="duplicateValues" dxfId="16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milscm4.text_mml_mmlre_inj_medicine</v>
      </c>
    </row>
    <row r="3" spans="1:31" ht="19.5" thickBot="1">
      <c r="B3" s="28"/>
      <c r="C3" s="28"/>
      <c r="D3" s="28"/>
      <c r="E3" s="28"/>
      <c r="F3" s="28"/>
      <c r="G3" s="28"/>
      <c r="H3" s="28"/>
      <c r="I3" s="28"/>
      <c r="J3" s="28"/>
      <c r="K3" s="28"/>
      <c r="L3" s="28"/>
      <c r="M3" s="29"/>
      <c r="N3" s="28"/>
      <c r="Q3" s="25" t="str">
        <f>"ADD CONSTRAINT "&amp;D$8&amp;"_pkey"</f>
        <v>ADD CONSTRAINT text_mml_mmlre_inj_medicine_pkey</v>
      </c>
    </row>
    <row r="4" spans="1:31">
      <c r="B4" s="626" t="s">
        <v>142</v>
      </c>
      <c r="C4" s="627"/>
      <c r="D4" s="628" t="str">
        <f>VLOOKUP(D7,エンティティ一覧!A1:'エンティティ一覧'!AQ10131,13,FALSE)</f>
        <v>ENT_A6_56</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2919</v>
      </c>
      <c r="E7" s="646"/>
      <c r="F7" s="646"/>
      <c r="G7" s="646"/>
      <c r="H7" s="646"/>
      <c r="I7" s="646"/>
      <c r="J7" s="646"/>
      <c r="K7" s="646"/>
      <c r="L7" s="646"/>
      <c r="M7" s="647"/>
      <c r="T7" s="25" t="s">
        <v>2168</v>
      </c>
    </row>
    <row r="8" spans="1:31">
      <c r="B8" s="641" t="s">
        <v>642</v>
      </c>
      <c r="C8" s="642"/>
      <c r="D8" s="643" t="s">
        <v>2930</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MML_紹介状モジュール_注射記録薬剤を定義する。</v>
      </c>
      <c r="E9" s="655"/>
      <c r="F9" s="655"/>
      <c r="G9" s="655"/>
      <c r="H9" s="655"/>
      <c r="I9" s="655"/>
      <c r="J9" s="655"/>
      <c r="K9" s="655"/>
      <c r="L9" s="655"/>
      <c r="M9" s="656"/>
      <c r="P9" s="25" t="str">
        <f>"ALTER TABLE milscm4."&amp;D$8&amp;" OWNER TO pgmisgrp1;"</f>
        <v>ALTER TABLE milscm4.text_mml_mmlre_inj_medicine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milscm4.text_mml_mmlre_inj_medicine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milscm4.text_mml_mmlre_inj_medicine</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2156</v>
      </c>
      <c r="D19" s="236" t="s">
        <v>2965</v>
      </c>
      <c r="E19" s="36" t="s">
        <v>192</v>
      </c>
      <c r="F19" s="36" t="s">
        <v>1875</v>
      </c>
      <c r="G19" s="36">
        <v>10</v>
      </c>
      <c r="H19" s="229" t="str">
        <f t="shared" si="1"/>
        <v>integer</v>
      </c>
      <c r="I19" s="229">
        <f t="shared" si="2"/>
        <v>4</v>
      </c>
      <c r="J19" s="237"/>
      <c r="K19" s="238"/>
      <c r="L19" s="239" t="s">
        <v>192</v>
      </c>
      <c r="M19" s="240"/>
      <c r="S19" s="25" t="str">
        <f t="shared" si="3"/>
        <v>,medication_no</v>
      </c>
      <c r="T19" s="25" t="str">
        <f t="shared" si="4"/>
        <v>INTEGER</v>
      </c>
      <c r="U19" s="25" t="str">
        <f t="shared" si="5"/>
        <v/>
      </c>
      <c r="V19" s="25" t="str">
        <f t="shared" si="6"/>
        <v>NOT NULL</v>
      </c>
      <c r="W19" s="25" t="str">
        <f t="shared" si="7"/>
        <v>-- 投薬No</v>
      </c>
      <c r="Y19" s="41"/>
      <c r="Z19" s="41"/>
      <c r="AA19" s="41"/>
      <c r="AB19" s="41"/>
      <c r="AD19" s="25" t="str">
        <f t="shared" si="8"/>
        <v/>
      </c>
      <c r="AE19" s="25" t="str">
        <f t="shared" si="9"/>
        <v xml:space="preserve">"medication_no", </v>
      </c>
    </row>
    <row r="20" spans="2:31">
      <c r="B20" s="33">
        <f t="shared" si="0"/>
        <v>7</v>
      </c>
      <c r="C20" s="34" t="s">
        <v>2159</v>
      </c>
      <c r="D20" s="236" t="s">
        <v>2969</v>
      </c>
      <c r="E20" s="36" t="s">
        <v>192</v>
      </c>
      <c r="F20" s="36" t="s">
        <v>1875</v>
      </c>
      <c r="G20" s="36">
        <v>10</v>
      </c>
      <c r="H20" s="229" t="str">
        <f t="shared" si="1"/>
        <v>integer</v>
      </c>
      <c r="I20" s="229">
        <f t="shared" si="2"/>
        <v>4</v>
      </c>
      <c r="J20" s="237"/>
      <c r="K20" s="238"/>
      <c r="L20" s="239" t="s">
        <v>192</v>
      </c>
      <c r="M20" s="240"/>
      <c r="S20" s="25" t="str">
        <f t="shared" si="3"/>
        <v>,medicine_no</v>
      </c>
      <c r="T20" s="25" t="str">
        <f t="shared" si="4"/>
        <v>INTEGER</v>
      </c>
      <c r="U20" s="25" t="str">
        <f t="shared" si="5"/>
        <v/>
      </c>
      <c r="V20" s="25" t="str">
        <f t="shared" si="6"/>
        <v>NOT NULL</v>
      </c>
      <c r="W20" s="25" t="str">
        <f t="shared" si="7"/>
        <v>-- 薬剤No</v>
      </c>
      <c r="Y20" s="41"/>
      <c r="Z20" s="41"/>
      <c r="AA20" s="41"/>
      <c r="AB20" s="41"/>
      <c r="AD20" s="25" t="str">
        <f t="shared" si="8"/>
        <v/>
      </c>
      <c r="AE20" s="25" t="str">
        <f t="shared" si="9"/>
        <v xml:space="preserve">"medicine_no", </v>
      </c>
    </row>
    <row r="21" spans="2:31">
      <c r="B21" s="33">
        <f t="shared" si="0"/>
        <v>8</v>
      </c>
      <c r="C21" s="34" t="s">
        <v>2157</v>
      </c>
      <c r="D21" s="236" t="s">
        <v>2970</v>
      </c>
      <c r="E21" s="36"/>
      <c r="F21" s="36" t="s">
        <v>1620</v>
      </c>
      <c r="G21" s="36">
        <v>20</v>
      </c>
      <c r="H21" s="229" t="str">
        <f t="shared" si="1"/>
        <v>text</v>
      </c>
      <c r="I21" s="229">
        <f t="shared" si="2"/>
        <v>61</v>
      </c>
      <c r="J21" s="237"/>
      <c r="K21" s="238"/>
      <c r="L21" s="239"/>
      <c r="M21" s="240"/>
      <c r="S21" s="25" t="str">
        <f t="shared" si="3"/>
        <v>,code</v>
      </c>
      <c r="T21" s="25" t="str">
        <f t="shared" si="4"/>
        <v>TEXT</v>
      </c>
      <c r="U21" s="25" t="str">
        <f t="shared" si="5"/>
        <v/>
      </c>
      <c r="V21" s="25" t="str">
        <f t="shared" si="6"/>
        <v/>
      </c>
      <c r="W21" s="25" t="str">
        <f t="shared" si="7"/>
        <v>-- 薬剤コード</v>
      </c>
      <c r="Y21" s="41"/>
      <c r="Z21" s="41"/>
      <c r="AA21" s="41"/>
      <c r="AB21" s="41"/>
      <c r="AD21" s="25" t="str">
        <f t="shared" si="8"/>
        <v xml:space="preserve">"code": "object", </v>
      </c>
      <c r="AE21" s="25" t="str">
        <f t="shared" si="9"/>
        <v xml:space="preserve">"code", </v>
      </c>
    </row>
    <row r="22" spans="2:31" ht="19.5" thickBot="1">
      <c r="B22" s="42">
        <f t="shared" si="0"/>
        <v>9</v>
      </c>
      <c r="C22" s="43" t="s">
        <v>2158</v>
      </c>
      <c r="D22" s="324" t="s">
        <v>2648</v>
      </c>
      <c r="E22" s="44"/>
      <c r="F22" s="44" t="s">
        <v>1620</v>
      </c>
      <c r="G22" s="44">
        <v>20</v>
      </c>
      <c r="H22" s="325" t="str">
        <f t="shared" si="1"/>
        <v>text</v>
      </c>
      <c r="I22" s="325">
        <f t="shared" si="2"/>
        <v>61</v>
      </c>
      <c r="J22" s="326"/>
      <c r="K22" s="327"/>
      <c r="L22" s="328"/>
      <c r="M22" s="329"/>
      <c r="S22" s="25" t="str">
        <f t="shared" si="3"/>
        <v>,system</v>
      </c>
      <c r="T22" s="25" t="str">
        <f t="shared" si="4"/>
        <v>TEXT</v>
      </c>
      <c r="U22" s="25" t="str">
        <f t="shared" si="5"/>
        <v/>
      </c>
      <c r="V22" s="25" t="str">
        <f t="shared" si="6"/>
        <v/>
      </c>
      <c r="W22" s="25" t="str">
        <f t="shared" si="7"/>
        <v>-- 薬剤コード体系</v>
      </c>
      <c r="Y22" s="41"/>
      <c r="Z22" s="41"/>
      <c r="AA22" s="41"/>
      <c r="AB22" s="41"/>
      <c r="AD22" s="25" t="str">
        <f t="shared" si="8"/>
        <v xml:space="preserve">"system": "object", </v>
      </c>
      <c r="AE22" s="25" t="str">
        <f t="shared" si="9"/>
        <v xml:space="preserve">"system", </v>
      </c>
    </row>
    <row r="23" spans="2:31">
      <c r="P23" s="41"/>
      <c r="R23" s="25" t="s">
        <v>1327</v>
      </c>
      <c r="Y23" s="41"/>
      <c r="Z23" s="41"/>
      <c r="AA23" s="41"/>
    </row>
    <row r="24" spans="2:31">
      <c r="P24" s="41"/>
      <c r="Y24" s="41"/>
      <c r="Z24" s="41"/>
      <c r="AA24" s="41"/>
    </row>
    <row r="25" spans="2:31">
      <c r="P25" s="41"/>
      <c r="Y25" s="41"/>
      <c r="Z25" s="41"/>
      <c r="AA25" s="41"/>
    </row>
    <row r="26" spans="2:31">
      <c r="P26" s="41"/>
      <c r="Y26" s="41"/>
      <c r="Z26" s="41"/>
      <c r="AA26" s="41"/>
    </row>
    <row r="27" spans="2:31">
      <c r="P27" s="41"/>
      <c r="Y27" s="41"/>
      <c r="Z27" s="41"/>
      <c r="AA27"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59" priority="9"/>
  </conditionalFormatting>
  <conditionalFormatting sqref="D18">
    <cfRule type="duplicateValues" dxfId="158" priority="8"/>
  </conditionalFormatting>
  <conditionalFormatting sqref="D16">
    <cfRule type="duplicateValues" dxfId="157" priority="7"/>
  </conditionalFormatting>
  <conditionalFormatting sqref="D17">
    <cfRule type="duplicateValues" dxfId="156" priority="6"/>
  </conditionalFormatting>
  <conditionalFormatting sqref="D14">
    <cfRule type="duplicateValues" dxfId="155" priority="5"/>
  </conditionalFormatting>
  <conditionalFormatting sqref="D20">
    <cfRule type="duplicateValues" dxfId="154" priority="4"/>
  </conditionalFormatting>
  <conditionalFormatting sqref="D19">
    <cfRule type="duplicateValues" dxfId="153" priority="3"/>
  </conditionalFormatting>
  <conditionalFormatting sqref="D22">
    <cfRule type="duplicateValues" dxfId="152" priority="2"/>
  </conditionalFormatting>
  <conditionalFormatting sqref="D21">
    <cfRule type="duplicateValues" dxfId="15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milscm4.text_mml_mmlre_pi</v>
      </c>
    </row>
    <row r="3" spans="1:31" ht="19.5" thickBot="1">
      <c r="B3" s="28"/>
      <c r="C3" s="28"/>
      <c r="D3" s="28"/>
      <c r="E3" s="28"/>
      <c r="F3" s="28"/>
      <c r="G3" s="28"/>
      <c r="H3" s="28"/>
      <c r="I3" s="28"/>
      <c r="J3" s="28"/>
      <c r="K3" s="28"/>
      <c r="L3" s="28"/>
      <c r="M3" s="29"/>
      <c r="N3" s="28"/>
      <c r="Q3" s="25" t="str">
        <f>"ADD CONSTRAINT "&amp;D$8&amp;"_pkey"</f>
        <v>ADD CONSTRAINT text_mml_mmlre_pi_pkey</v>
      </c>
    </row>
    <row r="4" spans="1:31">
      <c r="B4" s="626" t="s">
        <v>142</v>
      </c>
      <c r="C4" s="627"/>
      <c r="D4" s="628" t="str">
        <f>VLOOKUP(D7,エンティティ一覧!A1:'エンティティ一覧'!AQ10131,13,FALSE)</f>
        <v>ENT_A6_57</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2920</v>
      </c>
      <c r="E7" s="646"/>
      <c r="F7" s="646"/>
      <c r="G7" s="646"/>
      <c r="H7" s="646"/>
      <c r="I7" s="646"/>
      <c r="J7" s="646"/>
      <c r="K7" s="646"/>
      <c r="L7" s="646"/>
      <c r="M7" s="647"/>
    </row>
    <row r="8" spans="1:31">
      <c r="B8" s="641" t="s">
        <v>642</v>
      </c>
      <c r="C8" s="642"/>
      <c r="D8" s="643" t="s">
        <v>2932</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MML_紹介状モジュール_患者情報を定義する。</v>
      </c>
      <c r="E9" s="655"/>
      <c r="F9" s="655"/>
      <c r="G9" s="655"/>
      <c r="H9" s="655"/>
      <c r="I9" s="655"/>
      <c r="J9" s="655"/>
      <c r="K9" s="655"/>
      <c r="L9" s="655"/>
      <c r="M9" s="656"/>
      <c r="P9" s="25" t="str">
        <f>"ALTER TABLE milscm4."&amp;D$8&amp;" OWNER TO pgmisgrp1;"</f>
        <v>ALTER TABLE milscm4.text_mml_mmlre_pi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milscm4.text_mml_mmlre_pi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milscm4.text_mml_mmlre_pi</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30" si="0">ROW()-13</f>
        <v>1</v>
      </c>
      <c r="C14" s="34" t="s">
        <v>1887</v>
      </c>
      <c r="D14" s="236" t="s">
        <v>1885</v>
      </c>
      <c r="E14" s="36" t="s">
        <v>192</v>
      </c>
      <c r="F14" s="36" t="s">
        <v>1875</v>
      </c>
      <c r="G14" s="36">
        <v>10</v>
      </c>
      <c r="H14" s="229" t="str">
        <f t="shared" ref="H14:H30" si="1">IF(F14="フラグ","boolean",IF(F14="文字列","text",IF(F14="整数","integer",IF(F14="実数","numeric",""))))</f>
        <v>integer</v>
      </c>
      <c r="I14" s="229">
        <f t="shared" ref="I14:I30" si="2">IF(H14="boolean",1,IF(H14="text",IF(G14&lt;=126,1+(G14*3),4+(G14*3)),IF(H14="integer",4,IF(H14="numeric",3+CEILING(G14/4*2,2),0))))</f>
        <v>4</v>
      </c>
      <c r="J14" s="237"/>
      <c r="K14" s="238"/>
      <c r="L14" s="239" t="s">
        <v>192</v>
      </c>
      <c r="M14" s="240"/>
      <c r="S14" s="25" t="str">
        <f t="shared" ref="S14:S30" si="3">IF(B14&lt;&gt;1,","&amp;D14,D14)</f>
        <v>zip_no</v>
      </c>
      <c r="T14" s="25" t="str">
        <f t="shared" ref="T14:T30" si="4">UPPER(H14)</f>
        <v>INTEGER</v>
      </c>
      <c r="U14" s="25" t="str">
        <f t="shared" ref="U14:U30" si="5">IF(K14&lt;&gt;"","default "&amp;IF(H14="text","'"&amp;K14&amp;"'",K14),"")</f>
        <v/>
      </c>
      <c r="V14" s="25" t="str">
        <f t="shared" ref="V14:V30" si="6">IF(L14="○","NOT NULL","")</f>
        <v>NOT NULL</v>
      </c>
      <c r="W14" s="25" t="str">
        <f t="shared" ref="W14:W30" si="7">"-- "&amp;C14</f>
        <v>-- ZipファイルNo</v>
      </c>
      <c r="Y14" s="41"/>
      <c r="Z14" s="41"/>
      <c r="AA14" s="41"/>
      <c r="AB14" s="41"/>
      <c r="AD14" s="25" t="str">
        <f t="shared" ref="AD14:AD30" si="8">IF(H14="text",""""&amp;D14&amp;""": ""object"", ","")</f>
        <v/>
      </c>
      <c r="AE14" s="25" t="str">
        <f t="shared" ref="AE14:AE30"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2355</v>
      </c>
      <c r="D19" s="236" t="s">
        <v>202</v>
      </c>
      <c r="E19" s="36"/>
      <c r="F19" s="36" t="s">
        <v>1620</v>
      </c>
      <c r="G19" s="36">
        <v>10</v>
      </c>
      <c r="H19" s="229" t="str">
        <f t="shared" ref="H19:H29" si="10">IF(F19="フラグ","boolean",IF(F19="文字列","text",IF(F19="整数","integer",IF(F19="実数","numeric",""))))</f>
        <v>text</v>
      </c>
      <c r="I19" s="229">
        <f t="shared" ref="I19:I29" si="11">IF(H19="boolean",1,IF(H19="text",IF(G19&lt;=126,1+(G19*3),4+(G19*3)),IF(H19="integer",4,IF(H19="numeric",3+CEILING(G19/4*2,2),0))))</f>
        <v>31</v>
      </c>
      <c r="J19" s="237"/>
      <c r="K19" s="238"/>
      <c r="L19" s="239"/>
      <c r="M19" s="240" t="s">
        <v>2982</v>
      </c>
      <c r="S19" s="25" t="str">
        <f t="shared" ref="S19:S29" si="12">IF(B19&lt;&gt;1,","&amp;D19,D19)</f>
        <v>,birthday</v>
      </c>
      <c r="T19" s="25" t="str">
        <f t="shared" ref="T19:T29" si="13">UPPER(H19)</f>
        <v>TEXT</v>
      </c>
      <c r="U19" s="25" t="str">
        <f t="shared" ref="U19:U29" si="14">IF(K19&lt;&gt;"","default "&amp;IF(H19="text","'"&amp;K19&amp;"'",K19),"")</f>
        <v/>
      </c>
      <c r="V19" s="25" t="str">
        <f t="shared" ref="V19:V29" si="15">IF(L19="○","NOT NULL","")</f>
        <v/>
      </c>
      <c r="W19" s="25" t="str">
        <f t="shared" ref="W19:W29" si="16">"-- "&amp;C19</f>
        <v>-- 生年月日</v>
      </c>
      <c r="Y19" s="41"/>
      <c r="Z19" s="41"/>
      <c r="AA19" s="41"/>
      <c r="AB19" s="41"/>
      <c r="AD19" s="25" t="str">
        <f t="shared" ref="AD19:AD29" si="17">IF(H19="text",""""&amp;D19&amp;""": ""object"", ","")</f>
        <v xml:space="preserve">"birthday": "object", </v>
      </c>
      <c r="AE19" s="25" t="str">
        <f t="shared" ref="AE19:AE29" si="18">""""&amp;D19&amp;""", "</f>
        <v xml:space="preserve">"birthday", </v>
      </c>
    </row>
    <row r="20" spans="2:31" ht="75">
      <c r="B20" s="33">
        <f t="shared" si="0"/>
        <v>7</v>
      </c>
      <c r="C20" s="34" t="s">
        <v>2356</v>
      </c>
      <c r="D20" s="236" t="s">
        <v>2971</v>
      </c>
      <c r="E20" s="36"/>
      <c r="F20" s="36" t="s">
        <v>1620</v>
      </c>
      <c r="G20" s="36">
        <v>10</v>
      </c>
      <c r="H20" s="229" t="str">
        <f t="shared" si="10"/>
        <v>text</v>
      </c>
      <c r="I20" s="229">
        <f t="shared" si="11"/>
        <v>31</v>
      </c>
      <c r="J20" s="237"/>
      <c r="K20" s="238"/>
      <c r="L20" s="239"/>
      <c r="M20" s="240" t="s">
        <v>2983</v>
      </c>
      <c r="S20" s="25" t="str">
        <f t="shared" si="12"/>
        <v>,sex</v>
      </c>
      <c r="T20" s="25" t="str">
        <f t="shared" si="13"/>
        <v>TEXT</v>
      </c>
      <c r="U20" s="25" t="str">
        <f t="shared" si="14"/>
        <v/>
      </c>
      <c r="V20" s="25" t="str">
        <f t="shared" si="15"/>
        <v/>
      </c>
      <c r="W20" s="25" t="str">
        <f t="shared" si="16"/>
        <v>-- 性別</v>
      </c>
      <c r="Y20" s="41"/>
      <c r="Z20" s="41"/>
      <c r="AA20" s="41"/>
      <c r="AB20" s="41"/>
      <c r="AD20" s="25" t="str">
        <f t="shared" si="17"/>
        <v xml:space="preserve">"sex": "object", </v>
      </c>
      <c r="AE20" s="25" t="str">
        <f t="shared" si="18"/>
        <v xml:space="preserve">"sex", </v>
      </c>
    </row>
    <row r="21" spans="2:31">
      <c r="B21" s="33">
        <f t="shared" si="0"/>
        <v>8</v>
      </c>
      <c r="C21" s="34" t="s">
        <v>2357</v>
      </c>
      <c r="D21" s="236" t="s">
        <v>2972</v>
      </c>
      <c r="E21" s="36"/>
      <c r="F21" s="36" t="s">
        <v>1620</v>
      </c>
      <c r="G21" s="36">
        <v>10</v>
      </c>
      <c r="H21" s="229" t="str">
        <f t="shared" si="10"/>
        <v>text</v>
      </c>
      <c r="I21" s="229">
        <f t="shared" si="11"/>
        <v>31</v>
      </c>
      <c r="J21" s="237"/>
      <c r="K21" s="238"/>
      <c r="L21" s="239"/>
      <c r="M21" s="240"/>
      <c r="S21" s="25" t="str">
        <f t="shared" si="12"/>
        <v>,nationality</v>
      </c>
      <c r="T21" s="25" t="str">
        <f t="shared" si="13"/>
        <v>TEXT</v>
      </c>
      <c r="U21" s="25" t="str">
        <f t="shared" si="14"/>
        <v/>
      </c>
      <c r="V21" s="25" t="str">
        <f t="shared" si="15"/>
        <v/>
      </c>
      <c r="W21" s="25" t="str">
        <f t="shared" si="16"/>
        <v>-- 国籍コード</v>
      </c>
      <c r="Y21" s="41"/>
      <c r="Z21" s="41"/>
      <c r="AA21" s="41"/>
      <c r="AB21" s="41"/>
      <c r="AD21" s="25" t="str">
        <f t="shared" si="17"/>
        <v xml:space="preserve">"nationality": "object", </v>
      </c>
      <c r="AE21" s="25" t="str">
        <f t="shared" si="18"/>
        <v xml:space="preserve">"nationality", </v>
      </c>
    </row>
    <row r="22" spans="2:31">
      <c r="B22" s="33">
        <f t="shared" si="0"/>
        <v>9</v>
      </c>
      <c r="C22" s="34" t="s">
        <v>2358</v>
      </c>
      <c r="D22" s="236" t="s">
        <v>2973</v>
      </c>
      <c r="E22" s="36"/>
      <c r="F22" s="36" t="s">
        <v>1620</v>
      </c>
      <c r="G22" s="36">
        <v>10</v>
      </c>
      <c r="H22" s="229" t="str">
        <f t="shared" si="10"/>
        <v>text</v>
      </c>
      <c r="I22" s="229">
        <f t="shared" si="11"/>
        <v>31</v>
      </c>
      <c r="J22" s="237"/>
      <c r="K22" s="238"/>
      <c r="L22" s="239"/>
      <c r="M22" s="240"/>
      <c r="S22" s="25" t="str">
        <f t="shared" si="12"/>
        <v>,subtype</v>
      </c>
      <c r="T22" s="25" t="str">
        <f t="shared" si="13"/>
        <v>TEXT</v>
      </c>
      <c r="U22" s="25" t="str">
        <f t="shared" si="14"/>
        <v/>
      </c>
      <c r="V22" s="25" t="str">
        <f t="shared" si="15"/>
        <v/>
      </c>
      <c r="W22" s="25" t="str">
        <f t="shared" si="16"/>
        <v>-- 第2国籍コード</v>
      </c>
      <c r="Y22" s="41"/>
      <c r="Z22" s="41"/>
      <c r="AA22" s="41"/>
      <c r="AB22" s="41"/>
      <c r="AD22" s="25" t="str">
        <f t="shared" si="17"/>
        <v xml:space="preserve">"subtype": "object", </v>
      </c>
      <c r="AE22" s="25" t="str">
        <f t="shared" si="18"/>
        <v xml:space="preserve">"subtype", </v>
      </c>
    </row>
    <row r="23" spans="2:31">
      <c r="B23" s="33">
        <f t="shared" si="0"/>
        <v>10</v>
      </c>
      <c r="C23" s="34" t="s">
        <v>2359</v>
      </c>
      <c r="D23" s="236" t="s">
        <v>2974</v>
      </c>
      <c r="E23" s="36"/>
      <c r="F23" s="36" t="s">
        <v>1620</v>
      </c>
      <c r="G23" s="36">
        <v>10</v>
      </c>
      <c r="H23" s="229" t="str">
        <f t="shared" si="10"/>
        <v>text</v>
      </c>
      <c r="I23" s="229">
        <f t="shared" si="11"/>
        <v>31</v>
      </c>
      <c r="J23" s="237"/>
      <c r="K23" s="238"/>
      <c r="L23" s="239"/>
      <c r="M23" s="240"/>
      <c r="S23" s="25" t="str">
        <f t="shared" si="12"/>
        <v>,race</v>
      </c>
      <c r="T23" s="25" t="str">
        <f t="shared" si="13"/>
        <v>TEXT</v>
      </c>
      <c r="U23" s="25" t="str">
        <f t="shared" si="14"/>
        <v/>
      </c>
      <c r="V23" s="25" t="str">
        <f t="shared" si="15"/>
        <v/>
      </c>
      <c r="W23" s="25" t="str">
        <f t="shared" si="16"/>
        <v>-- 人種</v>
      </c>
      <c r="Y23" s="41"/>
      <c r="Z23" s="41"/>
      <c r="AA23" s="41"/>
      <c r="AB23" s="41"/>
      <c r="AD23" s="25" t="str">
        <f t="shared" si="17"/>
        <v xml:space="preserve">"race": "object", </v>
      </c>
      <c r="AE23" s="25" t="str">
        <f t="shared" si="18"/>
        <v xml:space="preserve">"race", </v>
      </c>
    </row>
    <row r="24" spans="2:31">
      <c r="B24" s="33">
        <f t="shared" si="0"/>
        <v>11</v>
      </c>
      <c r="C24" s="34" t="s">
        <v>2360</v>
      </c>
      <c r="D24" s="236" t="s">
        <v>2975</v>
      </c>
      <c r="E24" s="36"/>
      <c r="F24" s="36" t="s">
        <v>1620</v>
      </c>
      <c r="G24" s="36">
        <v>10</v>
      </c>
      <c r="H24" s="229" t="str">
        <f t="shared" si="10"/>
        <v>text</v>
      </c>
      <c r="I24" s="229">
        <f t="shared" si="11"/>
        <v>31</v>
      </c>
      <c r="J24" s="237"/>
      <c r="K24" s="238"/>
      <c r="L24" s="239"/>
      <c r="M24" s="240"/>
      <c r="S24" s="25" t="str">
        <f t="shared" si="12"/>
        <v>,race_code</v>
      </c>
      <c r="T24" s="25" t="str">
        <f t="shared" si="13"/>
        <v>TEXT</v>
      </c>
      <c r="U24" s="25" t="str">
        <f t="shared" si="14"/>
        <v/>
      </c>
      <c r="V24" s="25" t="str">
        <f t="shared" si="15"/>
        <v/>
      </c>
      <c r="W24" s="25" t="str">
        <f t="shared" si="16"/>
        <v>-- 人種コード</v>
      </c>
      <c r="Y24" s="41"/>
      <c r="Z24" s="41"/>
      <c r="AA24" s="41"/>
      <c r="AB24" s="41"/>
      <c r="AD24" s="25" t="str">
        <f t="shared" si="17"/>
        <v xml:space="preserve">"race_code": "object", </v>
      </c>
      <c r="AE24" s="25" t="str">
        <f t="shared" si="18"/>
        <v xml:space="preserve">"race_code", </v>
      </c>
    </row>
    <row r="25" spans="2:31">
      <c r="B25" s="33">
        <f t="shared" si="0"/>
        <v>12</v>
      </c>
      <c r="C25" s="34" t="s">
        <v>2361</v>
      </c>
      <c r="D25" s="236" t="s">
        <v>2976</v>
      </c>
      <c r="E25" s="36"/>
      <c r="F25" s="36" t="s">
        <v>1620</v>
      </c>
      <c r="G25" s="36">
        <v>10</v>
      </c>
      <c r="H25" s="229" t="str">
        <f t="shared" si="10"/>
        <v>text</v>
      </c>
      <c r="I25" s="229">
        <f t="shared" si="11"/>
        <v>31</v>
      </c>
      <c r="J25" s="237"/>
      <c r="K25" s="238"/>
      <c r="L25" s="239"/>
      <c r="M25" s="240"/>
      <c r="S25" s="25" t="str">
        <f t="shared" si="12"/>
        <v>,race_code_id</v>
      </c>
      <c r="T25" s="25" t="str">
        <f t="shared" si="13"/>
        <v>TEXT</v>
      </c>
      <c r="U25" s="25" t="str">
        <f t="shared" si="14"/>
        <v/>
      </c>
      <c r="V25" s="25" t="str">
        <f t="shared" si="15"/>
        <v/>
      </c>
      <c r="W25" s="25" t="str">
        <f t="shared" si="16"/>
        <v>-- 人種テーブル名</v>
      </c>
      <c r="Y25" s="41"/>
      <c r="Z25" s="41"/>
      <c r="AA25" s="41"/>
      <c r="AB25" s="41"/>
      <c r="AD25" s="25" t="str">
        <f t="shared" si="17"/>
        <v xml:space="preserve">"race_code_id": "object", </v>
      </c>
      <c r="AE25" s="25" t="str">
        <f t="shared" si="18"/>
        <v xml:space="preserve">"race_code_id", </v>
      </c>
    </row>
    <row r="26" spans="2:31">
      <c r="B26" s="33">
        <f t="shared" si="0"/>
        <v>13</v>
      </c>
      <c r="C26" s="34" t="s">
        <v>2362</v>
      </c>
      <c r="D26" s="236" t="s">
        <v>2977</v>
      </c>
      <c r="E26" s="36"/>
      <c r="F26" s="36" t="s">
        <v>1620</v>
      </c>
      <c r="G26" s="36">
        <v>10</v>
      </c>
      <c r="H26" s="229" t="str">
        <f t="shared" si="10"/>
        <v>text</v>
      </c>
      <c r="I26" s="229">
        <f t="shared" si="11"/>
        <v>31</v>
      </c>
      <c r="J26" s="237"/>
      <c r="K26" s="238"/>
      <c r="L26" s="239"/>
      <c r="M26" s="240"/>
      <c r="S26" s="25" t="str">
        <f t="shared" si="12"/>
        <v>,marital</v>
      </c>
      <c r="T26" s="25" t="str">
        <f t="shared" si="13"/>
        <v>TEXT</v>
      </c>
      <c r="U26" s="25" t="str">
        <f t="shared" si="14"/>
        <v/>
      </c>
      <c r="V26" s="25" t="str">
        <f t="shared" si="15"/>
        <v/>
      </c>
      <c r="W26" s="25" t="str">
        <f t="shared" si="16"/>
        <v>-- 婚姻状態</v>
      </c>
      <c r="Y26" s="41"/>
      <c r="Z26" s="41"/>
      <c r="AA26" s="41"/>
      <c r="AB26" s="41"/>
      <c r="AD26" s="25" t="str">
        <f t="shared" si="17"/>
        <v xml:space="preserve">"marital": "object", </v>
      </c>
      <c r="AE26" s="25" t="str">
        <f t="shared" si="18"/>
        <v xml:space="preserve">"marital", </v>
      </c>
    </row>
    <row r="27" spans="2:31">
      <c r="B27" s="33">
        <f t="shared" si="0"/>
        <v>14</v>
      </c>
      <c r="C27" s="34" t="s">
        <v>2363</v>
      </c>
      <c r="D27" s="236" t="s">
        <v>2978</v>
      </c>
      <c r="E27" s="36"/>
      <c r="F27" s="36" t="s">
        <v>1620</v>
      </c>
      <c r="G27" s="36">
        <v>20</v>
      </c>
      <c r="H27" s="229" t="str">
        <f t="shared" si="10"/>
        <v>text</v>
      </c>
      <c r="I27" s="229">
        <f t="shared" si="11"/>
        <v>61</v>
      </c>
      <c r="J27" s="237"/>
      <c r="K27" s="238"/>
      <c r="L27" s="239"/>
      <c r="M27" s="240"/>
      <c r="S27" s="25" t="str">
        <f t="shared" si="12"/>
        <v>,account_number</v>
      </c>
      <c r="T27" s="25" t="str">
        <f t="shared" si="13"/>
        <v>TEXT</v>
      </c>
      <c r="U27" s="25" t="str">
        <f t="shared" si="14"/>
        <v/>
      </c>
      <c r="V27" s="25" t="str">
        <f t="shared" si="15"/>
        <v/>
      </c>
      <c r="W27" s="25" t="str">
        <f t="shared" si="16"/>
        <v>-- 会計番号</v>
      </c>
      <c r="Y27" s="41"/>
      <c r="Z27" s="41"/>
      <c r="AA27" s="41"/>
      <c r="AB27" s="41"/>
      <c r="AD27" s="25" t="str">
        <f t="shared" si="17"/>
        <v xml:space="preserve">"account_number": "object", </v>
      </c>
      <c r="AE27" s="25" t="str">
        <f t="shared" si="18"/>
        <v xml:space="preserve">"account_number", </v>
      </c>
    </row>
    <row r="28" spans="2:31">
      <c r="B28" s="33">
        <f t="shared" si="0"/>
        <v>15</v>
      </c>
      <c r="C28" s="34" t="s">
        <v>2364</v>
      </c>
      <c r="D28" s="236" t="s">
        <v>2979</v>
      </c>
      <c r="E28" s="36"/>
      <c r="F28" s="36" t="s">
        <v>1620</v>
      </c>
      <c r="G28" s="36">
        <v>20</v>
      </c>
      <c r="H28" s="229" t="str">
        <f t="shared" si="10"/>
        <v>text</v>
      </c>
      <c r="I28" s="229">
        <f t="shared" si="11"/>
        <v>61</v>
      </c>
      <c r="J28" s="237"/>
      <c r="K28" s="238"/>
      <c r="L28" s="239"/>
      <c r="M28" s="240"/>
      <c r="S28" s="25" t="str">
        <f t="shared" si="12"/>
        <v>,social_identification</v>
      </c>
      <c r="T28" s="25" t="str">
        <f t="shared" si="13"/>
        <v>TEXT</v>
      </c>
      <c r="U28" s="25" t="str">
        <f t="shared" si="14"/>
        <v/>
      </c>
      <c r="V28" s="25" t="str">
        <f t="shared" si="15"/>
        <v/>
      </c>
      <c r="W28" s="25" t="str">
        <f t="shared" si="16"/>
        <v>-- 社会番号</v>
      </c>
      <c r="Y28" s="41"/>
      <c r="Z28" s="41"/>
      <c r="AA28" s="41"/>
      <c r="AB28" s="41"/>
      <c r="AD28" s="25" t="str">
        <f t="shared" si="17"/>
        <v xml:space="preserve">"social_identification": "object", </v>
      </c>
      <c r="AE28" s="25" t="str">
        <f t="shared" si="18"/>
        <v xml:space="preserve">"social_identification", </v>
      </c>
    </row>
    <row r="29" spans="2:31" ht="37.5">
      <c r="B29" s="33">
        <f t="shared" si="0"/>
        <v>16</v>
      </c>
      <c r="C29" s="34" t="s">
        <v>2365</v>
      </c>
      <c r="D29" s="236" t="s">
        <v>2980</v>
      </c>
      <c r="E29" s="36"/>
      <c r="F29" s="36" t="s">
        <v>1620</v>
      </c>
      <c r="G29" s="36">
        <v>5</v>
      </c>
      <c r="H29" s="229" t="str">
        <f t="shared" si="10"/>
        <v>text</v>
      </c>
      <c r="I29" s="229">
        <f t="shared" si="11"/>
        <v>16</v>
      </c>
      <c r="J29" s="237"/>
      <c r="K29" s="238"/>
      <c r="L29" s="239"/>
      <c r="M29" s="240" t="s">
        <v>2984</v>
      </c>
      <c r="S29" s="25" t="str">
        <f t="shared" si="12"/>
        <v>,death</v>
      </c>
      <c r="T29" s="25" t="str">
        <f t="shared" si="13"/>
        <v>TEXT</v>
      </c>
      <c r="U29" s="25" t="str">
        <f t="shared" si="14"/>
        <v/>
      </c>
      <c r="V29" s="25" t="str">
        <f t="shared" si="15"/>
        <v/>
      </c>
      <c r="W29" s="25" t="str">
        <f t="shared" si="16"/>
        <v>-- 死亡フラグ</v>
      </c>
      <c r="Y29" s="41"/>
      <c r="Z29" s="41"/>
      <c r="AA29" s="41"/>
      <c r="AB29" s="41"/>
      <c r="AD29" s="25" t="str">
        <f t="shared" si="17"/>
        <v xml:space="preserve">"death": "object", </v>
      </c>
      <c r="AE29" s="25" t="str">
        <f t="shared" si="18"/>
        <v xml:space="preserve">"death", </v>
      </c>
    </row>
    <row r="30" spans="2:31" ht="19.5" thickBot="1">
      <c r="B30" s="42">
        <f t="shared" si="0"/>
        <v>17</v>
      </c>
      <c r="C30" s="43" t="s">
        <v>1934</v>
      </c>
      <c r="D30" s="324" t="s">
        <v>2981</v>
      </c>
      <c r="E30" s="44"/>
      <c r="F30" s="44" t="s">
        <v>1620</v>
      </c>
      <c r="G30" s="44">
        <v>19</v>
      </c>
      <c r="H30" s="325" t="str">
        <f t="shared" si="1"/>
        <v>text</v>
      </c>
      <c r="I30" s="325">
        <f t="shared" si="2"/>
        <v>58</v>
      </c>
      <c r="J30" s="326"/>
      <c r="K30" s="327"/>
      <c r="L30" s="328"/>
      <c r="M30" s="329" t="s">
        <v>2012</v>
      </c>
      <c r="S30" s="25" t="str">
        <f t="shared" si="3"/>
        <v>,death_date</v>
      </c>
      <c r="T30" s="25" t="str">
        <f t="shared" si="4"/>
        <v>TEXT</v>
      </c>
      <c r="U30" s="25" t="str">
        <f t="shared" si="5"/>
        <v/>
      </c>
      <c r="V30" s="25" t="str">
        <f t="shared" si="6"/>
        <v/>
      </c>
      <c r="W30" s="25" t="str">
        <f t="shared" si="7"/>
        <v>-- 死亡日時</v>
      </c>
      <c r="Y30" s="41"/>
      <c r="Z30" s="41"/>
      <c r="AA30" s="41"/>
      <c r="AB30" s="41"/>
      <c r="AD30" s="25" t="str">
        <f t="shared" si="8"/>
        <v xml:space="preserve">"death_date": "object", </v>
      </c>
      <c r="AE30" s="25" t="str">
        <f t="shared" si="9"/>
        <v xml:space="preserve">"death_date", </v>
      </c>
    </row>
    <row r="31" spans="2:31">
      <c r="P31" s="41"/>
      <c r="R31" s="25" t="s">
        <v>1327</v>
      </c>
      <c r="Y31" s="41"/>
      <c r="Z31" s="41"/>
      <c r="AA31" s="41"/>
    </row>
    <row r="32" spans="2:31">
      <c r="P32" s="41"/>
      <c r="Y32" s="41"/>
      <c r="Z32" s="41"/>
      <c r="AA32" s="41"/>
    </row>
    <row r="33" spans="16:27">
      <c r="P33" s="41"/>
      <c r="Y33" s="41"/>
      <c r="Z33" s="41"/>
      <c r="AA33" s="41"/>
    </row>
    <row r="34" spans="16:27">
      <c r="P34" s="41"/>
      <c r="Y34" s="41"/>
      <c r="Z34" s="41"/>
      <c r="AA34" s="41"/>
    </row>
    <row r="35" spans="16:27">
      <c r="P35" s="41"/>
      <c r="Y35" s="41"/>
      <c r="Z35" s="41"/>
      <c r="AA35"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50" priority="9"/>
  </conditionalFormatting>
  <conditionalFormatting sqref="D18:D29">
    <cfRule type="duplicateValues" dxfId="149" priority="8"/>
  </conditionalFormatting>
  <conditionalFormatting sqref="D16">
    <cfRule type="duplicateValues" dxfId="148" priority="7"/>
  </conditionalFormatting>
  <conditionalFormatting sqref="D17">
    <cfRule type="duplicateValues" dxfId="147" priority="6"/>
  </conditionalFormatting>
  <conditionalFormatting sqref="D14">
    <cfRule type="duplicateValues" dxfId="146" priority="5"/>
  </conditionalFormatting>
  <conditionalFormatting sqref="D30">
    <cfRule type="duplicateValues" dxfId="145"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milscm4.text_mml_mmlre_pi_address</v>
      </c>
    </row>
    <row r="3" spans="1:31" ht="19.5" thickBot="1">
      <c r="B3" s="28"/>
      <c r="C3" s="28"/>
      <c r="D3" s="28"/>
      <c r="E3" s="28"/>
      <c r="F3" s="28"/>
      <c r="G3" s="28"/>
      <c r="H3" s="28"/>
      <c r="I3" s="28"/>
      <c r="J3" s="28"/>
      <c r="K3" s="28"/>
      <c r="L3" s="28"/>
      <c r="M3" s="29"/>
      <c r="N3" s="28"/>
      <c r="Q3" s="25" t="str">
        <f>"ADD CONSTRAINT "&amp;D$8&amp;"_pkey"</f>
        <v>ADD CONSTRAINT text_mml_mmlre_pi_address_pkey</v>
      </c>
    </row>
    <row r="4" spans="1:31">
      <c r="B4" s="626" t="s">
        <v>142</v>
      </c>
      <c r="C4" s="627"/>
      <c r="D4" s="628" t="str">
        <f>VLOOKUP(D7,エンティティ一覧!A1:'エンティティ一覧'!AQ10131,13,FALSE)</f>
        <v>ENT_A6_58</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2921</v>
      </c>
      <c r="E7" s="646"/>
      <c r="F7" s="646"/>
      <c r="G7" s="646"/>
      <c r="H7" s="646"/>
      <c r="I7" s="646"/>
      <c r="J7" s="646"/>
      <c r="K7" s="646"/>
      <c r="L7" s="646"/>
      <c r="M7" s="647"/>
      <c r="T7" s="25" t="s">
        <v>2513</v>
      </c>
    </row>
    <row r="8" spans="1:31">
      <c r="B8" s="641" t="s">
        <v>642</v>
      </c>
      <c r="C8" s="642"/>
      <c r="D8" s="643" t="s">
        <v>2933</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MML_紹介状モジュール_患者情報住所を定義する。</v>
      </c>
      <c r="E9" s="655"/>
      <c r="F9" s="655"/>
      <c r="G9" s="655"/>
      <c r="H9" s="655"/>
      <c r="I9" s="655"/>
      <c r="J9" s="655"/>
      <c r="K9" s="655"/>
      <c r="L9" s="655"/>
      <c r="M9" s="656"/>
      <c r="P9" s="25" t="str">
        <f>"ALTER TABLE milscm4."&amp;D$8&amp;" OWNER TO pgmisgrp1;"</f>
        <v>ALTER TABLE milscm4.text_mml_mmlre_pi_address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milscm4.text_mml_mmlre_pi_address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milscm4.text_mml_mmlre_pi_address</v>
      </c>
    </row>
    <row r="13" spans="1:31" ht="16.5" customHeight="1">
      <c r="B13" s="670"/>
      <c r="C13" s="672"/>
      <c r="D13" s="672"/>
      <c r="E13" s="666"/>
      <c r="F13" s="322" t="s">
        <v>162</v>
      </c>
      <c r="G13" s="322" t="s">
        <v>163</v>
      </c>
      <c r="H13" s="322" t="s">
        <v>162</v>
      </c>
      <c r="I13" s="322" t="s">
        <v>164</v>
      </c>
      <c r="J13" s="666"/>
      <c r="K13" s="666"/>
      <c r="L13" s="666"/>
      <c r="M13" s="668"/>
      <c r="Q13" s="25" t="s">
        <v>1326</v>
      </c>
    </row>
    <row r="14" spans="1:31" ht="17.45" customHeight="1">
      <c r="B14" s="33">
        <f t="shared" ref="B14:B29" si="0">ROW()-13</f>
        <v>1</v>
      </c>
      <c r="C14" s="34" t="s">
        <v>1887</v>
      </c>
      <c r="D14" s="236" t="s">
        <v>1885</v>
      </c>
      <c r="E14" s="36" t="s">
        <v>192</v>
      </c>
      <c r="F14" s="36" t="s">
        <v>1875</v>
      </c>
      <c r="G14" s="36">
        <v>10</v>
      </c>
      <c r="H14" s="229" t="str">
        <f t="shared" ref="H14:H29" si="1">IF(F14="フラグ","boolean",IF(F14="文字列","text",IF(F14="整数","integer",IF(F14="実数","numeric",""))))</f>
        <v>integer</v>
      </c>
      <c r="I14" s="229">
        <f t="shared" ref="I14:I29" si="2">IF(H14="boolean",1,IF(H14="text",IF(G14&lt;=126,1+(G14*3),4+(G14*3)),IF(H14="integer",4,IF(H14="numeric",3+CEILING(G14/4*2,2),0))))</f>
        <v>4</v>
      </c>
      <c r="J14" s="237"/>
      <c r="K14" s="238"/>
      <c r="L14" s="239" t="s">
        <v>192</v>
      </c>
      <c r="M14" s="240"/>
      <c r="S14" s="25" t="str">
        <f t="shared" ref="S14:S29" si="3">IF(B14&lt;&gt;1,","&amp;D14,D14)</f>
        <v>zip_no</v>
      </c>
      <c r="T14" s="25" t="str">
        <f t="shared" ref="T14:T29" si="4">UPPER(H14)</f>
        <v>INTEGER</v>
      </c>
      <c r="U14" s="25" t="str">
        <f t="shared" ref="U14:U29" si="5">IF(K14&lt;&gt;"","default "&amp;IF(H14="text","'"&amp;K14&amp;"'",K14),"")</f>
        <v/>
      </c>
      <c r="V14" s="25" t="str">
        <f t="shared" ref="V14:V29" si="6">IF(L14="○","NOT NULL","")</f>
        <v>NOT NULL</v>
      </c>
      <c r="W14" s="25" t="str">
        <f t="shared" ref="W14:W29" si="7">"-- "&amp;C14</f>
        <v>-- ZipファイルNo</v>
      </c>
      <c r="Y14" s="41"/>
      <c r="Z14" s="41"/>
      <c r="AA14" s="41"/>
      <c r="AB14" s="41"/>
      <c r="AD14" s="25" t="str">
        <f t="shared" ref="AD14:AD29" si="8">IF(H14="text",""""&amp;D14&amp;""": ""object"", ","")</f>
        <v/>
      </c>
      <c r="AE14" s="25" t="str">
        <f t="shared" ref="AE14:AE29" si="9">""""&amp;D14&amp;""", "</f>
        <v xml:space="preserve">"zip_no", </v>
      </c>
    </row>
    <row r="15" spans="1:31" ht="17.45" customHeight="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ht="17.45" customHeight="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ht="17.45" customHeight="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ht="17.45" customHeight="1">
      <c r="B18" s="33">
        <f t="shared" si="0"/>
        <v>5</v>
      </c>
      <c r="C18" s="34" t="s">
        <v>1878</v>
      </c>
      <c r="D18" s="236" t="s">
        <v>1674</v>
      </c>
      <c r="E18" s="36"/>
      <c r="F18" s="36" t="s">
        <v>1620</v>
      </c>
      <c r="G18" s="36">
        <v>20</v>
      </c>
      <c r="H18" s="229" t="str">
        <f t="shared" si="1"/>
        <v>text</v>
      </c>
      <c r="I18" s="229">
        <f t="shared" si="2"/>
        <v>61</v>
      </c>
      <c r="J18" s="237"/>
      <c r="K18" s="238"/>
      <c r="L18" s="239" t="s">
        <v>2968</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ht="17.45" customHeight="1">
      <c r="B19" s="33">
        <f t="shared" si="0"/>
        <v>6</v>
      </c>
      <c r="C19" s="34" t="s">
        <v>2385</v>
      </c>
      <c r="D19" s="236" t="s">
        <v>2985</v>
      </c>
      <c r="E19" s="36" t="s">
        <v>192</v>
      </c>
      <c r="F19" s="36" t="s">
        <v>1875</v>
      </c>
      <c r="G19" s="36">
        <v>10</v>
      </c>
      <c r="H19" s="229" t="str">
        <f t="shared" ref="H19:H25" si="10">IF(F19="フラグ","boolean",IF(F19="文字列","text",IF(F19="整数","integer",IF(F19="実数","numeric",""))))</f>
        <v>integer</v>
      </c>
      <c r="I19" s="229">
        <f t="shared" ref="I19:I25" si="11">IF(H19="boolean",1,IF(H19="text",IF(G19&lt;=126,1+(G19*3),4+(G19*3)),IF(H19="integer",4,IF(H19="numeric",3+CEILING(G19/4*2,2),0))))</f>
        <v>4</v>
      </c>
      <c r="J19" s="237"/>
      <c r="K19" s="238"/>
      <c r="L19" s="239" t="s">
        <v>192</v>
      </c>
      <c r="M19" s="240"/>
      <c r="S19" s="25" t="str">
        <f t="shared" ref="S19:S25" si="12">IF(B19&lt;&gt;1,","&amp;D19,D19)</f>
        <v>,address_no</v>
      </c>
      <c r="T19" s="25" t="str">
        <f t="shared" ref="T19:T25" si="13">UPPER(H19)</f>
        <v>INTEGER</v>
      </c>
      <c r="U19" s="25" t="str">
        <f t="shared" ref="U19:U25" si="14">IF(K19&lt;&gt;"","default "&amp;IF(H19="text","'"&amp;K19&amp;"'",K19),"")</f>
        <v/>
      </c>
      <c r="V19" s="25" t="str">
        <f t="shared" ref="V19:V25" si="15">IF(L19="○","NOT NULL","")</f>
        <v>NOT NULL</v>
      </c>
      <c r="W19" s="25" t="str">
        <f t="shared" ref="W19:W25" si="16">"-- "&amp;C19</f>
        <v>-- 住所No</v>
      </c>
      <c r="Y19" s="41"/>
      <c r="Z19" s="41"/>
      <c r="AA19" s="41"/>
      <c r="AB19" s="41"/>
      <c r="AD19" s="25" t="str">
        <f t="shared" ref="AD19:AD25" si="17">IF(H19="text",""""&amp;D19&amp;""": ""object"", ","")</f>
        <v/>
      </c>
      <c r="AE19" s="25" t="str">
        <f t="shared" ref="AE19:AE25" si="18">""""&amp;D19&amp;""", "</f>
        <v xml:space="preserve">"address_no", </v>
      </c>
    </row>
    <row r="20" spans="2:31" ht="17.45" customHeight="1">
      <c r="B20" s="33">
        <f t="shared" si="0"/>
        <v>7</v>
      </c>
      <c r="C20" s="34" t="s">
        <v>2376</v>
      </c>
      <c r="D20" s="236" t="s">
        <v>2986</v>
      </c>
      <c r="E20" s="36"/>
      <c r="F20" s="36" t="s">
        <v>1620</v>
      </c>
      <c r="G20" s="36">
        <v>10</v>
      </c>
      <c r="H20" s="229" t="str">
        <f t="shared" si="10"/>
        <v>text</v>
      </c>
      <c r="I20" s="229">
        <f t="shared" si="11"/>
        <v>31</v>
      </c>
      <c r="J20" s="237"/>
      <c r="K20" s="238"/>
      <c r="L20" s="239"/>
      <c r="M20" s="240"/>
      <c r="S20" s="25" t="str">
        <f t="shared" si="12"/>
        <v>,rep_code</v>
      </c>
      <c r="T20" s="25" t="str">
        <f t="shared" si="13"/>
        <v>TEXT</v>
      </c>
      <c r="U20" s="25" t="str">
        <f t="shared" si="14"/>
        <v/>
      </c>
      <c r="V20" s="25" t="str">
        <f t="shared" si="15"/>
        <v/>
      </c>
      <c r="W20" s="25" t="str">
        <f t="shared" si="16"/>
        <v>-- 表記法</v>
      </c>
      <c r="Y20" s="41"/>
      <c r="Z20" s="41"/>
      <c r="AA20" s="41"/>
      <c r="AB20" s="41"/>
      <c r="AD20" s="25" t="str">
        <f t="shared" si="17"/>
        <v xml:space="preserve">"rep_code": "object", </v>
      </c>
      <c r="AE20" s="25" t="str">
        <f t="shared" si="18"/>
        <v xml:space="preserve">"rep_code", </v>
      </c>
    </row>
    <row r="21" spans="2:31" ht="17.45" customHeight="1">
      <c r="B21" s="33">
        <f t="shared" si="0"/>
        <v>8</v>
      </c>
      <c r="C21" s="34" t="s">
        <v>2377</v>
      </c>
      <c r="D21" s="236" t="s">
        <v>2987</v>
      </c>
      <c r="E21" s="36"/>
      <c r="F21" s="36" t="s">
        <v>1620</v>
      </c>
      <c r="G21" s="36">
        <v>10</v>
      </c>
      <c r="H21" s="229" t="str">
        <f t="shared" si="10"/>
        <v>text</v>
      </c>
      <c r="I21" s="229">
        <f t="shared" si="11"/>
        <v>31</v>
      </c>
      <c r="J21" s="237"/>
      <c r="K21" s="238"/>
      <c r="L21" s="239"/>
      <c r="M21" s="240"/>
      <c r="S21" s="25" t="str">
        <f t="shared" si="12"/>
        <v>,address_class</v>
      </c>
      <c r="T21" s="25" t="str">
        <f t="shared" si="13"/>
        <v>TEXT</v>
      </c>
      <c r="U21" s="25" t="str">
        <f t="shared" si="14"/>
        <v/>
      </c>
      <c r="V21" s="25" t="str">
        <f t="shared" si="15"/>
        <v/>
      </c>
      <c r="W21" s="25" t="str">
        <f t="shared" si="16"/>
        <v>-- 住所の種類コード</v>
      </c>
      <c r="Y21" s="41"/>
      <c r="Z21" s="41"/>
      <c r="AA21" s="41"/>
      <c r="AB21" s="41"/>
      <c r="AD21" s="25" t="str">
        <f t="shared" si="17"/>
        <v xml:space="preserve">"address_class": "object", </v>
      </c>
      <c r="AE21" s="25" t="str">
        <f t="shared" si="18"/>
        <v xml:space="preserve">"address_class", </v>
      </c>
    </row>
    <row r="22" spans="2:31" ht="17.45" customHeight="1">
      <c r="B22" s="33">
        <f t="shared" si="0"/>
        <v>9</v>
      </c>
      <c r="C22" s="34" t="s">
        <v>147</v>
      </c>
      <c r="D22" s="236" t="s">
        <v>2988</v>
      </c>
      <c r="E22" s="36"/>
      <c r="F22" s="36" t="s">
        <v>1620</v>
      </c>
      <c r="G22" s="36">
        <v>10</v>
      </c>
      <c r="H22" s="229" t="str">
        <f t="shared" si="10"/>
        <v>text</v>
      </c>
      <c r="I22" s="229">
        <f t="shared" si="11"/>
        <v>31</v>
      </c>
      <c r="J22" s="237"/>
      <c r="K22" s="238"/>
      <c r="L22" s="239"/>
      <c r="M22" s="240"/>
      <c r="S22" s="25" t="str">
        <f t="shared" si="12"/>
        <v>,table_id</v>
      </c>
      <c r="T22" s="25" t="str">
        <f t="shared" si="13"/>
        <v>TEXT</v>
      </c>
      <c r="U22" s="25" t="str">
        <f t="shared" si="14"/>
        <v/>
      </c>
      <c r="V22" s="25" t="str">
        <f t="shared" si="15"/>
        <v/>
      </c>
      <c r="W22" s="25" t="str">
        <f t="shared" si="16"/>
        <v>-- テーブル名</v>
      </c>
      <c r="Y22" s="41"/>
      <c r="Z22" s="41"/>
      <c r="AA22" s="41"/>
      <c r="AB22" s="41"/>
      <c r="AD22" s="25" t="str">
        <f t="shared" si="17"/>
        <v xml:space="preserve">"table_id": "object", </v>
      </c>
      <c r="AE22" s="25" t="str">
        <f t="shared" si="18"/>
        <v xml:space="preserve">"table_id", </v>
      </c>
    </row>
    <row r="23" spans="2:31" ht="17.45" customHeight="1">
      <c r="B23" s="33">
        <f t="shared" si="0"/>
        <v>10</v>
      </c>
      <c r="C23" s="34" t="s">
        <v>2378</v>
      </c>
      <c r="D23" s="236" t="s">
        <v>2989</v>
      </c>
      <c r="E23" s="36"/>
      <c r="F23" s="36" t="s">
        <v>1620</v>
      </c>
      <c r="G23" s="36">
        <v>200</v>
      </c>
      <c r="H23" s="229" t="str">
        <f t="shared" si="10"/>
        <v>text</v>
      </c>
      <c r="I23" s="229">
        <f t="shared" si="11"/>
        <v>604</v>
      </c>
      <c r="J23" s="237"/>
      <c r="K23" s="238"/>
      <c r="L23" s="239"/>
      <c r="M23" s="240"/>
      <c r="S23" s="25" t="str">
        <f t="shared" si="12"/>
        <v>,address_full</v>
      </c>
      <c r="T23" s="25" t="str">
        <f t="shared" si="13"/>
        <v>TEXT</v>
      </c>
      <c r="U23" s="25" t="str">
        <f t="shared" si="14"/>
        <v/>
      </c>
      <c r="V23" s="25" t="str">
        <f t="shared" si="15"/>
        <v/>
      </c>
      <c r="W23" s="25" t="str">
        <f t="shared" si="16"/>
        <v>-- 一連住所</v>
      </c>
      <c r="Y23" s="41"/>
      <c r="Z23" s="41"/>
      <c r="AA23" s="41"/>
      <c r="AB23" s="41"/>
      <c r="AD23" s="25" t="str">
        <f t="shared" si="17"/>
        <v xml:space="preserve">"address_full": "object", </v>
      </c>
      <c r="AE23" s="25" t="str">
        <f t="shared" si="18"/>
        <v xml:space="preserve">"address_full", </v>
      </c>
    </row>
    <row r="24" spans="2:31" ht="17.45" customHeight="1">
      <c r="B24" s="33">
        <f t="shared" si="0"/>
        <v>11</v>
      </c>
      <c r="C24" s="34" t="s">
        <v>2379</v>
      </c>
      <c r="D24" s="236" t="s">
        <v>538</v>
      </c>
      <c r="E24" s="36"/>
      <c r="F24" s="36" t="s">
        <v>1620</v>
      </c>
      <c r="G24" s="36">
        <v>10</v>
      </c>
      <c r="H24" s="229" t="str">
        <f t="shared" si="10"/>
        <v>text</v>
      </c>
      <c r="I24" s="229">
        <f t="shared" si="11"/>
        <v>31</v>
      </c>
      <c r="J24" s="237"/>
      <c r="K24" s="238"/>
      <c r="L24" s="239"/>
      <c r="M24" s="240"/>
      <c r="S24" s="25" t="str">
        <f t="shared" si="12"/>
        <v>,prefecture</v>
      </c>
      <c r="T24" s="25" t="str">
        <f t="shared" si="13"/>
        <v>TEXT</v>
      </c>
      <c r="U24" s="25" t="str">
        <f t="shared" si="14"/>
        <v/>
      </c>
      <c r="V24" s="25" t="str">
        <f t="shared" si="15"/>
        <v/>
      </c>
      <c r="W24" s="25" t="str">
        <f t="shared" si="16"/>
        <v>-- 都道府県</v>
      </c>
      <c r="Y24" s="41"/>
      <c r="Z24" s="41"/>
      <c r="AA24" s="41"/>
      <c r="AB24" s="41"/>
      <c r="AD24" s="25" t="str">
        <f t="shared" si="17"/>
        <v xml:space="preserve">"prefecture": "object", </v>
      </c>
      <c r="AE24" s="25" t="str">
        <f t="shared" si="18"/>
        <v xml:space="preserve">"prefecture", </v>
      </c>
    </row>
    <row r="25" spans="2:31" ht="17.45" customHeight="1">
      <c r="B25" s="33">
        <f t="shared" si="0"/>
        <v>12</v>
      </c>
      <c r="C25" s="34" t="s">
        <v>2380</v>
      </c>
      <c r="D25" s="236" t="s">
        <v>769</v>
      </c>
      <c r="E25" s="36"/>
      <c r="F25" s="36" t="s">
        <v>1620</v>
      </c>
      <c r="G25" s="36">
        <v>10</v>
      </c>
      <c r="H25" s="229" t="str">
        <f t="shared" si="10"/>
        <v>text</v>
      </c>
      <c r="I25" s="229">
        <f t="shared" si="11"/>
        <v>31</v>
      </c>
      <c r="J25" s="237"/>
      <c r="K25" s="238"/>
      <c r="L25" s="239"/>
      <c r="M25" s="240"/>
      <c r="S25" s="25" t="str">
        <f t="shared" si="12"/>
        <v>,city</v>
      </c>
      <c r="T25" s="25" t="str">
        <f t="shared" si="13"/>
        <v>TEXT</v>
      </c>
      <c r="U25" s="25" t="str">
        <f t="shared" si="14"/>
        <v/>
      </c>
      <c r="V25" s="25" t="str">
        <f t="shared" si="15"/>
        <v/>
      </c>
      <c r="W25" s="25" t="str">
        <f t="shared" si="16"/>
        <v>-- 市，区，郡</v>
      </c>
      <c r="Y25" s="41"/>
      <c r="Z25" s="41"/>
      <c r="AA25" s="41"/>
      <c r="AB25" s="41"/>
      <c r="AD25" s="25" t="str">
        <f t="shared" si="17"/>
        <v xml:space="preserve">"city": "object", </v>
      </c>
      <c r="AE25" s="25" t="str">
        <f t="shared" si="18"/>
        <v xml:space="preserve">"city", </v>
      </c>
    </row>
    <row r="26" spans="2:31" ht="17.45" customHeight="1">
      <c r="B26" s="33">
        <f t="shared" si="0"/>
        <v>13</v>
      </c>
      <c r="C26" s="34" t="s">
        <v>2381</v>
      </c>
      <c r="D26" s="236" t="s">
        <v>2990</v>
      </c>
      <c r="E26" s="36"/>
      <c r="F26" s="36" t="s">
        <v>1620</v>
      </c>
      <c r="G26" s="36">
        <v>10</v>
      </c>
      <c r="H26" s="229" t="str">
        <f t="shared" si="1"/>
        <v>text</v>
      </c>
      <c r="I26" s="229">
        <f t="shared" si="2"/>
        <v>31</v>
      </c>
      <c r="J26" s="237"/>
      <c r="K26" s="238"/>
      <c r="L26" s="239"/>
      <c r="M26" s="240"/>
      <c r="S26" s="25" t="str">
        <f t="shared" si="3"/>
        <v>,town</v>
      </c>
      <c r="T26" s="25" t="str">
        <f t="shared" si="4"/>
        <v>TEXT</v>
      </c>
      <c r="U26" s="25" t="str">
        <f t="shared" si="5"/>
        <v/>
      </c>
      <c r="V26" s="25" t="str">
        <f t="shared" si="6"/>
        <v/>
      </c>
      <c r="W26" s="25" t="str">
        <f t="shared" si="7"/>
        <v>-- 町，村</v>
      </c>
      <c r="Y26" s="41"/>
      <c r="Z26" s="41"/>
      <c r="AA26" s="41"/>
      <c r="AB26" s="41"/>
      <c r="AD26" s="25" t="str">
        <f t="shared" si="8"/>
        <v xml:space="preserve">"town": "object", </v>
      </c>
      <c r="AE26" s="25" t="str">
        <f t="shared" si="9"/>
        <v xml:space="preserve">"town", </v>
      </c>
    </row>
    <row r="27" spans="2:31" ht="17.45" customHeight="1">
      <c r="B27" s="33">
        <f t="shared" si="0"/>
        <v>14</v>
      </c>
      <c r="C27" s="34" t="s">
        <v>2382</v>
      </c>
      <c r="D27" s="236" t="s">
        <v>2991</v>
      </c>
      <c r="E27" s="36"/>
      <c r="F27" s="36" t="s">
        <v>1620</v>
      </c>
      <c r="G27" s="36">
        <v>200</v>
      </c>
      <c r="H27" s="229" t="str">
        <f t="shared" si="1"/>
        <v>text</v>
      </c>
      <c r="I27" s="229">
        <f t="shared" si="2"/>
        <v>604</v>
      </c>
      <c r="J27" s="237"/>
      <c r="K27" s="238"/>
      <c r="L27" s="239"/>
      <c r="M27" s="240"/>
      <c r="S27" s="25" t="str">
        <f t="shared" si="3"/>
        <v>,home_number</v>
      </c>
      <c r="T27" s="25" t="str">
        <f t="shared" si="4"/>
        <v>TEXT</v>
      </c>
      <c r="U27" s="25" t="str">
        <f t="shared" si="5"/>
        <v/>
      </c>
      <c r="V27" s="25" t="str">
        <f t="shared" si="6"/>
        <v/>
      </c>
      <c r="W27" s="25" t="str">
        <f t="shared" si="7"/>
        <v>-- 番地，丁目等</v>
      </c>
      <c r="Y27" s="41"/>
      <c r="Z27" s="41"/>
      <c r="AA27" s="41"/>
      <c r="AB27" s="41"/>
      <c r="AD27" s="25" t="str">
        <f t="shared" si="8"/>
        <v xml:space="preserve">"home_number": "object", </v>
      </c>
      <c r="AE27" s="25" t="str">
        <f t="shared" si="9"/>
        <v xml:space="preserve">"home_number", </v>
      </c>
    </row>
    <row r="28" spans="2:31" ht="17.45" customHeight="1">
      <c r="B28" s="33">
        <f t="shared" si="0"/>
        <v>15</v>
      </c>
      <c r="C28" s="34" t="s">
        <v>2383</v>
      </c>
      <c r="D28" s="236" t="s">
        <v>2992</v>
      </c>
      <c r="E28" s="36"/>
      <c r="F28" s="36" t="s">
        <v>1620</v>
      </c>
      <c r="G28" s="36">
        <v>10</v>
      </c>
      <c r="H28" s="229" t="str">
        <f t="shared" si="1"/>
        <v>text</v>
      </c>
      <c r="I28" s="229">
        <f t="shared" si="2"/>
        <v>31</v>
      </c>
      <c r="J28" s="237"/>
      <c r="K28" s="238"/>
      <c r="L28" s="239"/>
      <c r="M28" s="240"/>
      <c r="S28" s="25" t="str">
        <f t="shared" si="3"/>
        <v>,zip</v>
      </c>
      <c r="T28" s="25" t="str">
        <f t="shared" si="4"/>
        <v>TEXT</v>
      </c>
      <c r="U28" s="25" t="str">
        <f t="shared" si="5"/>
        <v/>
      </c>
      <c r="V28" s="25" t="str">
        <f t="shared" si="6"/>
        <v/>
      </c>
      <c r="W28" s="25" t="str">
        <f t="shared" si="7"/>
        <v>-- 郵便番号</v>
      </c>
      <c r="Y28" s="41"/>
      <c r="Z28" s="41"/>
      <c r="AA28" s="41"/>
      <c r="AB28" s="41"/>
      <c r="AD28" s="25" t="str">
        <f t="shared" si="8"/>
        <v xml:space="preserve">"zip": "object", </v>
      </c>
      <c r="AE28" s="25" t="str">
        <f t="shared" si="9"/>
        <v xml:space="preserve">"zip", </v>
      </c>
    </row>
    <row r="29" spans="2:31" ht="17.45" customHeight="1" thickBot="1">
      <c r="B29" s="42">
        <f t="shared" si="0"/>
        <v>16</v>
      </c>
      <c r="C29" s="43" t="s">
        <v>2384</v>
      </c>
      <c r="D29" s="324" t="s">
        <v>2993</v>
      </c>
      <c r="E29" s="44"/>
      <c r="F29" s="44" t="s">
        <v>1620</v>
      </c>
      <c r="G29" s="44">
        <v>10</v>
      </c>
      <c r="H29" s="325" t="str">
        <f t="shared" si="1"/>
        <v>text</v>
      </c>
      <c r="I29" s="325">
        <f t="shared" si="2"/>
        <v>31</v>
      </c>
      <c r="J29" s="326"/>
      <c r="K29" s="327"/>
      <c r="L29" s="328"/>
      <c r="M29" s="329"/>
      <c r="S29" s="25" t="str">
        <f t="shared" si="3"/>
        <v>,country_code</v>
      </c>
      <c r="T29" s="25" t="str">
        <f t="shared" si="4"/>
        <v>TEXT</v>
      </c>
      <c r="U29" s="25" t="str">
        <f t="shared" si="5"/>
        <v/>
      </c>
      <c r="V29" s="25" t="str">
        <f t="shared" si="6"/>
        <v/>
      </c>
      <c r="W29" s="25" t="str">
        <f t="shared" si="7"/>
        <v>-- 国コード</v>
      </c>
      <c r="Y29" s="41"/>
      <c r="Z29" s="41"/>
      <c r="AA29" s="41"/>
      <c r="AB29" s="41"/>
      <c r="AD29" s="25" t="str">
        <f t="shared" si="8"/>
        <v xml:space="preserve">"country_code": "object", </v>
      </c>
      <c r="AE29" s="25" t="str">
        <f t="shared" si="9"/>
        <v xml:space="preserve">"country_code", </v>
      </c>
    </row>
    <row r="30" spans="2:31">
      <c r="P30" s="41"/>
      <c r="R30" s="25" t="s">
        <v>1327</v>
      </c>
      <c r="Y30" s="41"/>
      <c r="Z30" s="41"/>
      <c r="AA30" s="41"/>
    </row>
    <row r="31" spans="2:31">
      <c r="P31" s="41"/>
      <c r="Y31" s="41"/>
      <c r="Z31" s="41"/>
      <c r="AA31" s="41"/>
    </row>
    <row r="32" spans="2:31">
      <c r="P32" s="41"/>
      <c r="Y32" s="41"/>
      <c r="Z32" s="41"/>
      <c r="AA32" s="41"/>
    </row>
    <row r="33" spans="16:27">
      <c r="P33" s="41"/>
      <c r="Y33" s="41"/>
      <c r="Z33" s="41"/>
      <c r="AA33" s="41"/>
    </row>
    <row r="34" spans="16:27">
      <c r="P34" s="41"/>
      <c r="Y34" s="41"/>
      <c r="Z34" s="41"/>
      <c r="AA34"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44" priority="9"/>
  </conditionalFormatting>
  <conditionalFormatting sqref="D18:D25">
    <cfRule type="duplicateValues" dxfId="143" priority="8"/>
  </conditionalFormatting>
  <conditionalFormatting sqref="D16">
    <cfRule type="duplicateValues" dxfId="142" priority="7"/>
  </conditionalFormatting>
  <conditionalFormatting sqref="D17">
    <cfRule type="duplicateValues" dxfId="141" priority="6"/>
  </conditionalFormatting>
  <conditionalFormatting sqref="D14">
    <cfRule type="duplicateValues" dxfId="140" priority="5"/>
  </conditionalFormatting>
  <conditionalFormatting sqref="D27">
    <cfRule type="duplicateValues" dxfId="139" priority="4"/>
  </conditionalFormatting>
  <conditionalFormatting sqref="D26">
    <cfRule type="duplicateValues" dxfId="138" priority="3"/>
  </conditionalFormatting>
  <conditionalFormatting sqref="D29">
    <cfRule type="duplicateValues" dxfId="137" priority="2"/>
  </conditionalFormatting>
  <conditionalFormatting sqref="D28">
    <cfRule type="duplicateValues" dxfId="13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6"/>
  <sheetViews>
    <sheetView showGridLines="0" zoomScale="85" zoomScaleNormal="85" zoomScaleSheetLayoutView="85" workbookViewId="0"/>
  </sheetViews>
  <sheetFormatPr defaultColWidth="2.625" defaultRowHeight="17.45" customHeight="1"/>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7.45" customHeight="1">
      <c r="A1" s="79" t="s">
        <v>730</v>
      </c>
      <c r="B1" s="631" t="s">
        <v>137</v>
      </c>
      <c r="C1" s="632"/>
      <c r="D1" s="23" t="s">
        <v>138</v>
      </c>
      <c r="E1" s="635"/>
      <c r="F1" s="635"/>
      <c r="G1" s="635"/>
      <c r="H1" s="635"/>
      <c r="I1" s="635"/>
      <c r="J1" s="636" t="s">
        <v>139</v>
      </c>
      <c r="K1" s="635"/>
      <c r="L1" s="627"/>
      <c r="M1" s="323" t="s">
        <v>140</v>
      </c>
    </row>
    <row r="2" spans="1:31" ht="17.45" customHeight="1" thickBot="1">
      <c r="B2" s="633"/>
      <c r="C2" s="634"/>
      <c r="D2" s="26" t="s">
        <v>141</v>
      </c>
      <c r="E2" s="637"/>
      <c r="F2" s="637"/>
      <c r="G2" s="637"/>
      <c r="H2" s="637"/>
      <c r="I2" s="637"/>
      <c r="J2" s="638"/>
      <c r="K2" s="639"/>
      <c r="L2" s="640"/>
      <c r="M2" s="27"/>
      <c r="P2" s="25" t="str">
        <f>"ALTER TABLE ONLY milscm4."&amp;D$8</f>
        <v>ALTER TABLE ONLY milscm4.text_mml_mmlre_ps</v>
      </c>
    </row>
    <row r="3" spans="1:31" ht="17.45" customHeight="1" thickBot="1">
      <c r="B3" s="28"/>
      <c r="C3" s="28"/>
      <c r="D3" s="28"/>
      <c r="E3" s="28"/>
      <c r="F3" s="28"/>
      <c r="G3" s="28"/>
      <c r="H3" s="28"/>
      <c r="I3" s="28"/>
      <c r="J3" s="28"/>
      <c r="K3" s="28"/>
      <c r="L3" s="28"/>
      <c r="M3" s="29"/>
      <c r="N3" s="28"/>
      <c r="Q3" s="25" t="str">
        <f>"ADD CONSTRAINT "&amp;D$8&amp;"_pkey"</f>
        <v>ADD CONSTRAINT text_mml_mmlre_ps_pkey</v>
      </c>
    </row>
    <row r="4" spans="1:31" ht="17.45" customHeight="1">
      <c r="B4" s="626" t="s">
        <v>142</v>
      </c>
      <c r="C4" s="627"/>
      <c r="D4" s="628" t="str">
        <f>VLOOKUP(D7,エンティティ一覧!A1:'エンティティ一覧'!AQ10131,13,FALSE)</f>
        <v>ENT_A6_59</v>
      </c>
      <c r="E4" s="673"/>
      <c r="F4" s="673"/>
      <c r="G4" s="673"/>
      <c r="H4" s="673"/>
      <c r="I4" s="673"/>
      <c r="J4" s="673"/>
      <c r="K4" s="673"/>
      <c r="L4" s="673"/>
      <c r="M4" s="674"/>
      <c r="R4" s="25" t="s">
        <v>1328</v>
      </c>
    </row>
    <row r="5" spans="1:31" ht="17.45" customHeight="1">
      <c r="B5" s="641" t="s">
        <v>275</v>
      </c>
      <c r="C5" s="642"/>
      <c r="D5" s="643" t="str">
        <f>VLOOKUP(D7,エンティティ一覧!A1:'エンティティ一覧'!AQ10131,2,FALSE)</f>
        <v>SA_A6</v>
      </c>
      <c r="E5" s="646"/>
      <c r="F5" s="646"/>
      <c r="G5" s="646"/>
      <c r="H5" s="646"/>
      <c r="I5" s="646"/>
      <c r="J5" s="646"/>
      <c r="K5" s="646"/>
      <c r="L5" s="646"/>
      <c r="M5" s="647"/>
      <c r="S5" s="25" t="s">
        <v>1326</v>
      </c>
    </row>
    <row r="6" spans="1:31" ht="17.45" customHeight="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ht="17.45" customHeight="1">
      <c r="B7" s="641" t="s">
        <v>145</v>
      </c>
      <c r="C7" s="642"/>
      <c r="D7" s="643" t="s">
        <v>2922</v>
      </c>
      <c r="E7" s="646"/>
      <c r="F7" s="646"/>
      <c r="G7" s="646"/>
      <c r="H7" s="646"/>
      <c r="I7" s="646"/>
      <c r="J7" s="646"/>
      <c r="K7" s="646"/>
      <c r="L7" s="646"/>
      <c r="M7" s="647"/>
    </row>
    <row r="8" spans="1:31" ht="17.45" customHeight="1">
      <c r="B8" s="641" t="s">
        <v>642</v>
      </c>
      <c r="C8" s="642"/>
      <c r="D8" s="643" t="s">
        <v>2934</v>
      </c>
      <c r="E8" s="646"/>
      <c r="F8" s="646"/>
      <c r="G8" s="646"/>
      <c r="H8" s="646"/>
      <c r="I8" s="646"/>
      <c r="J8" s="646"/>
      <c r="K8" s="646"/>
      <c r="L8" s="646"/>
      <c r="M8" s="647"/>
      <c r="S8" s="25" t="s">
        <v>1327</v>
      </c>
    </row>
    <row r="9" spans="1:31" ht="17.45" customHeight="1" thickBot="1">
      <c r="B9" s="652" t="s">
        <v>149</v>
      </c>
      <c r="C9" s="653"/>
      <c r="D9" s="654" t="str">
        <f xml:space="preserve"> D7 &amp; "を定義する。"</f>
        <v>MML_紹介状モジュール_処方箋を定義する。</v>
      </c>
      <c r="E9" s="655"/>
      <c r="F9" s="655"/>
      <c r="G9" s="655"/>
      <c r="H9" s="655"/>
      <c r="I9" s="655"/>
      <c r="J9" s="655"/>
      <c r="K9" s="655"/>
      <c r="L9" s="655"/>
      <c r="M9" s="656"/>
      <c r="P9" s="25" t="str">
        <f>"ALTER TABLE milscm4."&amp;D$8&amp;" OWNER TO pgmisgrp1;"</f>
        <v>ALTER TABLE milscm4.text_mml_mmlre_ps OWNER TO pgmisgrp1;</v>
      </c>
    </row>
    <row r="10" spans="1:31" ht="17.45" customHeight="1">
      <c r="B10" s="30"/>
      <c r="C10" s="30"/>
      <c r="D10" s="28"/>
      <c r="E10" s="28"/>
      <c r="F10" s="28"/>
      <c r="G10" s="28"/>
      <c r="H10" s="28"/>
      <c r="I10" s="28"/>
      <c r="J10" s="28"/>
      <c r="K10" s="28"/>
      <c r="L10" s="28"/>
      <c r="M10" s="29"/>
      <c r="N10" s="28"/>
      <c r="P10" s="25" t="str">
        <f>"GRANT ALL ON TABLE milscm4."&amp;D$8&amp;" TO pgappl11;"</f>
        <v>GRANT ALL ON TABLE milscm4.text_mml_mmlre_ps TO pgappl11;</v>
      </c>
    </row>
    <row r="11" spans="1:31" ht="17.45" customHeight="1" thickBot="1">
      <c r="B11" s="31" t="s">
        <v>151</v>
      </c>
      <c r="C11" s="30"/>
      <c r="D11" s="28"/>
      <c r="E11" s="28"/>
      <c r="F11" s="28"/>
      <c r="G11" s="28"/>
      <c r="H11" s="28"/>
      <c r="I11" s="28"/>
      <c r="J11" s="28"/>
      <c r="K11" s="28"/>
      <c r="L11" s="28"/>
      <c r="M11" s="29"/>
      <c r="N11" s="28"/>
    </row>
    <row r="12" spans="1:31" ht="17.45" customHeight="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milscm4.text_mml_mmlre_ps</v>
      </c>
    </row>
    <row r="13" spans="1:31" ht="17.45" customHeight="1">
      <c r="B13" s="670"/>
      <c r="C13" s="672"/>
      <c r="D13" s="672"/>
      <c r="E13" s="666"/>
      <c r="F13" s="322" t="s">
        <v>162</v>
      </c>
      <c r="G13" s="322" t="s">
        <v>163</v>
      </c>
      <c r="H13" s="322" t="s">
        <v>162</v>
      </c>
      <c r="I13" s="322" t="s">
        <v>164</v>
      </c>
      <c r="J13" s="666"/>
      <c r="K13" s="666"/>
      <c r="L13" s="666"/>
      <c r="M13" s="668"/>
      <c r="Q13" s="25" t="s">
        <v>1326</v>
      </c>
    </row>
    <row r="14" spans="1:31" ht="17.45" customHeight="1">
      <c r="B14" s="33">
        <f t="shared" ref="B14:B21" si="0">ROW()-13</f>
        <v>1</v>
      </c>
      <c r="C14" s="34" t="s">
        <v>1887</v>
      </c>
      <c r="D14" s="236" t="s">
        <v>1885</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zip_no</v>
      </c>
      <c r="T14" s="25" t="str">
        <f t="shared" ref="T14:T21" si="4">UPPER(H14)</f>
        <v>INTEGER</v>
      </c>
      <c r="U14" s="25" t="str">
        <f t="shared" ref="U14:U21" si="5">IF(K14&lt;&gt;"","default "&amp;IF(H14="text","'"&amp;K14&amp;"'",K14),"")</f>
        <v/>
      </c>
      <c r="V14" s="25" t="str">
        <f t="shared" ref="V14:V21" si="6">IF(L14="○","NOT NULL","")</f>
        <v>NOT NULL</v>
      </c>
      <c r="W14" s="25" t="str">
        <f t="shared" ref="W14:W21" si="7">"-- "&amp;C14</f>
        <v>-- ZipファイルNo</v>
      </c>
      <c r="Y14" s="41"/>
      <c r="Z14" s="41"/>
      <c r="AA14" s="41"/>
      <c r="AB14" s="41"/>
      <c r="AD14" s="25" t="str">
        <f t="shared" ref="AD14:AD21" si="8">IF(H14="text",""""&amp;D14&amp;""": ""object"", ","")</f>
        <v/>
      </c>
      <c r="AE14" s="25" t="str">
        <f t="shared" ref="AE14:AE21" si="9">""""&amp;D14&amp;""", "</f>
        <v xml:space="preserve">"zip_no", </v>
      </c>
    </row>
    <row r="15" spans="1:31" ht="17.45" customHeight="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ht="17.45" customHeight="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ht="17.45" customHeight="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ht="17.45" customHeight="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ht="37.5">
      <c r="B19" s="33">
        <f t="shared" si="0"/>
        <v>6</v>
      </c>
      <c r="C19" s="34" t="s">
        <v>2113</v>
      </c>
      <c r="D19" s="236" t="s">
        <v>2994</v>
      </c>
      <c r="E19" s="36"/>
      <c r="F19" s="36" t="s">
        <v>1620</v>
      </c>
      <c r="G19" s="36">
        <v>20</v>
      </c>
      <c r="H19" s="229" t="str">
        <f t="shared" si="1"/>
        <v>text</v>
      </c>
      <c r="I19" s="229">
        <f t="shared" si="2"/>
        <v>61</v>
      </c>
      <c r="J19" s="237"/>
      <c r="K19" s="238"/>
      <c r="L19" s="239"/>
      <c r="M19" s="240" t="s">
        <v>2997</v>
      </c>
      <c r="S19" s="25" t="str">
        <f t="shared" si="3"/>
        <v>,issued_to</v>
      </c>
      <c r="T19" s="25" t="str">
        <f t="shared" si="4"/>
        <v>TEXT</v>
      </c>
      <c r="U19" s="25" t="str">
        <f t="shared" si="5"/>
        <v/>
      </c>
      <c r="V19" s="25" t="str">
        <f t="shared" si="6"/>
        <v/>
      </c>
      <c r="W19" s="25" t="str">
        <f t="shared" si="7"/>
        <v>-- 院外、院内処方箋の別</v>
      </c>
      <c r="Y19" s="41"/>
      <c r="Z19" s="41"/>
      <c r="AA19" s="41"/>
      <c r="AB19" s="41"/>
      <c r="AD19" s="25" t="str">
        <f t="shared" si="8"/>
        <v xml:space="preserve">"issued_to": "object", </v>
      </c>
      <c r="AE19" s="25" t="str">
        <f t="shared" si="9"/>
        <v xml:space="preserve">"issued_to", </v>
      </c>
    </row>
    <row r="20" spans="2:31" ht="31.5">
      <c r="B20" s="33">
        <f t="shared" si="0"/>
        <v>7</v>
      </c>
      <c r="C20" s="34" t="s">
        <v>2114</v>
      </c>
      <c r="D20" s="236" t="s">
        <v>2996</v>
      </c>
      <c r="E20" s="36"/>
      <c r="F20" s="36" t="s">
        <v>1620</v>
      </c>
      <c r="G20" s="36">
        <v>100</v>
      </c>
      <c r="H20" s="229" t="str">
        <f t="shared" si="1"/>
        <v>text</v>
      </c>
      <c r="I20" s="229">
        <f t="shared" si="2"/>
        <v>301</v>
      </c>
      <c r="J20" s="237"/>
      <c r="K20" s="238"/>
      <c r="L20" s="239"/>
      <c r="M20" s="240"/>
      <c r="S20" s="25" t="str">
        <f t="shared" si="3"/>
        <v>,narcotic_prescription_license_no</v>
      </c>
      <c r="T20" s="25" t="str">
        <f t="shared" si="4"/>
        <v>TEXT</v>
      </c>
      <c r="U20" s="25" t="str">
        <f t="shared" si="5"/>
        <v/>
      </c>
      <c r="V20" s="25" t="str">
        <f t="shared" si="6"/>
        <v/>
      </c>
      <c r="W20" s="25" t="str">
        <f t="shared" si="7"/>
        <v>-- 麻薬施用者番号</v>
      </c>
      <c r="Y20" s="41"/>
      <c r="Z20" s="41"/>
      <c r="AA20" s="41"/>
      <c r="AB20" s="41"/>
      <c r="AD20" s="25" t="str">
        <f t="shared" si="8"/>
        <v xml:space="preserve">"narcotic_prescription_license_no": "object", </v>
      </c>
      <c r="AE20" s="25" t="str">
        <f t="shared" si="9"/>
        <v xml:space="preserve">"narcotic_prescription_license_no", </v>
      </c>
    </row>
    <row r="21" spans="2:31" ht="17.45" customHeight="1" thickBot="1">
      <c r="B21" s="42">
        <f t="shared" si="0"/>
        <v>8</v>
      </c>
      <c r="C21" s="43" t="s">
        <v>2115</v>
      </c>
      <c r="D21" s="324" t="s">
        <v>2995</v>
      </c>
      <c r="E21" s="44"/>
      <c r="F21" s="44" t="s">
        <v>1620</v>
      </c>
      <c r="G21" s="44">
        <v>1000</v>
      </c>
      <c r="H21" s="325" t="str">
        <f t="shared" si="1"/>
        <v>text</v>
      </c>
      <c r="I21" s="325">
        <f t="shared" si="2"/>
        <v>3004</v>
      </c>
      <c r="J21" s="326"/>
      <c r="K21" s="327"/>
      <c r="L21" s="328"/>
      <c r="M21" s="329"/>
      <c r="S21" s="25" t="str">
        <f t="shared" si="3"/>
        <v>,comment</v>
      </c>
      <c r="T21" s="25" t="str">
        <f t="shared" si="4"/>
        <v>TEXT</v>
      </c>
      <c r="U21" s="25" t="str">
        <f t="shared" si="5"/>
        <v/>
      </c>
      <c r="V21" s="25" t="str">
        <f t="shared" si="6"/>
        <v/>
      </c>
      <c r="W21" s="25" t="str">
        <f t="shared" si="7"/>
        <v>-- コメント</v>
      </c>
      <c r="Y21" s="41"/>
      <c r="Z21" s="41"/>
      <c r="AA21" s="41"/>
      <c r="AB21" s="41"/>
      <c r="AD21" s="25" t="str">
        <f t="shared" si="8"/>
        <v xml:space="preserve">"comment": "object", </v>
      </c>
      <c r="AE21" s="25" t="str">
        <f t="shared" si="9"/>
        <v xml:space="preserve">"comment", </v>
      </c>
    </row>
    <row r="22" spans="2:31" ht="17.45" customHeight="1">
      <c r="P22" s="41"/>
      <c r="R22" s="25" t="s">
        <v>1327</v>
      </c>
      <c r="Y22" s="41"/>
      <c r="Z22" s="41"/>
      <c r="AA22" s="41"/>
    </row>
    <row r="23" spans="2:31" ht="17.45" customHeight="1">
      <c r="P23" s="41"/>
      <c r="Y23" s="41"/>
      <c r="Z23" s="41"/>
      <c r="AA23" s="41"/>
    </row>
    <row r="24" spans="2:31" ht="17.45" customHeight="1">
      <c r="P24" s="41"/>
      <c r="Y24" s="41"/>
      <c r="Z24" s="41"/>
      <c r="AA24" s="41"/>
    </row>
    <row r="25" spans="2:31" ht="17.45" customHeight="1">
      <c r="P25" s="41"/>
      <c r="Y25" s="41"/>
      <c r="Z25" s="41"/>
      <c r="AA25" s="41"/>
    </row>
    <row r="26" spans="2:31" ht="17.45" customHeight="1">
      <c r="P26" s="41"/>
      <c r="Y26" s="41"/>
      <c r="Z26" s="41"/>
      <c r="AA26"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35" priority="9"/>
  </conditionalFormatting>
  <conditionalFormatting sqref="D18">
    <cfRule type="duplicateValues" dxfId="134" priority="8"/>
  </conditionalFormatting>
  <conditionalFormatting sqref="D16">
    <cfRule type="duplicateValues" dxfId="133" priority="7"/>
  </conditionalFormatting>
  <conditionalFormatting sqref="D17">
    <cfRule type="duplicateValues" dxfId="132" priority="6"/>
  </conditionalFormatting>
  <conditionalFormatting sqref="D14">
    <cfRule type="duplicateValues" dxfId="131" priority="5"/>
  </conditionalFormatting>
  <conditionalFormatting sqref="D20">
    <cfRule type="duplicateValues" dxfId="130" priority="4"/>
  </conditionalFormatting>
  <conditionalFormatting sqref="D19">
    <cfRule type="duplicateValues" dxfId="129" priority="3"/>
  </conditionalFormatting>
  <conditionalFormatting sqref="D21">
    <cfRule type="duplicateValues" dxfId="128"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milscm4.text_mml_mmlre_ps_medication</v>
      </c>
    </row>
    <row r="3" spans="1:31" ht="19.5" thickBot="1">
      <c r="B3" s="28"/>
      <c r="C3" s="28"/>
      <c r="D3" s="28"/>
      <c r="E3" s="28"/>
      <c r="F3" s="28"/>
      <c r="G3" s="28"/>
      <c r="H3" s="28"/>
      <c r="I3" s="28"/>
      <c r="J3" s="28"/>
      <c r="K3" s="28"/>
      <c r="L3" s="28"/>
      <c r="M3" s="29"/>
      <c r="N3" s="28"/>
      <c r="Q3" s="25" t="str">
        <f>"ADD CONSTRAINT "&amp;D$8&amp;"_pkey"</f>
        <v>ADD CONSTRAINT text_mml_mmlre_ps_medication_pkey</v>
      </c>
    </row>
    <row r="4" spans="1:31">
      <c r="B4" s="626" t="s">
        <v>142</v>
      </c>
      <c r="C4" s="627"/>
      <c r="D4" s="628" t="str">
        <f>VLOOKUP(D7,エンティティ一覧!A1:'エンティティ一覧'!AQ10131,13,FALSE)</f>
        <v>ENT_A6_60</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2923</v>
      </c>
      <c r="E7" s="646"/>
      <c r="F7" s="646"/>
      <c r="G7" s="646"/>
      <c r="H7" s="646"/>
      <c r="I7" s="646"/>
      <c r="J7" s="646"/>
      <c r="K7" s="646"/>
      <c r="L7" s="646"/>
      <c r="M7" s="647"/>
      <c r="T7" s="25" t="s">
        <v>2163</v>
      </c>
    </row>
    <row r="8" spans="1:31">
      <c r="B8" s="641" t="s">
        <v>642</v>
      </c>
      <c r="C8" s="642"/>
      <c r="D8" s="643" t="s">
        <v>2935</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MML_紹介状モジュール_処方箋投薬を定義する。</v>
      </c>
      <c r="E9" s="655"/>
      <c r="F9" s="655"/>
      <c r="G9" s="655"/>
      <c r="H9" s="655"/>
      <c r="I9" s="655"/>
      <c r="J9" s="655"/>
      <c r="K9" s="655"/>
      <c r="L9" s="655"/>
      <c r="M9" s="656"/>
      <c r="P9" s="25" t="str">
        <f>"ALTER TABLE milscm4."&amp;D$8&amp;" OWNER TO pgmisgrp1;"</f>
        <v>ALTER TABLE milscm4.text_mml_mmlre_ps_medication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milscm4.text_mml_mmlre_ps_medication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milscm4.text_mml_mmlre_ps_medication</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34" si="0">ROW()-13</f>
        <v>1</v>
      </c>
      <c r="C14" s="34" t="s">
        <v>1887</v>
      </c>
      <c r="D14" s="236" t="s">
        <v>1885</v>
      </c>
      <c r="E14" s="36" t="s">
        <v>192</v>
      </c>
      <c r="F14" s="36" t="s">
        <v>1875</v>
      </c>
      <c r="G14" s="36">
        <v>10</v>
      </c>
      <c r="H14" s="229" t="str">
        <f t="shared" ref="H14:H34" si="1">IF(F14="フラグ","boolean",IF(F14="文字列","text",IF(F14="整数","integer",IF(F14="実数","numeric",""))))</f>
        <v>integer</v>
      </c>
      <c r="I14" s="229">
        <f t="shared" ref="I14:I34" si="2">IF(H14="boolean",1,IF(H14="text",IF(G14&lt;=126,1+(G14*3),4+(G14*3)),IF(H14="integer",4,IF(H14="numeric",3+CEILING(G14/4*2,2),0))))</f>
        <v>4</v>
      </c>
      <c r="J14" s="237"/>
      <c r="K14" s="238"/>
      <c r="L14" s="239" t="s">
        <v>192</v>
      </c>
      <c r="M14" s="240"/>
      <c r="S14" s="25" t="str">
        <f t="shared" ref="S14:S34" si="3">IF(B14&lt;&gt;1,","&amp;D14,D14)</f>
        <v>zip_no</v>
      </c>
      <c r="T14" s="25" t="str">
        <f t="shared" ref="T14:T34" si="4">UPPER(H14)</f>
        <v>INTEGER</v>
      </c>
      <c r="U14" s="25" t="str">
        <f t="shared" ref="U14:U34" si="5">IF(K14&lt;&gt;"","default "&amp;IF(H14="text","'"&amp;K14&amp;"'",K14),"")</f>
        <v/>
      </c>
      <c r="V14" s="25" t="str">
        <f t="shared" ref="V14:V34" si="6">IF(L14="○","NOT NULL","")</f>
        <v>NOT NULL</v>
      </c>
      <c r="W14" s="25" t="str">
        <f t="shared" ref="W14:W34" si="7">"-- "&amp;C14</f>
        <v>-- ZipファイルNo</v>
      </c>
      <c r="Y14" s="41"/>
      <c r="Z14" s="41"/>
      <c r="AA14" s="41"/>
      <c r="AB14" s="41"/>
      <c r="AD14" s="25" t="str">
        <f t="shared" ref="AD14:AD34" si="8">IF(H14="text",""""&amp;D14&amp;""": ""object"", ","")</f>
        <v/>
      </c>
      <c r="AE14" s="25" t="str">
        <f t="shared" ref="AE14:AE34"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2968</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2156</v>
      </c>
      <c r="D19" s="236" t="s">
        <v>2965</v>
      </c>
      <c r="E19" s="36" t="s">
        <v>192</v>
      </c>
      <c r="F19" s="36" t="s">
        <v>1875</v>
      </c>
      <c r="G19" s="36">
        <v>10</v>
      </c>
      <c r="H19" s="229" t="str">
        <f t="shared" ref="H19:H30" si="10">IF(F19="フラグ","boolean",IF(F19="文字列","text",IF(F19="整数","integer",IF(F19="実数","numeric",""))))</f>
        <v>integer</v>
      </c>
      <c r="I19" s="229">
        <f t="shared" ref="I19:I30" si="11">IF(H19="boolean",1,IF(H19="text",IF(G19&lt;=126,1+(G19*3),4+(G19*3)),IF(H19="integer",4,IF(H19="numeric",3+CEILING(G19/4*2,2),0))))</f>
        <v>4</v>
      </c>
      <c r="J19" s="237"/>
      <c r="K19" s="238"/>
      <c r="L19" s="239" t="s">
        <v>192</v>
      </c>
      <c r="M19" s="240"/>
      <c r="S19" s="25" t="str">
        <f t="shared" ref="S19:S30" si="12">IF(B19&lt;&gt;1,","&amp;D19,D19)</f>
        <v>,medication_no</v>
      </c>
      <c r="T19" s="25" t="str">
        <f t="shared" ref="T19:T30" si="13">UPPER(H19)</f>
        <v>INTEGER</v>
      </c>
      <c r="U19" s="25" t="str">
        <f t="shared" ref="U19:U30" si="14">IF(K19&lt;&gt;"","default "&amp;IF(H19="text","'"&amp;K19&amp;"'",K19),"")</f>
        <v/>
      </c>
      <c r="V19" s="25" t="str">
        <f t="shared" ref="V19:V30" si="15">IF(L19="○","NOT NULL","")</f>
        <v>NOT NULL</v>
      </c>
      <c r="W19" s="25" t="str">
        <f t="shared" ref="W19:W30" si="16">"-- "&amp;C19</f>
        <v>-- 投薬No</v>
      </c>
      <c r="Y19" s="41"/>
      <c r="Z19" s="41"/>
      <c r="AA19" s="41"/>
      <c r="AB19" s="41"/>
      <c r="AD19" s="25" t="str">
        <f t="shared" ref="AD19:AD30" si="17">IF(H19="text",""""&amp;D19&amp;""": ""object"", ","")</f>
        <v/>
      </c>
      <c r="AE19" s="25" t="str">
        <f t="shared" ref="AE19:AE30" si="18">""""&amp;D19&amp;""", "</f>
        <v xml:space="preserve">"medication_no", </v>
      </c>
    </row>
    <row r="20" spans="2:31">
      <c r="B20" s="33">
        <f t="shared" si="0"/>
        <v>7</v>
      </c>
      <c r="C20" s="34" t="s">
        <v>2121</v>
      </c>
      <c r="D20" s="236" t="s">
        <v>2998</v>
      </c>
      <c r="E20" s="36"/>
      <c r="F20" s="36" t="s">
        <v>1620</v>
      </c>
      <c r="G20" s="36">
        <v>100</v>
      </c>
      <c r="H20" s="229" t="str">
        <f t="shared" si="10"/>
        <v>text</v>
      </c>
      <c r="I20" s="229">
        <f t="shared" si="11"/>
        <v>301</v>
      </c>
      <c r="J20" s="237"/>
      <c r="K20" s="238"/>
      <c r="L20" s="239"/>
      <c r="M20" s="240"/>
      <c r="S20" s="25" t="str">
        <f t="shared" si="12"/>
        <v>,medicine_name</v>
      </c>
      <c r="T20" s="25" t="str">
        <f t="shared" si="13"/>
        <v>TEXT</v>
      </c>
      <c r="U20" s="25" t="str">
        <f t="shared" si="14"/>
        <v/>
      </c>
      <c r="V20" s="25" t="str">
        <f t="shared" si="15"/>
        <v/>
      </c>
      <c r="W20" s="25" t="str">
        <f t="shared" si="16"/>
        <v>-- 薬剤名称</v>
      </c>
      <c r="Y20" s="41"/>
      <c r="Z20" s="41"/>
      <c r="AA20" s="41"/>
      <c r="AB20" s="41"/>
      <c r="AD20" s="25" t="str">
        <f t="shared" si="17"/>
        <v xml:space="preserve">"medicine_name": "object", </v>
      </c>
      <c r="AE20" s="25" t="str">
        <f t="shared" si="18"/>
        <v xml:space="preserve">"medicine_name", </v>
      </c>
    </row>
    <row r="21" spans="2:31">
      <c r="B21" s="33">
        <f t="shared" si="0"/>
        <v>8</v>
      </c>
      <c r="C21" s="34" t="s">
        <v>2122</v>
      </c>
      <c r="D21" s="236" t="s">
        <v>2999</v>
      </c>
      <c r="E21" s="36"/>
      <c r="F21" s="36" t="s">
        <v>1620</v>
      </c>
      <c r="G21" s="36">
        <v>10</v>
      </c>
      <c r="H21" s="229" t="str">
        <f t="shared" si="10"/>
        <v>text</v>
      </c>
      <c r="I21" s="229">
        <f t="shared" si="11"/>
        <v>31</v>
      </c>
      <c r="J21" s="237"/>
      <c r="K21" s="238"/>
      <c r="L21" s="239"/>
      <c r="M21" s="240"/>
      <c r="S21" s="25" t="str">
        <f t="shared" si="12"/>
        <v>,dose</v>
      </c>
      <c r="T21" s="25" t="str">
        <f t="shared" si="13"/>
        <v>TEXT</v>
      </c>
      <c r="U21" s="25" t="str">
        <f t="shared" si="14"/>
        <v/>
      </c>
      <c r="V21" s="25" t="str">
        <f t="shared" si="15"/>
        <v/>
      </c>
      <c r="W21" s="25" t="str">
        <f t="shared" si="16"/>
        <v>-- 用量</v>
      </c>
      <c r="Y21" s="41"/>
      <c r="Z21" s="41"/>
      <c r="AA21" s="41"/>
      <c r="AB21" s="41"/>
      <c r="AD21" s="25" t="str">
        <f t="shared" si="17"/>
        <v xml:space="preserve">"dose": "object", </v>
      </c>
      <c r="AE21" s="25" t="str">
        <f t="shared" si="18"/>
        <v xml:space="preserve">"dose", </v>
      </c>
    </row>
    <row r="22" spans="2:31">
      <c r="B22" s="33">
        <f t="shared" si="0"/>
        <v>9</v>
      </c>
      <c r="C22" s="34" t="s">
        <v>2123</v>
      </c>
      <c r="D22" s="236" t="s">
        <v>3000</v>
      </c>
      <c r="E22" s="36"/>
      <c r="F22" s="36" t="s">
        <v>1620</v>
      </c>
      <c r="G22" s="36">
        <v>10</v>
      </c>
      <c r="H22" s="229" t="str">
        <f t="shared" si="10"/>
        <v>text</v>
      </c>
      <c r="I22" s="229">
        <f t="shared" si="11"/>
        <v>31</v>
      </c>
      <c r="J22" s="237"/>
      <c r="K22" s="238"/>
      <c r="L22" s="239"/>
      <c r="M22" s="240"/>
      <c r="S22" s="25" t="str">
        <f t="shared" si="12"/>
        <v>,dose_unit</v>
      </c>
      <c r="T22" s="25" t="str">
        <f t="shared" si="13"/>
        <v>TEXT</v>
      </c>
      <c r="U22" s="25" t="str">
        <f t="shared" si="14"/>
        <v/>
      </c>
      <c r="V22" s="25" t="str">
        <f t="shared" si="15"/>
        <v/>
      </c>
      <c r="W22" s="25" t="str">
        <f t="shared" si="16"/>
        <v>-- 用量の単位</v>
      </c>
      <c r="Y22" s="41"/>
      <c r="Z22" s="41"/>
      <c r="AA22" s="41"/>
      <c r="AB22" s="41"/>
      <c r="AD22" s="25" t="str">
        <f t="shared" si="17"/>
        <v xml:space="preserve">"dose_unit": "object", </v>
      </c>
      <c r="AE22" s="25" t="str">
        <f t="shared" si="18"/>
        <v xml:space="preserve">"dose_unit", </v>
      </c>
    </row>
    <row r="23" spans="2:31">
      <c r="B23" s="33">
        <f t="shared" si="0"/>
        <v>10</v>
      </c>
      <c r="C23" s="34" t="s">
        <v>2124</v>
      </c>
      <c r="D23" s="236" t="s">
        <v>3001</v>
      </c>
      <c r="E23" s="36"/>
      <c r="F23" s="36" t="s">
        <v>1620</v>
      </c>
      <c r="G23" s="36">
        <v>10</v>
      </c>
      <c r="H23" s="229" t="str">
        <f t="shared" si="10"/>
        <v>text</v>
      </c>
      <c r="I23" s="229">
        <f t="shared" si="11"/>
        <v>31</v>
      </c>
      <c r="J23" s="237"/>
      <c r="K23" s="238"/>
      <c r="L23" s="239"/>
      <c r="M23" s="240"/>
      <c r="S23" s="25" t="str">
        <f t="shared" si="12"/>
        <v>,frequency_per_day</v>
      </c>
      <c r="T23" s="25" t="str">
        <f t="shared" si="13"/>
        <v>TEXT</v>
      </c>
      <c r="U23" s="25" t="str">
        <f t="shared" si="14"/>
        <v/>
      </c>
      <c r="V23" s="25" t="str">
        <f t="shared" si="15"/>
        <v/>
      </c>
      <c r="W23" s="25" t="str">
        <f t="shared" si="16"/>
        <v>-- 一日の内服回数</v>
      </c>
      <c r="Y23" s="41"/>
      <c r="Z23" s="41"/>
      <c r="AA23" s="41"/>
      <c r="AB23" s="41"/>
      <c r="AD23" s="25" t="str">
        <f t="shared" si="17"/>
        <v xml:space="preserve">"frequency_per_day": "object", </v>
      </c>
      <c r="AE23" s="25" t="str">
        <f t="shared" si="18"/>
        <v xml:space="preserve">"frequency_per_day", </v>
      </c>
    </row>
    <row r="24" spans="2:31">
      <c r="B24" s="33">
        <f t="shared" si="0"/>
        <v>11</v>
      </c>
      <c r="C24" s="34" t="s">
        <v>2125</v>
      </c>
      <c r="D24" s="236" t="s">
        <v>3002</v>
      </c>
      <c r="E24" s="36"/>
      <c r="F24" s="36" t="s">
        <v>1620</v>
      </c>
      <c r="G24" s="36">
        <v>10</v>
      </c>
      <c r="H24" s="229" t="str">
        <f t="shared" si="10"/>
        <v>text</v>
      </c>
      <c r="I24" s="229">
        <f t="shared" si="11"/>
        <v>31</v>
      </c>
      <c r="J24" s="237"/>
      <c r="K24" s="238"/>
      <c r="L24" s="239"/>
      <c r="M24" s="240" t="s">
        <v>2982</v>
      </c>
      <c r="S24" s="25" t="str">
        <f t="shared" si="12"/>
        <v>,start_date</v>
      </c>
      <c r="T24" s="25" t="str">
        <f t="shared" si="13"/>
        <v>TEXT</v>
      </c>
      <c r="U24" s="25" t="str">
        <f t="shared" si="14"/>
        <v/>
      </c>
      <c r="V24" s="25" t="str">
        <f t="shared" si="15"/>
        <v/>
      </c>
      <c r="W24" s="25" t="str">
        <f t="shared" si="16"/>
        <v>-- 服薬開始日</v>
      </c>
      <c r="Y24" s="41"/>
      <c r="Z24" s="41"/>
      <c r="AA24" s="41"/>
      <c r="AB24" s="41"/>
      <c r="AD24" s="25" t="str">
        <f t="shared" si="17"/>
        <v xml:space="preserve">"start_date": "object", </v>
      </c>
      <c r="AE24" s="25" t="str">
        <f t="shared" si="18"/>
        <v xml:space="preserve">"start_date", </v>
      </c>
    </row>
    <row r="25" spans="2:31">
      <c r="B25" s="33">
        <f t="shared" si="0"/>
        <v>12</v>
      </c>
      <c r="C25" s="34" t="s">
        <v>2126</v>
      </c>
      <c r="D25" s="236" t="s">
        <v>3003</v>
      </c>
      <c r="E25" s="36"/>
      <c r="F25" s="36" t="s">
        <v>1620</v>
      </c>
      <c r="G25" s="36">
        <v>10</v>
      </c>
      <c r="H25" s="229" t="str">
        <f t="shared" si="10"/>
        <v>text</v>
      </c>
      <c r="I25" s="229">
        <f t="shared" si="11"/>
        <v>31</v>
      </c>
      <c r="J25" s="237"/>
      <c r="K25" s="238"/>
      <c r="L25" s="239"/>
      <c r="M25" s="240"/>
      <c r="S25" s="25" t="str">
        <f t="shared" si="12"/>
        <v>,duration</v>
      </c>
      <c r="T25" s="25" t="str">
        <f t="shared" si="13"/>
        <v>TEXT</v>
      </c>
      <c r="U25" s="25" t="str">
        <f t="shared" si="14"/>
        <v/>
      </c>
      <c r="V25" s="25" t="str">
        <f t="shared" si="15"/>
        <v/>
      </c>
      <c r="W25" s="25" t="str">
        <f t="shared" si="16"/>
        <v>-- 服薬期間（日数）</v>
      </c>
      <c r="Y25" s="41"/>
      <c r="Z25" s="41"/>
      <c r="AA25" s="41"/>
      <c r="AB25" s="41"/>
      <c r="AD25" s="25" t="str">
        <f t="shared" si="17"/>
        <v xml:space="preserve">"duration": "object", </v>
      </c>
      <c r="AE25" s="25" t="str">
        <f t="shared" si="18"/>
        <v xml:space="preserve">"duration", </v>
      </c>
    </row>
    <row r="26" spans="2:31">
      <c r="B26" s="33">
        <f t="shared" si="0"/>
        <v>13</v>
      </c>
      <c r="C26" s="34" t="s">
        <v>2127</v>
      </c>
      <c r="D26" s="236" t="s">
        <v>3004</v>
      </c>
      <c r="E26" s="36"/>
      <c r="F26" s="36" t="s">
        <v>1620</v>
      </c>
      <c r="G26" s="36">
        <v>100</v>
      </c>
      <c r="H26" s="229" t="str">
        <f t="shared" si="10"/>
        <v>text</v>
      </c>
      <c r="I26" s="229">
        <f t="shared" si="11"/>
        <v>301</v>
      </c>
      <c r="J26" s="237"/>
      <c r="K26" s="238"/>
      <c r="L26" s="239"/>
      <c r="M26" s="240"/>
      <c r="S26" s="25" t="str">
        <f t="shared" si="12"/>
        <v>,instruction</v>
      </c>
      <c r="T26" s="25" t="str">
        <f t="shared" si="13"/>
        <v>TEXT</v>
      </c>
      <c r="U26" s="25" t="str">
        <f t="shared" si="14"/>
        <v/>
      </c>
      <c r="V26" s="25" t="str">
        <f t="shared" si="15"/>
        <v/>
      </c>
      <c r="W26" s="25" t="str">
        <f t="shared" si="16"/>
        <v>-- 用法指示</v>
      </c>
      <c r="Y26" s="41"/>
      <c r="Z26" s="41"/>
      <c r="AA26" s="41"/>
      <c r="AB26" s="41"/>
      <c r="AD26" s="25" t="str">
        <f t="shared" si="17"/>
        <v xml:space="preserve">"instruction": "object", </v>
      </c>
      <c r="AE26" s="25" t="str">
        <f t="shared" si="18"/>
        <v xml:space="preserve">"instruction", </v>
      </c>
    </row>
    <row r="27" spans="2:31">
      <c r="B27" s="33">
        <f t="shared" si="0"/>
        <v>14</v>
      </c>
      <c r="C27" s="34" t="s">
        <v>2128</v>
      </c>
      <c r="D27" s="236" t="s">
        <v>3005</v>
      </c>
      <c r="E27" s="36"/>
      <c r="F27" s="36" t="s">
        <v>1620</v>
      </c>
      <c r="G27" s="36">
        <v>10</v>
      </c>
      <c r="H27" s="229" t="str">
        <f t="shared" si="10"/>
        <v>text</v>
      </c>
      <c r="I27" s="229">
        <f t="shared" si="11"/>
        <v>31</v>
      </c>
      <c r="J27" s="237"/>
      <c r="K27" s="238"/>
      <c r="L27" s="239"/>
      <c r="M27" s="240" t="s">
        <v>3013</v>
      </c>
      <c r="S27" s="25" t="str">
        <f t="shared" si="12"/>
        <v>,prn</v>
      </c>
      <c r="T27" s="25" t="str">
        <f t="shared" si="13"/>
        <v>TEXT</v>
      </c>
      <c r="U27" s="25" t="str">
        <f t="shared" si="14"/>
        <v/>
      </c>
      <c r="V27" s="25" t="str">
        <f t="shared" si="15"/>
        <v/>
      </c>
      <c r="W27" s="25" t="str">
        <f t="shared" si="16"/>
        <v>-- 頓用指示</v>
      </c>
      <c r="Y27" s="41"/>
      <c r="Z27" s="41"/>
      <c r="AA27" s="41"/>
      <c r="AB27" s="41"/>
      <c r="AD27" s="25" t="str">
        <f t="shared" si="17"/>
        <v xml:space="preserve">"prn": "object", </v>
      </c>
      <c r="AE27" s="25" t="str">
        <f t="shared" si="18"/>
        <v xml:space="preserve">"prn", </v>
      </c>
    </row>
    <row r="28" spans="2:31">
      <c r="B28" s="33">
        <f t="shared" si="0"/>
        <v>15</v>
      </c>
      <c r="C28" s="34" t="s">
        <v>2129</v>
      </c>
      <c r="D28" s="236" t="s">
        <v>3006</v>
      </c>
      <c r="E28" s="36"/>
      <c r="F28" s="36" t="s">
        <v>1620</v>
      </c>
      <c r="G28" s="36">
        <v>10</v>
      </c>
      <c r="H28" s="229" t="str">
        <f t="shared" si="10"/>
        <v>text</v>
      </c>
      <c r="I28" s="229">
        <f t="shared" si="11"/>
        <v>31</v>
      </c>
      <c r="J28" s="237"/>
      <c r="K28" s="238"/>
      <c r="L28" s="239"/>
      <c r="M28" s="240"/>
      <c r="S28" s="25" t="str">
        <f t="shared" si="12"/>
        <v>,repetitions</v>
      </c>
      <c r="T28" s="25" t="str">
        <f t="shared" si="13"/>
        <v>TEXT</v>
      </c>
      <c r="U28" s="25" t="str">
        <f t="shared" si="14"/>
        <v/>
      </c>
      <c r="V28" s="25" t="str">
        <f t="shared" si="15"/>
        <v/>
      </c>
      <c r="W28" s="25" t="str">
        <f t="shared" si="16"/>
        <v>-- 総投与回数</v>
      </c>
      <c r="Y28" s="41"/>
      <c r="Z28" s="41"/>
      <c r="AA28" s="41"/>
      <c r="AB28" s="41"/>
      <c r="AD28" s="25" t="str">
        <f t="shared" si="17"/>
        <v xml:space="preserve">"repetitions": "object", </v>
      </c>
      <c r="AE28" s="25" t="str">
        <f t="shared" si="18"/>
        <v xml:space="preserve">"repetitions", </v>
      </c>
    </row>
    <row r="29" spans="2:31">
      <c r="B29" s="33">
        <f t="shared" si="0"/>
        <v>16</v>
      </c>
      <c r="C29" s="34" t="s">
        <v>2130</v>
      </c>
      <c r="D29" s="236" t="s">
        <v>3007</v>
      </c>
      <c r="E29" s="36"/>
      <c r="F29" s="36" t="s">
        <v>1620</v>
      </c>
      <c r="G29" s="36">
        <v>20</v>
      </c>
      <c r="H29" s="229" t="str">
        <f t="shared" si="10"/>
        <v>text</v>
      </c>
      <c r="I29" s="229">
        <f t="shared" si="11"/>
        <v>61</v>
      </c>
      <c r="J29" s="237"/>
      <c r="K29" s="238"/>
      <c r="L29" s="239"/>
      <c r="M29" s="240"/>
      <c r="S29" s="25" t="str">
        <f t="shared" si="12"/>
        <v>,route</v>
      </c>
      <c r="T29" s="25" t="str">
        <f t="shared" si="13"/>
        <v>TEXT</v>
      </c>
      <c r="U29" s="25" t="str">
        <f t="shared" si="14"/>
        <v/>
      </c>
      <c r="V29" s="25" t="str">
        <f t="shared" si="15"/>
        <v/>
      </c>
      <c r="W29" s="25" t="str">
        <f t="shared" si="16"/>
        <v>-- 投与経路</v>
      </c>
      <c r="Y29" s="41"/>
      <c r="Z29" s="41"/>
      <c r="AA29" s="41"/>
      <c r="AB29" s="41"/>
      <c r="AD29" s="25" t="str">
        <f t="shared" si="17"/>
        <v xml:space="preserve">"route": "object", </v>
      </c>
      <c r="AE29" s="25" t="str">
        <f t="shared" si="18"/>
        <v xml:space="preserve">"route", </v>
      </c>
    </row>
    <row r="30" spans="2:31">
      <c r="B30" s="33">
        <f t="shared" si="0"/>
        <v>17</v>
      </c>
      <c r="C30" s="34" t="s">
        <v>2131</v>
      </c>
      <c r="D30" s="236" t="s">
        <v>3008</v>
      </c>
      <c r="E30" s="36"/>
      <c r="F30" s="36" t="s">
        <v>1620</v>
      </c>
      <c r="G30" s="36">
        <v>20</v>
      </c>
      <c r="H30" s="229" t="str">
        <f t="shared" si="10"/>
        <v>text</v>
      </c>
      <c r="I30" s="229">
        <f t="shared" si="11"/>
        <v>61</v>
      </c>
      <c r="J30" s="237"/>
      <c r="K30" s="238"/>
      <c r="L30" s="239"/>
      <c r="M30" s="240"/>
      <c r="S30" s="25" t="str">
        <f t="shared" si="12"/>
        <v>,form</v>
      </c>
      <c r="T30" s="25" t="str">
        <f t="shared" si="13"/>
        <v>TEXT</v>
      </c>
      <c r="U30" s="25" t="str">
        <f t="shared" si="14"/>
        <v/>
      </c>
      <c r="V30" s="25" t="str">
        <f t="shared" si="15"/>
        <v/>
      </c>
      <c r="W30" s="25" t="str">
        <f t="shared" si="16"/>
        <v>-- 剤形</v>
      </c>
      <c r="Y30" s="41"/>
      <c r="Z30" s="41"/>
      <c r="AA30" s="41"/>
      <c r="AB30" s="41"/>
      <c r="AD30" s="25" t="str">
        <f t="shared" si="17"/>
        <v xml:space="preserve">"form": "object", </v>
      </c>
      <c r="AE30" s="25" t="str">
        <f t="shared" si="18"/>
        <v xml:space="preserve">"form", </v>
      </c>
    </row>
    <row r="31" spans="2:31">
      <c r="B31" s="33">
        <f t="shared" si="0"/>
        <v>18</v>
      </c>
      <c r="C31" s="34" t="s">
        <v>2132</v>
      </c>
      <c r="D31" s="236" t="s">
        <v>3009</v>
      </c>
      <c r="E31" s="36"/>
      <c r="F31" s="36" t="s">
        <v>1620</v>
      </c>
      <c r="G31" s="36">
        <v>10</v>
      </c>
      <c r="H31" s="229" t="str">
        <f t="shared" si="1"/>
        <v>text</v>
      </c>
      <c r="I31" s="229">
        <f t="shared" si="2"/>
        <v>31</v>
      </c>
      <c r="J31" s="237"/>
      <c r="K31" s="238"/>
      <c r="L31" s="239"/>
      <c r="M31" s="240"/>
      <c r="S31" s="25" t="str">
        <f t="shared" si="3"/>
        <v>,batch_no</v>
      </c>
      <c r="T31" s="25" t="str">
        <f t="shared" si="4"/>
        <v>TEXT</v>
      </c>
      <c r="U31" s="25" t="str">
        <f t="shared" si="5"/>
        <v/>
      </c>
      <c r="V31" s="25" t="str">
        <f t="shared" si="6"/>
        <v/>
      </c>
      <c r="W31" s="25" t="str">
        <f t="shared" si="7"/>
        <v>-- 処方番号</v>
      </c>
      <c r="Y31" s="41"/>
      <c r="Z31" s="41"/>
      <c r="AA31" s="41"/>
      <c r="AB31" s="41"/>
      <c r="AD31" s="25" t="str">
        <f t="shared" si="8"/>
        <v xml:space="preserve">"batch_no": "object", </v>
      </c>
      <c r="AE31" s="25" t="str">
        <f t="shared" si="9"/>
        <v xml:space="preserve">"batch_no", </v>
      </c>
    </row>
    <row r="32" spans="2:31" ht="37.5">
      <c r="B32" s="33">
        <f t="shared" si="0"/>
        <v>19</v>
      </c>
      <c r="C32" s="34" t="s">
        <v>2133</v>
      </c>
      <c r="D32" s="236" t="s">
        <v>3010</v>
      </c>
      <c r="E32" s="36"/>
      <c r="F32" s="36" t="s">
        <v>1620</v>
      </c>
      <c r="G32" s="36">
        <v>5</v>
      </c>
      <c r="H32" s="229" t="str">
        <f t="shared" si="1"/>
        <v>text</v>
      </c>
      <c r="I32" s="229">
        <f t="shared" si="2"/>
        <v>16</v>
      </c>
      <c r="J32" s="237"/>
      <c r="K32" s="238"/>
      <c r="L32" s="239"/>
      <c r="M32" s="240" t="s">
        <v>3014</v>
      </c>
      <c r="S32" s="25" t="str">
        <f t="shared" si="3"/>
        <v>,brand_substitution_permitted</v>
      </c>
      <c r="T32" s="25" t="str">
        <f t="shared" si="4"/>
        <v>TEXT</v>
      </c>
      <c r="U32" s="25" t="str">
        <f t="shared" si="5"/>
        <v/>
      </c>
      <c r="V32" s="25" t="str">
        <f t="shared" si="6"/>
        <v/>
      </c>
      <c r="W32" s="25" t="str">
        <f t="shared" si="7"/>
        <v>-- ジェネリック医薬品への代替可</v>
      </c>
      <c r="Y32" s="41"/>
      <c r="Z32" s="41"/>
      <c r="AA32" s="41"/>
      <c r="AB32" s="41"/>
      <c r="AD32" s="25" t="str">
        <f t="shared" si="8"/>
        <v xml:space="preserve">"brand_substitution_permitted": "object", </v>
      </c>
      <c r="AE32" s="25" t="str">
        <f t="shared" si="9"/>
        <v xml:space="preserve">"brand_substitution_permitted", </v>
      </c>
    </row>
    <row r="33" spans="2:31">
      <c r="B33" s="33">
        <f t="shared" si="0"/>
        <v>20</v>
      </c>
      <c r="C33" s="34" t="s">
        <v>2134</v>
      </c>
      <c r="D33" s="236" t="s">
        <v>3011</v>
      </c>
      <c r="E33" s="36"/>
      <c r="F33" s="36" t="s">
        <v>1620</v>
      </c>
      <c r="G33" s="36">
        <v>5</v>
      </c>
      <c r="H33" s="229" t="str">
        <f t="shared" si="1"/>
        <v>text</v>
      </c>
      <c r="I33" s="229">
        <f t="shared" si="2"/>
        <v>16</v>
      </c>
      <c r="J33" s="237"/>
      <c r="K33" s="238"/>
      <c r="L33" s="239"/>
      <c r="M33" s="240" t="s">
        <v>3015</v>
      </c>
      <c r="S33" s="25" t="str">
        <f t="shared" si="3"/>
        <v>,long_term</v>
      </c>
      <c r="T33" s="25" t="str">
        <f t="shared" si="4"/>
        <v>TEXT</v>
      </c>
      <c r="U33" s="25" t="str">
        <f t="shared" si="5"/>
        <v/>
      </c>
      <c r="V33" s="25" t="str">
        <f t="shared" si="6"/>
        <v/>
      </c>
      <c r="W33" s="25" t="str">
        <f t="shared" si="7"/>
        <v>-- 長期処方可</v>
      </c>
      <c r="Y33" s="41"/>
      <c r="Z33" s="41"/>
      <c r="AA33" s="41"/>
      <c r="AB33" s="41"/>
      <c r="AD33" s="25" t="str">
        <f t="shared" si="8"/>
        <v xml:space="preserve">"long_term": "object", </v>
      </c>
      <c r="AE33" s="25" t="str">
        <f t="shared" si="9"/>
        <v xml:space="preserve">"long_term", </v>
      </c>
    </row>
    <row r="34" spans="2:31" ht="19.5" thickBot="1">
      <c r="B34" s="42">
        <f t="shared" si="0"/>
        <v>21</v>
      </c>
      <c r="C34" s="43" t="s">
        <v>2135</v>
      </c>
      <c r="D34" s="324" t="s">
        <v>3012</v>
      </c>
      <c r="E34" s="44"/>
      <c r="F34" s="44" t="s">
        <v>1620</v>
      </c>
      <c r="G34" s="44">
        <v>1000</v>
      </c>
      <c r="H34" s="325" t="str">
        <f t="shared" si="1"/>
        <v>text</v>
      </c>
      <c r="I34" s="325">
        <f t="shared" si="2"/>
        <v>3004</v>
      </c>
      <c r="J34" s="326"/>
      <c r="K34" s="327"/>
      <c r="L34" s="328"/>
      <c r="M34" s="329"/>
      <c r="S34" s="25" t="str">
        <f t="shared" si="3"/>
        <v>,additional_instruction</v>
      </c>
      <c r="T34" s="25" t="str">
        <f t="shared" si="4"/>
        <v>TEXT</v>
      </c>
      <c r="U34" s="25" t="str">
        <f t="shared" si="5"/>
        <v/>
      </c>
      <c r="V34" s="25" t="str">
        <f t="shared" si="6"/>
        <v/>
      </c>
      <c r="W34" s="25" t="str">
        <f t="shared" si="7"/>
        <v>-- 追加指示，コメント</v>
      </c>
      <c r="Y34" s="41"/>
      <c r="Z34" s="41"/>
      <c r="AA34" s="41"/>
      <c r="AB34" s="41"/>
      <c r="AD34" s="25" t="str">
        <f t="shared" si="8"/>
        <v xml:space="preserve">"additional_instruction": "object", </v>
      </c>
      <c r="AE34" s="25" t="str">
        <f t="shared" si="9"/>
        <v xml:space="preserve">"additional_instruction", </v>
      </c>
    </row>
    <row r="35" spans="2:31">
      <c r="P35" s="41"/>
      <c r="R35" s="25" t="s">
        <v>1327</v>
      </c>
      <c r="Y35" s="41"/>
      <c r="Z35" s="41"/>
      <c r="AA35" s="41"/>
    </row>
    <row r="36" spans="2:31">
      <c r="P36" s="41"/>
      <c r="Y36" s="41"/>
      <c r="Z36" s="41"/>
      <c r="AA36" s="41"/>
    </row>
    <row r="37" spans="2:31">
      <c r="P37" s="41"/>
      <c r="Y37" s="41"/>
      <c r="Z37" s="41"/>
      <c r="AA37" s="41"/>
    </row>
    <row r="38" spans="2:31">
      <c r="P38" s="41"/>
      <c r="Y38" s="41"/>
      <c r="Z38" s="41"/>
      <c r="AA38" s="41"/>
    </row>
    <row r="39" spans="2:31">
      <c r="P39" s="41"/>
      <c r="Y39" s="41"/>
      <c r="Z39" s="41"/>
      <c r="AA3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27" priority="9"/>
  </conditionalFormatting>
  <conditionalFormatting sqref="D18:D30">
    <cfRule type="duplicateValues" dxfId="126" priority="8"/>
  </conditionalFormatting>
  <conditionalFormatting sqref="D16">
    <cfRule type="duplicateValues" dxfId="125" priority="7"/>
  </conditionalFormatting>
  <conditionalFormatting sqref="D17">
    <cfRule type="duplicateValues" dxfId="124" priority="6"/>
  </conditionalFormatting>
  <conditionalFormatting sqref="D14">
    <cfRule type="duplicateValues" dxfId="123" priority="5"/>
  </conditionalFormatting>
  <conditionalFormatting sqref="D32">
    <cfRule type="duplicateValues" dxfId="122" priority="4"/>
  </conditionalFormatting>
  <conditionalFormatting sqref="D31">
    <cfRule type="duplicateValues" dxfId="121" priority="3"/>
  </conditionalFormatting>
  <conditionalFormatting sqref="D34">
    <cfRule type="duplicateValues" dxfId="120" priority="2"/>
  </conditionalFormatting>
  <conditionalFormatting sqref="D33">
    <cfRule type="duplicateValues" dxfId="11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milscm4.text_mml_mmlre_ps_medicine</v>
      </c>
    </row>
    <row r="3" spans="1:31" ht="19.5" thickBot="1">
      <c r="B3" s="28"/>
      <c r="C3" s="28"/>
      <c r="D3" s="28"/>
      <c r="E3" s="28"/>
      <c r="F3" s="28"/>
      <c r="G3" s="28"/>
      <c r="H3" s="28"/>
      <c r="I3" s="28"/>
      <c r="J3" s="28"/>
      <c r="K3" s="28"/>
      <c r="L3" s="28"/>
      <c r="M3" s="29"/>
      <c r="N3" s="28"/>
      <c r="Q3" s="25" t="str">
        <f>"ADD CONSTRAINT "&amp;D$8&amp;"_pkey"</f>
        <v>ADD CONSTRAINT text_mml_mmlre_ps_medicine_pkey</v>
      </c>
    </row>
    <row r="4" spans="1:31">
      <c r="B4" s="626" t="s">
        <v>142</v>
      </c>
      <c r="C4" s="627"/>
      <c r="D4" s="628" t="str">
        <f>VLOOKUP(D7,エンティティ一覧!A1:'エンティティ一覧'!AQ10131,13,FALSE)</f>
        <v>ENT_A6_61</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2924</v>
      </c>
      <c r="E7" s="646"/>
      <c r="F7" s="646"/>
      <c r="G7" s="646"/>
      <c r="H7" s="646"/>
      <c r="I7" s="646"/>
      <c r="J7" s="646"/>
      <c r="K7" s="646"/>
      <c r="L7" s="646"/>
      <c r="M7" s="647"/>
      <c r="T7" s="25" t="s">
        <v>2168</v>
      </c>
    </row>
    <row r="8" spans="1:31">
      <c r="B8" s="641" t="s">
        <v>642</v>
      </c>
      <c r="C8" s="642"/>
      <c r="D8" s="643" t="s">
        <v>2936</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MML_紹介状モジュール_処方箋薬剤を定義する。</v>
      </c>
      <c r="E9" s="655"/>
      <c r="F9" s="655"/>
      <c r="G9" s="655"/>
      <c r="H9" s="655"/>
      <c r="I9" s="655"/>
      <c r="J9" s="655"/>
      <c r="K9" s="655"/>
      <c r="L9" s="655"/>
      <c r="M9" s="656"/>
      <c r="P9" s="25" t="str">
        <f>"ALTER TABLE milscm4."&amp;D$8&amp;" OWNER TO pgmisgrp1;"</f>
        <v>ALTER TABLE milscm4.text_mml_mmlre_ps_medicine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milscm4.text_mml_mmlre_ps_medicine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milscm4.text_mml_mmlre_ps_medicine</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22" si="0">ROW()-13</f>
        <v>1</v>
      </c>
      <c r="C14" s="34" t="s">
        <v>1887</v>
      </c>
      <c r="D14" s="236" t="s">
        <v>1885</v>
      </c>
      <c r="E14" s="36" t="s">
        <v>192</v>
      </c>
      <c r="F14" s="36" t="s">
        <v>1875</v>
      </c>
      <c r="G14" s="36">
        <v>10</v>
      </c>
      <c r="H14" s="229" t="str">
        <f t="shared" ref="H14:H22" si="1">IF(F14="フラグ","boolean",IF(F14="文字列","text",IF(F14="整数","integer",IF(F14="実数","numeric",""))))</f>
        <v>integer</v>
      </c>
      <c r="I14" s="229">
        <f t="shared" ref="I14:I22" si="2">IF(H14="boolean",1,IF(H14="text",IF(G14&lt;=126,1+(G14*3),4+(G14*3)),IF(H14="integer",4,IF(H14="numeric",3+CEILING(G14/4*2,2),0))))</f>
        <v>4</v>
      </c>
      <c r="J14" s="237"/>
      <c r="K14" s="238"/>
      <c r="L14" s="239" t="s">
        <v>192</v>
      </c>
      <c r="M14" s="240"/>
      <c r="S14" s="25" t="str">
        <f t="shared" ref="S14:S22" si="3">IF(B14&lt;&gt;1,","&amp;D14,D14)</f>
        <v>zip_no</v>
      </c>
      <c r="T14" s="25" t="str">
        <f t="shared" ref="T14:T22" si="4">UPPER(H14)</f>
        <v>INTEGER</v>
      </c>
      <c r="U14" s="25" t="str">
        <f t="shared" ref="U14:U22" si="5">IF(K14&lt;&gt;"","default "&amp;IF(H14="text","'"&amp;K14&amp;"'",K14),"")</f>
        <v/>
      </c>
      <c r="V14" s="25" t="str">
        <f t="shared" ref="V14:V22" si="6">IF(L14="○","NOT NULL","")</f>
        <v>NOT NULL</v>
      </c>
      <c r="W14" s="25" t="str">
        <f t="shared" ref="W14:W22" si="7">"-- "&amp;C14</f>
        <v>-- ZipファイルNo</v>
      </c>
      <c r="Y14" s="41"/>
      <c r="Z14" s="41"/>
      <c r="AA14" s="41"/>
      <c r="AB14" s="41"/>
      <c r="AD14" s="25" t="str">
        <f t="shared" ref="AD14:AD22" si="8">IF(H14="text",""""&amp;D14&amp;""": ""object"", ","")</f>
        <v/>
      </c>
      <c r="AE14" s="25" t="str">
        <f t="shared" ref="AE14:AE22"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2156</v>
      </c>
      <c r="D19" s="236" t="s">
        <v>2965</v>
      </c>
      <c r="E19" s="36" t="s">
        <v>192</v>
      </c>
      <c r="F19" s="36" t="s">
        <v>1875</v>
      </c>
      <c r="G19" s="36">
        <v>10</v>
      </c>
      <c r="H19" s="229" t="str">
        <f t="shared" si="1"/>
        <v>integer</v>
      </c>
      <c r="I19" s="229">
        <f t="shared" si="2"/>
        <v>4</v>
      </c>
      <c r="J19" s="237"/>
      <c r="K19" s="238"/>
      <c r="L19" s="239" t="s">
        <v>192</v>
      </c>
      <c r="M19" s="240"/>
      <c r="S19" s="25" t="str">
        <f t="shared" si="3"/>
        <v>,medication_no</v>
      </c>
      <c r="T19" s="25" t="str">
        <f t="shared" si="4"/>
        <v>INTEGER</v>
      </c>
      <c r="U19" s="25" t="str">
        <f t="shared" si="5"/>
        <v/>
      </c>
      <c r="V19" s="25" t="str">
        <f t="shared" si="6"/>
        <v>NOT NULL</v>
      </c>
      <c r="W19" s="25" t="str">
        <f t="shared" si="7"/>
        <v>-- 投薬No</v>
      </c>
      <c r="Y19" s="41"/>
      <c r="Z19" s="41"/>
      <c r="AA19" s="41"/>
      <c r="AB19" s="41"/>
      <c r="AD19" s="25" t="str">
        <f t="shared" si="8"/>
        <v/>
      </c>
      <c r="AE19" s="25" t="str">
        <f t="shared" si="9"/>
        <v xml:space="preserve">"medication_no", </v>
      </c>
    </row>
    <row r="20" spans="2:31">
      <c r="B20" s="33">
        <f t="shared" si="0"/>
        <v>7</v>
      </c>
      <c r="C20" s="34" t="s">
        <v>2159</v>
      </c>
      <c r="D20" s="236" t="s">
        <v>2969</v>
      </c>
      <c r="E20" s="36" t="s">
        <v>192</v>
      </c>
      <c r="F20" s="36" t="s">
        <v>1875</v>
      </c>
      <c r="G20" s="36">
        <v>10</v>
      </c>
      <c r="H20" s="229" t="str">
        <f t="shared" si="1"/>
        <v>integer</v>
      </c>
      <c r="I20" s="229">
        <f t="shared" si="2"/>
        <v>4</v>
      </c>
      <c r="J20" s="237"/>
      <c r="K20" s="238"/>
      <c r="L20" s="239" t="s">
        <v>192</v>
      </c>
      <c r="M20" s="240"/>
      <c r="S20" s="25" t="str">
        <f t="shared" si="3"/>
        <v>,medicine_no</v>
      </c>
      <c r="T20" s="25" t="str">
        <f t="shared" si="4"/>
        <v>INTEGER</v>
      </c>
      <c r="U20" s="25" t="str">
        <f t="shared" si="5"/>
        <v/>
      </c>
      <c r="V20" s="25" t="str">
        <f t="shared" si="6"/>
        <v>NOT NULL</v>
      </c>
      <c r="W20" s="25" t="str">
        <f t="shared" si="7"/>
        <v>-- 薬剤No</v>
      </c>
      <c r="Y20" s="41"/>
      <c r="Z20" s="41"/>
      <c r="AA20" s="41"/>
      <c r="AB20" s="41"/>
      <c r="AD20" s="25" t="str">
        <f t="shared" si="8"/>
        <v/>
      </c>
      <c r="AE20" s="25" t="str">
        <f t="shared" si="9"/>
        <v xml:space="preserve">"medicine_no", </v>
      </c>
    </row>
    <row r="21" spans="2:31">
      <c r="B21" s="33">
        <f t="shared" si="0"/>
        <v>8</v>
      </c>
      <c r="C21" s="34" t="s">
        <v>2157</v>
      </c>
      <c r="D21" s="236" t="s">
        <v>2970</v>
      </c>
      <c r="E21" s="36"/>
      <c r="F21" s="36" t="s">
        <v>1620</v>
      </c>
      <c r="G21" s="36">
        <v>20</v>
      </c>
      <c r="H21" s="229" t="str">
        <f t="shared" si="1"/>
        <v>text</v>
      </c>
      <c r="I21" s="229">
        <f t="shared" si="2"/>
        <v>61</v>
      </c>
      <c r="J21" s="237"/>
      <c r="K21" s="238"/>
      <c r="L21" s="239"/>
      <c r="M21" s="240"/>
      <c r="S21" s="25" t="str">
        <f t="shared" si="3"/>
        <v>,code</v>
      </c>
      <c r="T21" s="25" t="str">
        <f t="shared" si="4"/>
        <v>TEXT</v>
      </c>
      <c r="U21" s="25" t="str">
        <f t="shared" si="5"/>
        <v/>
      </c>
      <c r="V21" s="25" t="str">
        <f t="shared" si="6"/>
        <v/>
      </c>
      <c r="W21" s="25" t="str">
        <f t="shared" si="7"/>
        <v>-- 薬剤コード</v>
      </c>
      <c r="Y21" s="41"/>
      <c r="Z21" s="41"/>
      <c r="AA21" s="41"/>
      <c r="AB21" s="41"/>
      <c r="AD21" s="25" t="str">
        <f t="shared" si="8"/>
        <v xml:space="preserve">"code": "object", </v>
      </c>
      <c r="AE21" s="25" t="str">
        <f t="shared" si="9"/>
        <v xml:space="preserve">"code", </v>
      </c>
    </row>
    <row r="22" spans="2:31" ht="19.5" thickBot="1">
      <c r="B22" s="42">
        <f t="shared" si="0"/>
        <v>9</v>
      </c>
      <c r="C22" s="43" t="s">
        <v>2158</v>
      </c>
      <c r="D22" s="324" t="s">
        <v>2648</v>
      </c>
      <c r="E22" s="44"/>
      <c r="F22" s="44" t="s">
        <v>1620</v>
      </c>
      <c r="G22" s="44">
        <v>20</v>
      </c>
      <c r="H22" s="325" t="str">
        <f t="shared" si="1"/>
        <v>text</v>
      </c>
      <c r="I22" s="325">
        <f t="shared" si="2"/>
        <v>61</v>
      </c>
      <c r="J22" s="326"/>
      <c r="K22" s="327"/>
      <c r="L22" s="328"/>
      <c r="M22" s="329"/>
      <c r="S22" s="25" t="str">
        <f t="shared" si="3"/>
        <v>,system</v>
      </c>
      <c r="T22" s="25" t="str">
        <f t="shared" si="4"/>
        <v>TEXT</v>
      </c>
      <c r="U22" s="25" t="str">
        <f t="shared" si="5"/>
        <v/>
      </c>
      <c r="V22" s="25" t="str">
        <f t="shared" si="6"/>
        <v/>
      </c>
      <c r="W22" s="25" t="str">
        <f t="shared" si="7"/>
        <v>-- 薬剤コード体系</v>
      </c>
      <c r="Y22" s="41"/>
      <c r="Z22" s="41"/>
      <c r="AA22" s="41"/>
      <c r="AB22" s="41"/>
      <c r="AD22" s="25" t="str">
        <f t="shared" si="8"/>
        <v xml:space="preserve">"system": "object", </v>
      </c>
      <c r="AE22" s="25" t="str">
        <f t="shared" si="9"/>
        <v xml:space="preserve">"system", </v>
      </c>
    </row>
    <row r="23" spans="2:31">
      <c r="P23" s="41"/>
      <c r="R23" s="25" t="s">
        <v>1327</v>
      </c>
      <c r="Y23" s="41"/>
      <c r="Z23" s="41"/>
      <c r="AA23" s="41"/>
    </row>
    <row r="24" spans="2:31">
      <c r="P24" s="41"/>
      <c r="Y24" s="41"/>
      <c r="Z24" s="41"/>
      <c r="AA24" s="41"/>
    </row>
    <row r="25" spans="2:31">
      <c r="P25" s="41"/>
      <c r="Y25" s="41"/>
      <c r="Z25" s="41"/>
      <c r="AA25" s="41"/>
    </row>
    <row r="26" spans="2:31">
      <c r="P26" s="41"/>
      <c r="Y26" s="41"/>
      <c r="Z26" s="41"/>
      <c r="AA26" s="41"/>
    </row>
    <row r="27" spans="2:31">
      <c r="P27" s="41"/>
      <c r="Y27" s="41"/>
      <c r="Z27" s="41"/>
      <c r="AA27"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18" priority="9"/>
  </conditionalFormatting>
  <conditionalFormatting sqref="D18">
    <cfRule type="duplicateValues" dxfId="117" priority="8"/>
  </conditionalFormatting>
  <conditionalFormatting sqref="D16">
    <cfRule type="duplicateValues" dxfId="116" priority="7"/>
  </conditionalFormatting>
  <conditionalFormatting sqref="D17">
    <cfRule type="duplicateValues" dxfId="115" priority="6"/>
  </conditionalFormatting>
  <conditionalFormatting sqref="D14">
    <cfRule type="duplicateValues" dxfId="114" priority="5"/>
  </conditionalFormatting>
  <conditionalFormatting sqref="D20">
    <cfRule type="duplicateValues" dxfId="113" priority="4"/>
  </conditionalFormatting>
  <conditionalFormatting sqref="D19">
    <cfRule type="duplicateValues" dxfId="112" priority="3"/>
  </conditionalFormatting>
  <conditionalFormatting sqref="D22">
    <cfRule type="duplicateValues" dxfId="111" priority="2"/>
  </conditionalFormatting>
  <conditionalFormatting sqref="D21">
    <cfRule type="duplicateValues" dxfId="11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3018</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milscm4.text_mml_mmlre_sm_clinical_record</v>
      </c>
    </row>
    <row r="3" spans="1:31" ht="19.5" thickBot="1">
      <c r="B3" s="28"/>
      <c r="C3" s="28"/>
      <c r="D3" s="28"/>
      <c r="E3" s="28"/>
      <c r="F3" s="28"/>
      <c r="G3" s="28"/>
      <c r="H3" s="28"/>
      <c r="I3" s="28"/>
      <c r="J3" s="28"/>
      <c r="K3" s="28"/>
      <c r="L3" s="28"/>
      <c r="M3" s="29"/>
      <c r="N3" s="28"/>
      <c r="Q3" s="25" t="str">
        <f>"ADD CONSTRAINT "&amp;D$8&amp;"_pkey"</f>
        <v>ADD CONSTRAINT text_mml_mmlre_sm_clinical_record_pkey</v>
      </c>
    </row>
    <row r="4" spans="1:31">
      <c r="B4" s="626" t="s">
        <v>142</v>
      </c>
      <c r="C4" s="627"/>
      <c r="D4" s="628" t="str">
        <f>VLOOKUP(D7,エンティティ一覧!A1:'エンティティ一覧'!AQ10131,13,FALSE)</f>
        <v>ENT_A6_62</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2161</v>
      </c>
    </row>
    <row r="7" spans="1:31">
      <c r="B7" s="641" t="s">
        <v>145</v>
      </c>
      <c r="C7" s="642"/>
      <c r="D7" s="643" t="s">
        <v>2925</v>
      </c>
      <c r="E7" s="646"/>
      <c r="F7" s="646"/>
      <c r="G7" s="646"/>
      <c r="H7" s="646"/>
      <c r="I7" s="646"/>
      <c r="J7" s="646"/>
      <c r="K7" s="646"/>
      <c r="L7" s="646"/>
      <c r="M7" s="647"/>
      <c r="T7" s="25" t="s">
        <v>3017</v>
      </c>
    </row>
    <row r="8" spans="1:31">
      <c r="B8" s="641" t="s">
        <v>642</v>
      </c>
      <c r="C8" s="642"/>
      <c r="D8" s="643" t="s">
        <v>2938</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MML_紹介状モジュール_臨床サマリー情報経過記録を定義する。</v>
      </c>
      <c r="E9" s="655"/>
      <c r="F9" s="655"/>
      <c r="G9" s="655"/>
      <c r="H9" s="655"/>
      <c r="I9" s="655"/>
      <c r="J9" s="655"/>
      <c r="K9" s="655"/>
      <c r="L9" s="655"/>
      <c r="M9" s="656"/>
      <c r="P9" s="25" t="str">
        <f>"ALTER TABLE milscm4."&amp;D$8&amp;" OWNER TO pgmisgrp1;"</f>
        <v>ALTER TABLE milscm4.text_mml_mmlre_sm_clinical_record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milscm4.text_mml_mmlre_sm_clinical_record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milscm4.text_mml_mmlre_sm_clinical_record</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23" si="0">ROW()-13</f>
        <v>1</v>
      </c>
      <c r="C14" s="34" t="s">
        <v>1887</v>
      </c>
      <c r="D14" s="236" t="s">
        <v>1885</v>
      </c>
      <c r="E14" s="36" t="s">
        <v>192</v>
      </c>
      <c r="F14" s="36" t="s">
        <v>1875</v>
      </c>
      <c r="G14" s="36">
        <v>10</v>
      </c>
      <c r="H14" s="229" t="str">
        <f t="shared" ref="H14:H23" si="1">IF(F14="フラグ","boolean",IF(F14="文字列","text",IF(F14="整数","integer",IF(F14="実数","numeric",""))))</f>
        <v>integer</v>
      </c>
      <c r="I14" s="229">
        <f t="shared" ref="I14:I23" si="2">IF(H14="boolean",1,IF(H14="text",IF(G14&lt;=126,1+(G14*3),4+(G14*3)),IF(H14="integer",4,IF(H14="numeric",3+CEILING(G14/4*2,2),0))))</f>
        <v>4</v>
      </c>
      <c r="J14" s="237"/>
      <c r="K14" s="238"/>
      <c r="L14" s="239" t="s">
        <v>192</v>
      </c>
      <c r="M14" s="240"/>
      <c r="S14" s="25" t="str">
        <f t="shared" ref="S14:S23" si="3">IF(B14&lt;&gt;1,","&amp;D14,D14)</f>
        <v>zip_no</v>
      </c>
      <c r="T14" s="25" t="str">
        <f t="shared" ref="T14:T23" si="4">UPPER(H14)</f>
        <v>INTEGER</v>
      </c>
      <c r="U14" s="25" t="str">
        <f t="shared" ref="U14:U23" si="5">IF(K14&lt;&gt;"","default "&amp;IF(H14="text","'"&amp;K14&amp;"'",K14),"")</f>
        <v/>
      </c>
      <c r="V14" s="25" t="str">
        <f t="shared" ref="V14:V23" si="6">IF(L14="○","NOT NULL","")</f>
        <v>NOT NULL</v>
      </c>
      <c r="W14" s="25" t="str">
        <f t="shared" ref="W14:W23" si="7">"-- "&amp;C14</f>
        <v>-- ZipファイルNo</v>
      </c>
      <c r="Y14" s="41"/>
      <c r="Z14" s="41"/>
      <c r="AA14" s="41"/>
      <c r="AB14" s="41"/>
      <c r="AD14" s="25" t="str">
        <f t="shared" ref="AD14:AD23" si="8">IF(H14="text",""""&amp;D14&amp;""": ""object"", ","")</f>
        <v/>
      </c>
      <c r="AE14" s="25" t="str">
        <f t="shared" ref="AE14:AE23"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2968</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1998</v>
      </c>
      <c r="D19" s="236" t="s">
        <v>2014</v>
      </c>
      <c r="E19" s="36" t="s">
        <v>192</v>
      </c>
      <c r="F19" s="36" t="s">
        <v>1875</v>
      </c>
      <c r="G19" s="36">
        <v>10</v>
      </c>
      <c r="H19" s="229" t="str">
        <f t="shared" si="1"/>
        <v>integer</v>
      </c>
      <c r="I19" s="229">
        <f t="shared" si="2"/>
        <v>4</v>
      </c>
      <c r="J19" s="237"/>
      <c r="K19" s="238"/>
      <c r="L19" s="239" t="s">
        <v>192</v>
      </c>
      <c r="M19" s="240"/>
      <c r="S19" s="25" t="str">
        <f t="shared" si="3"/>
        <v>,clinical_record_no</v>
      </c>
      <c r="T19" s="25" t="str">
        <f t="shared" si="4"/>
        <v>INTEGER</v>
      </c>
      <c r="U19" s="25" t="str">
        <f t="shared" si="5"/>
        <v/>
      </c>
      <c r="V19" s="25" t="str">
        <f t="shared" si="6"/>
        <v>NOT NULL</v>
      </c>
      <c r="W19" s="25" t="str">
        <f t="shared" si="7"/>
        <v>-- 経過記録No</v>
      </c>
      <c r="Y19" s="41"/>
      <c r="Z19" s="41"/>
      <c r="AA19" s="41"/>
      <c r="AB19" s="41"/>
      <c r="AD19" s="25" t="str">
        <f t="shared" si="8"/>
        <v/>
      </c>
      <c r="AE19" s="25" t="str">
        <f t="shared" si="9"/>
        <v xml:space="preserve">"clinical_record_no", </v>
      </c>
    </row>
    <row r="20" spans="2:31">
      <c r="B20" s="33">
        <f t="shared" si="0"/>
        <v>7</v>
      </c>
      <c r="C20" s="34" t="s">
        <v>1994</v>
      </c>
      <c r="D20" s="236" t="s">
        <v>3016</v>
      </c>
      <c r="E20" s="36"/>
      <c r="F20" s="36" t="s">
        <v>1620</v>
      </c>
      <c r="G20" s="36">
        <v>1000</v>
      </c>
      <c r="H20" s="229" t="str">
        <f t="shared" ref="H20" si="10">IF(F20="フラグ","boolean",IF(F20="文字列","text",IF(F20="整数","integer",IF(F20="実数","numeric",""))))</f>
        <v>text</v>
      </c>
      <c r="I20" s="229">
        <f t="shared" ref="I20" si="11">IF(H20="boolean",1,IF(H20="text",IF(G20&lt;=126,1+(G20*3),4+(G20*3)),IF(H20="integer",4,IF(H20="numeric",3+CEILING(G20/4*2,2),0))))</f>
        <v>3004</v>
      </c>
      <c r="J20" s="237"/>
      <c r="K20" s="238"/>
      <c r="L20" s="239"/>
      <c r="M20" s="240"/>
      <c r="S20" s="25" t="str">
        <f t="shared" ref="S20" si="12">IF(B20&lt;&gt;1,","&amp;D20,D20)</f>
        <v>,clinical_record</v>
      </c>
      <c r="T20" s="25" t="str">
        <f t="shared" ref="T20" si="13">UPPER(H20)</f>
        <v>TEXT</v>
      </c>
      <c r="U20" s="25" t="str">
        <f t="shared" ref="U20" si="14">IF(K20&lt;&gt;"","default "&amp;IF(H20="text","'"&amp;K20&amp;"'",K20),"")</f>
        <v/>
      </c>
      <c r="V20" s="25" t="str">
        <f t="shared" ref="V20" si="15">IF(L20="○","NOT NULL","")</f>
        <v/>
      </c>
      <c r="W20" s="25" t="str">
        <f t="shared" ref="W20" si="16">"-- "&amp;C20</f>
        <v>-- 経過記録</v>
      </c>
      <c r="Y20" s="41"/>
      <c r="Z20" s="41"/>
      <c r="AA20" s="41"/>
      <c r="AB20" s="41"/>
      <c r="AD20" s="25" t="str">
        <f t="shared" ref="AD20" si="17">IF(H20="text",""""&amp;D20&amp;""": ""object"", ","")</f>
        <v xml:space="preserve">"clinical_record": "object", </v>
      </c>
      <c r="AE20" s="25" t="str">
        <f t="shared" ref="AE20" si="18">""""&amp;D20&amp;""", "</f>
        <v xml:space="preserve">"clinical_record", </v>
      </c>
    </row>
    <row r="21" spans="2:31">
      <c r="B21" s="33">
        <f t="shared" si="0"/>
        <v>8</v>
      </c>
      <c r="C21" s="34" t="s">
        <v>1995</v>
      </c>
      <c r="D21" s="236" t="s">
        <v>2002</v>
      </c>
      <c r="E21" s="36"/>
      <c r="F21" s="36" t="s">
        <v>1620</v>
      </c>
      <c r="G21" s="36">
        <v>19</v>
      </c>
      <c r="H21" s="229" t="str">
        <f t="shared" si="1"/>
        <v>text</v>
      </c>
      <c r="I21" s="229">
        <f t="shared" si="2"/>
        <v>58</v>
      </c>
      <c r="J21" s="237"/>
      <c r="K21" s="238"/>
      <c r="L21" s="239"/>
      <c r="M21" s="240" t="s">
        <v>2012</v>
      </c>
      <c r="S21" s="25" t="str">
        <f t="shared" si="3"/>
        <v>,clinical_record_date</v>
      </c>
      <c r="T21" s="25" t="str">
        <f t="shared" si="4"/>
        <v>TEXT</v>
      </c>
      <c r="U21" s="25" t="str">
        <f t="shared" si="5"/>
        <v/>
      </c>
      <c r="V21" s="25" t="str">
        <f t="shared" si="6"/>
        <v/>
      </c>
      <c r="W21" s="25" t="str">
        <f t="shared" si="7"/>
        <v>-- イベント発生日時</v>
      </c>
      <c r="Y21" s="41"/>
      <c r="Z21" s="41"/>
      <c r="AA21" s="41"/>
      <c r="AB21" s="41"/>
      <c r="AD21" s="25" t="str">
        <f t="shared" si="8"/>
        <v xml:space="preserve">"clinical_record_date": "object", </v>
      </c>
      <c r="AE21" s="25" t="str">
        <f t="shared" si="9"/>
        <v xml:space="preserve">"clinical_record_date", </v>
      </c>
    </row>
    <row r="22" spans="2:31">
      <c r="B22" s="33">
        <f t="shared" si="0"/>
        <v>9</v>
      </c>
      <c r="C22" s="34" t="s">
        <v>1996</v>
      </c>
      <c r="D22" s="236" t="s">
        <v>2003</v>
      </c>
      <c r="E22" s="36"/>
      <c r="F22" s="36" t="s">
        <v>1620</v>
      </c>
      <c r="G22" s="36">
        <v>200</v>
      </c>
      <c r="H22" s="229" t="str">
        <f t="shared" si="1"/>
        <v>text</v>
      </c>
      <c r="I22" s="229">
        <f t="shared" si="2"/>
        <v>604</v>
      </c>
      <c r="J22" s="237"/>
      <c r="K22" s="238"/>
      <c r="L22" s="239"/>
      <c r="M22" s="240"/>
      <c r="S22" s="25" t="str">
        <f t="shared" si="3"/>
        <v>,related_doc</v>
      </c>
      <c r="T22" s="25" t="str">
        <f t="shared" si="4"/>
        <v>TEXT</v>
      </c>
      <c r="U22" s="25" t="str">
        <f t="shared" si="5"/>
        <v/>
      </c>
      <c r="V22" s="25" t="str">
        <f t="shared" si="6"/>
        <v/>
      </c>
      <c r="W22" s="25" t="str">
        <f t="shared" si="7"/>
        <v>-- 関連文書</v>
      </c>
      <c r="Y22" s="41"/>
      <c r="Z22" s="41"/>
      <c r="AA22" s="41"/>
      <c r="AB22" s="41"/>
      <c r="AD22" s="25" t="str">
        <f t="shared" si="8"/>
        <v xml:space="preserve">"related_doc": "object", </v>
      </c>
      <c r="AE22" s="25" t="str">
        <f t="shared" si="9"/>
        <v xml:space="preserve">"related_doc", </v>
      </c>
    </row>
    <row r="23" spans="2:31" ht="19.5" thickBot="1">
      <c r="B23" s="42">
        <f t="shared" si="0"/>
        <v>10</v>
      </c>
      <c r="C23" s="43" t="s">
        <v>1997</v>
      </c>
      <c r="D23" s="324" t="s">
        <v>2004</v>
      </c>
      <c r="E23" s="44"/>
      <c r="F23" s="44" t="s">
        <v>1620</v>
      </c>
      <c r="G23" s="44">
        <v>200</v>
      </c>
      <c r="H23" s="325" t="str">
        <f t="shared" si="1"/>
        <v>text</v>
      </c>
      <c r="I23" s="325">
        <f t="shared" si="2"/>
        <v>604</v>
      </c>
      <c r="J23" s="326"/>
      <c r="K23" s="327"/>
      <c r="L23" s="328"/>
      <c r="M23" s="329"/>
      <c r="S23" s="25" t="str">
        <f t="shared" si="3"/>
        <v>,related_doc_relation</v>
      </c>
      <c r="T23" s="25" t="str">
        <f t="shared" si="4"/>
        <v>TEXT</v>
      </c>
      <c r="U23" s="25" t="str">
        <f t="shared" si="5"/>
        <v/>
      </c>
      <c r="V23" s="25" t="str">
        <f t="shared" si="6"/>
        <v/>
      </c>
      <c r="W23" s="25" t="str">
        <f t="shared" si="7"/>
        <v>-- 関連文書_関連の種別</v>
      </c>
      <c r="Y23" s="41"/>
      <c r="Z23" s="41"/>
      <c r="AA23" s="41"/>
      <c r="AB23" s="41"/>
      <c r="AD23" s="25" t="str">
        <f t="shared" si="8"/>
        <v xml:space="preserve">"related_doc_relation": "object", </v>
      </c>
      <c r="AE23" s="25" t="str">
        <f t="shared" si="9"/>
        <v xml:space="preserve">"related_doc_relation", </v>
      </c>
    </row>
    <row r="24" spans="2:31">
      <c r="P24" s="41"/>
      <c r="R24" s="25" t="s">
        <v>1327</v>
      </c>
      <c r="Y24" s="41"/>
      <c r="Z24" s="41"/>
      <c r="AA24" s="41"/>
    </row>
    <row r="25" spans="2:31">
      <c r="P25" s="41"/>
      <c r="Y25" s="41"/>
      <c r="Z25" s="41"/>
      <c r="AA25" s="41"/>
    </row>
    <row r="26" spans="2:31">
      <c r="P26" s="41"/>
      <c r="Y26" s="41"/>
      <c r="Z26" s="41"/>
      <c r="AA26" s="41"/>
    </row>
    <row r="27" spans="2:31">
      <c r="P27" s="41"/>
      <c r="Y27" s="41"/>
      <c r="Z27" s="41"/>
      <c r="AA27" s="41"/>
    </row>
    <row r="28" spans="2:31">
      <c r="P28" s="41"/>
      <c r="Y28" s="41"/>
      <c r="Z28" s="41"/>
      <c r="AA2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09" priority="9"/>
  </conditionalFormatting>
  <conditionalFormatting sqref="D18">
    <cfRule type="duplicateValues" dxfId="108" priority="8"/>
  </conditionalFormatting>
  <conditionalFormatting sqref="D16">
    <cfRule type="duplicateValues" dxfId="107" priority="7"/>
  </conditionalFormatting>
  <conditionalFormatting sqref="D17">
    <cfRule type="duplicateValues" dxfId="106" priority="6"/>
  </conditionalFormatting>
  <conditionalFormatting sqref="D14">
    <cfRule type="duplicateValues" dxfId="105" priority="5"/>
  </conditionalFormatting>
  <conditionalFormatting sqref="D21">
    <cfRule type="duplicateValues" dxfId="104" priority="4"/>
  </conditionalFormatting>
  <conditionalFormatting sqref="D19:D20">
    <cfRule type="duplicateValues" dxfId="103" priority="3"/>
  </conditionalFormatting>
  <conditionalFormatting sqref="D23">
    <cfRule type="duplicateValues" dxfId="102" priority="2"/>
  </conditionalFormatting>
  <conditionalFormatting sqref="D22">
    <cfRule type="duplicateValues" dxfId="101"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3"/>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23" t="s">
        <v>140</v>
      </c>
    </row>
    <row r="2" spans="1:31" ht="19.5" thickBot="1">
      <c r="B2" s="633"/>
      <c r="C2" s="634"/>
      <c r="D2" s="26" t="s">
        <v>141</v>
      </c>
      <c r="E2" s="637"/>
      <c r="F2" s="637"/>
      <c r="G2" s="637"/>
      <c r="H2" s="637"/>
      <c r="I2" s="637"/>
      <c r="J2" s="638"/>
      <c r="K2" s="639"/>
      <c r="L2" s="640"/>
      <c r="M2" s="27"/>
      <c r="P2" s="25" t="str">
        <f>"ALTER TABLE ONLY milscm4."&amp;D$8</f>
        <v>ALTER TABLE ONLY milscm4.text_mml_mmlre_dp</v>
      </c>
    </row>
    <row r="3" spans="1:31" ht="19.5" thickBot="1">
      <c r="B3" s="28"/>
      <c r="C3" s="28"/>
      <c r="D3" s="28"/>
      <c r="E3" s="28"/>
      <c r="F3" s="28"/>
      <c r="G3" s="28"/>
      <c r="H3" s="28"/>
      <c r="I3" s="28"/>
      <c r="J3" s="28"/>
      <c r="K3" s="28"/>
      <c r="L3" s="28"/>
      <c r="M3" s="29"/>
      <c r="N3" s="28"/>
      <c r="Q3" s="25" t="str">
        <f>"ADD CONSTRAINT "&amp;D$8&amp;"_pkey"</f>
        <v>ADD CONSTRAINT text_mml_mmlre_dp_pkey</v>
      </c>
    </row>
    <row r="4" spans="1:31">
      <c r="B4" s="626" t="s">
        <v>142</v>
      </c>
      <c r="C4" s="627"/>
      <c r="D4" s="628" t="str">
        <f>VLOOKUP(D7,エンティティ一覧!A1:'エンティティ一覧'!AQ10131,13,FALSE)</f>
        <v>ENT_A6_63</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2013</v>
      </c>
    </row>
    <row r="7" spans="1:31">
      <c r="B7" s="641" t="s">
        <v>145</v>
      </c>
      <c r="C7" s="642"/>
      <c r="D7" s="643" t="s">
        <v>2926</v>
      </c>
      <c r="E7" s="646"/>
      <c r="F7" s="646"/>
      <c r="G7" s="646"/>
      <c r="H7" s="646"/>
      <c r="I7" s="646"/>
      <c r="J7" s="646"/>
      <c r="K7" s="646"/>
      <c r="L7" s="646"/>
      <c r="M7" s="647"/>
      <c r="T7" s="25" t="s">
        <v>3040</v>
      </c>
    </row>
    <row r="8" spans="1:31">
      <c r="B8" s="641" t="s">
        <v>642</v>
      </c>
      <c r="C8" s="642"/>
      <c r="D8" s="643" t="s">
        <v>2937</v>
      </c>
      <c r="E8" s="646"/>
      <c r="F8" s="646"/>
      <c r="G8" s="646"/>
      <c r="H8" s="646"/>
      <c r="I8" s="646"/>
      <c r="J8" s="646"/>
      <c r="K8" s="646"/>
      <c r="L8" s="646"/>
      <c r="M8" s="647"/>
      <c r="S8" s="25" t="s">
        <v>1327</v>
      </c>
    </row>
    <row r="9" spans="1:31" ht="19.5" thickBot="1">
      <c r="B9" s="652" t="s">
        <v>149</v>
      </c>
      <c r="C9" s="653"/>
      <c r="D9" s="654" t="str">
        <f xml:space="preserve"> D7 &amp; "を定義する。"</f>
        <v>MML_紹介状モジュール_診療科情報を定義する。</v>
      </c>
      <c r="E9" s="655"/>
      <c r="F9" s="655"/>
      <c r="G9" s="655"/>
      <c r="H9" s="655"/>
      <c r="I9" s="655"/>
      <c r="J9" s="655"/>
      <c r="K9" s="655"/>
      <c r="L9" s="655"/>
      <c r="M9" s="656"/>
      <c r="P9" s="25" t="str">
        <f>"ALTER TABLE milscm4."&amp;D$8&amp;" OWNER TO pgmisgrp1;"</f>
        <v>ALTER TABLE milscm4.text_mml_mmlre_dp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milscm4.text_mml_mmlre_dp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milscm4.text_mml_mmlre_dp</v>
      </c>
    </row>
    <row r="13" spans="1:31" ht="16.5" customHeight="1">
      <c r="B13" s="670"/>
      <c r="C13" s="672"/>
      <c r="D13" s="672"/>
      <c r="E13" s="666"/>
      <c r="F13" s="322" t="s">
        <v>162</v>
      </c>
      <c r="G13" s="322" t="s">
        <v>163</v>
      </c>
      <c r="H13" s="322" t="s">
        <v>162</v>
      </c>
      <c r="I13" s="322" t="s">
        <v>164</v>
      </c>
      <c r="J13" s="666"/>
      <c r="K13" s="666"/>
      <c r="L13" s="666"/>
      <c r="M13" s="668"/>
      <c r="Q13" s="25" t="s">
        <v>1326</v>
      </c>
    </row>
    <row r="14" spans="1:31">
      <c r="B14" s="33">
        <f t="shared" ref="B14:B28" si="0">ROW()-13</f>
        <v>1</v>
      </c>
      <c r="C14" s="34" t="s">
        <v>1887</v>
      </c>
      <c r="D14" s="236" t="s">
        <v>1885</v>
      </c>
      <c r="E14" s="36" t="s">
        <v>192</v>
      </c>
      <c r="F14" s="36" t="s">
        <v>1875</v>
      </c>
      <c r="G14" s="36">
        <v>10</v>
      </c>
      <c r="H14" s="229" t="str">
        <f t="shared" ref="H14:H28" si="1">IF(F14="フラグ","boolean",IF(F14="文字列","text",IF(F14="整数","integer",IF(F14="実数","numeric",""))))</f>
        <v>integer</v>
      </c>
      <c r="I14" s="229">
        <f t="shared" ref="I14:I28" si="2">IF(H14="boolean",1,IF(H14="text",IF(G14&lt;=126,1+(G14*3),4+(G14*3)),IF(H14="integer",4,IF(H14="numeric",3+CEILING(G14/4*2,2),0))))</f>
        <v>4</v>
      </c>
      <c r="J14" s="237"/>
      <c r="K14" s="238"/>
      <c r="L14" s="239" t="s">
        <v>192</v>
      </c>
      <c r="M14" s="240"/>
      <c r="S14" s="25" t="str">
        <f t="shared" ref="S14:S28" si="3">IF(B14&lt;&gt;1,","&amp;D14,D14)</f>
        <v>zip_no</v>
      </c>
      <c r="T14" s="25" t="str">
        <f t="shared" ref="T14:T28" si="4">UPPER(H14)</f>
        <v>INTEGER</v>
      </c>
      <c r="U14" s="25" t="str">
        <f t="shared" ref="U14:U28" si="5">IF(K14&lt;&gt;"","default "&amp;IF(H14="text","'"&amp;K14&amp;"'",K14),"")</f>
        <v/>
      </c>
      <c r="V14" s="25" t="str">
        <f t="shared" ref="V14:V28" si="6">IF(L14="○","NOT NULL","")</f>
        <v>NOT NULL</v>
      </c>
      <c r="W14" s="25" t="str">
        <f t="shared" ref="W14:W28" si="7">"-- "&amp;C14</f>
        <v>-- ZipファイルNo</v>
      </c>
      <c r="Y14" s="41"/>
      <c r="Z14" s="41"/>
      <c r="AA14" s="41"/>
      <c r="AB14" s="41"/>
      <c r="AD14" s="25" t="str">
        <f t="shared" ref="AD14:AD28" si="8">IF(H14="text",""""&amp;D14&amp;""": ""object"", ","")</f>
        <v/>
      </c>
      <c r="AE14" s="25" t="str">
        <f t="shared" ref="AE14:AE28" si="9">""""&amp;D14&amp;""", "</f>
        <v xml:space="preserve">"zip_no", </v>
      </c>
    </row>
    <row r="15" spans="1:31">
      <c r="B15" s="33">
        <f t="shared" si="0"/>
        <v>2</v>
      </c>
      <c r="C15" s="34" t="s">
        <v>1877</v>
      </c>
      <c r="D15" s="236" t="s">
        <v>2896</v>
      </c>
      <c r="E15" s="36" t="s">
        <v>192</v>
      </c>
      <c r="F15" s="36" t="s">
        <v>1875</v>
      </c>
      <c r="G15" s="36">
        <v>10</v>
      </c>
      <c r="H15" s="229" t="str">
        <f t="shared" si="1"/>
        <v>integer</v>
      </c>
      <c r="I15" s="229">
        <f t="shared" si="2"/>
        <v>4</v>
      </c>
      <c r="J15" s="237"/>
      <c r="K15" s="238"/>
      <c r="L15" s="239" t="s">
        <v>192</v>
      </c>
      <c r="M15" s="240"/>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B16" s="33">
        <f t="shared" si="0"/>
        <v>3</v>
      </c>
      <c r="C16" s="34" t="s">
        <v>1881</v>
      </c>
      <c r="D16" s="236" t="s">
        <v>2897</v>
      </c>
      <c r="E16" s="36" t="s">
        <v>192</v>
      </c>
      <c r="F16" s="36" t="s">
        <v>1875</v>
      </c>
      <c r="G16" s="36">
        <v>10</v>
      </c>
      <c r="H16" s="229" t="str">
        <f t="shared" si="1"/>
        <v>integer</v>
      </c>
      <c r="I16" s="229">
        <f t="shared" si="2"/>
        <v>4</v>
      </c>
      <c r="J16" s="237"/>
      <c r="K16" s="238"/>
      <c r="L16" s="239" t="s">
        <v>192</v>
      </c>
      <c r="M16" s="240"/>
      <c r="S16" s="25" t="str">
        <f t="shared" si="3"/>
        <v>,body_no</v>
      </c>
      <c r="T16" s="25" t="str">
        <f t="shared" si="4"/>
        <v>INTEGER</v>
      </c>
      <c r="U16" s="25" t="str">
        <f t="shared" si="5"/>
        <v/>
      </c>
      <c r="V16" s="25" t="str">
        <f t="shared" si="6"/>
        <v>NOT NULL</v>
      </c>
      <c r="W16" s="25" t="str">
        <f t="shared" si="7"/>
        <v>-- 本文No</v>
      </c>
      <c r="Y16" s="41"/>
      <c r="Z16" s="41"/>
      <c r="AA16" s="41"/>
      <c r="AB16" s="41"/>
      <c r="AD16" s="25" t="str">
        <f t="shared" si="8"/>
        <v/>
      </c>
      <c r="AE16" s="25" t="str">
        <f t="shared" si="9"/>
        <v xml:space="preserve">"body_no", </v>
      </c>
    </row>
    <row r="17" spans="2:31">
      <c r="B17" s="33">
        <f t="shared" si="0"/>
        <v>4</v>
      </c>
      <c r="C17" s="34" t="s">
        <v>1628</v>
      </c>
      <c r="D17" s="236" t="s">
        <v>1629</v>
      </c>
      <c r="E17" s="36"/>
      <c r="F17" s="36" t="s">
        <v>1620</v>
      </c>
      <c r="G17" s="36">
        <v>50</v>
      </c>
      <c r="H17" s="229" t="str">
        <f>IF(F17="フラグ","boolean",IF(F17="文字列","text",IF(F17="整数","integer",IF(F17="実数","numeric",""))))</f>
        <v>text</v>
      </c>
      <c r="I17" s="229">
        <f t="shared" si="2"/>
        <v>151</v>
      </c>
      <c r="J17" s="237"/>
      <c r="K17" s="238"/>
      <c r="L17" s="239" t="s">
        <v>192</v>
      </c>
      <c r="M17" s="240" t="s">
        <v>1883</v>
      </c>
      <c r="S17" s="25" t="str">
        <f>IF(B17&lt;&gt;1,","&amp;D17,D17)</f>
        <v>,facility_id_mml</v>
      </c>
      <c r="T17" s="25" t="str">
        <f>UPPER(H17)</f>
        <v>TEXT</v>
      </c>
      <c r="U17" s="25" t="str">
        <f>IF(K17&lt;&gt;"","default "&amp;IF(H17="text","'"&amp;K17&amp;"'",K17),"")</f>
        <v/>
      </c>
      <c r="V17" s="25" t="str">
        <f t="shared" si="6"/>
        <v>NOT NULL</v>
      </c>
      <c r="W17" s="25" t="str">
        <f t="shared" si="7"/>
        <v>-- 施設ID（MML）</v>
      </c>
      <c r="Y17" s="41"/>
      <c r="Z17" s="41"/>
      <c r="AA17" s="41"/>
      <c r="AB17" s="41"/>
      <c r="AD17" s="25" t="str">
        <f>IF(H17="text",""""&amp;D17&amp;""": ""object"", ","")</f>
        <v xml:space="preserve">"facility_id_mml": "object", </v>
      </c>
      <c r="AE17" s="25" t="str">
        <f>""""&amp;D17&amp;""", "</f>
        <v xml:space="preserve">"facility_id_mml", </v>
      </c>
    </row>
    <row r="18" spans="2:31">
      <c r="B18" s="33">
        <f t="shared" si="0"/>
        <v>5</v>
      </c>
      <c r="C18" s="34" t="s">
        <v>1878</v>
      </c>
      <c r="D18" s="236" t="s">
        <v>1674</v>
      </c>
      <c r="E18" s="36"/>
      <c r="F18" s="36" t="s">
        <v>1620</v>
      </c>
      <c r="G18" s="36">
        <v>20</v>
      </c>
      <c r="H18" s="229" t="str">
        <f t="shared" si="1"/>
        <v>text</v>
      </c>
      <c r="I18" s="229">
        <f t="shared" si="2"/>
        <v>61</v>
      </c>
      <c r="J18" s="237"/>
      <c r="K18" s="238"/>
      <c r="L18" s="239" t="s">
        <v>192</v>
      </c>
      <c r="M18" s="240"/>
      <c r="S18" s="25" t="str">
        <f t="shared" si="3"/>
        <v>,master_id</v>
      </c>
      <c r="T18" s="25" t="str">
        <f t="shared" si="4"/>
        <v>TEXT</v>
      </c>
      <c r="U18" s="25" t="str">
        <f t="shared" si="5"/>
        <v/>
      </c>
      <c r="V18" s="25" t="str">
        <f t="shared" si="6"/>
        <v>NOT NULL</v>
      </c>
      <c r="W18" s="25" t="str">
        <f t="shared" si="7"/>
        <v>-- 患者ID</v>
      </c>
      <c r="Y18" s="41"/>
      <c r="Z18" s="41"/>
      <c r="AA18" s="41"/>
      <c r="AB18" s="41"/>
      <c r="AD18" s="25" t="str">
        <f t="shared" si="8"/>
        <v xml:space="preserve">"master_id": "object", </v>
      </c>
      <c r="AE18" s="25" t="str">
        <f t="shared" si="9"/>
        <v xml:space="preserve">"master_id", </v>
      </c>
    </row>
    <row r="19" spans="2:31">
      <c r="B19" s="33">
        <f t="shared" si="0"/>
        <v>6</v>
      </c>
      <c r="C19" s="34" t="s">
        <v>3024</v>
      </c>
      <c r="D19" s="236" t="s">
        <v>3025</v>
      </c>
      <c r="E19" s="36" t="s">
        <v>192</v>
      </c>
      <c r="F19" s="36" t="s">
        <v>1875</v>
      </c>
      <c r="G19" s="36">
        <v>10</v>
      </c>
      <c r="H19" s="229" t="str">
        <f t="shared" ref="H19:H26" si="10">IF(F19="フラグ","boolean",IF(F19="文字列","text",IF(F19="整数","integer",IF(F19="実数","numeric",""))))</f>
        <v>integer</v>
      </c>
      <c r="I19" s="229">
        <f t="shared" ref="I19:I26" si="11">IF(H19="boolean",1,IF(H19="text",IF(G19&lt;=126,1+(G19*3),4+(G19*3)),IF(H19="integer",4,IF(H19="numeric",3+CEILING(G19/4*2,2),0))))</f>
        <v>4</v>
      </c>
      <c r="J19" s="237"/>
      <c r="K19" s="238"/>
      <c r="L19" s="239" t="s">
        <v>192</v>
      </c>
      <c r="M19" s="240" t="s">
        <v>2601</v>
      </c>
      <c r="S19" s="25" t="str">
        <f t="shared" ref="S19:S26" si="12">IF(B19&lt;&gt;1,","&amp;D19,D19)</f>
        <v>,dp_no</v>
      </c>
      <c r="T19" s="25" t="str">
        <f t="shared" ref="T19:T26" si="13">UPPER(H19)</f>
        <v>INTEGER</v>
      </c>
      <c r="U19" s="25" t="str">
        <f t="shared" ref="U19:U26" si="14">IF(K19&lt;&gt;"","default "&amp;IF(H19="text","'"&amp;K19&amp;"'",K19),"")</f>
        <v/>
      </c>
      <c r="V19" s="25" t="str">
        <f t="shared" ref="V19:V26" si="15">IF(L19="○","NOT NULL","")</f>
        <v>NOT NULL</v>
      </c>
      <c r="W19" s="25" t="str">
        <f t="shared" ref="W19:W26" si="16">"-- "&amp;C19</f>
        <v>-- 診療科情報No</v>
      </c>
      <c r="Y19" s="41"/>
      <c r="Z19" s="41"/>
      <c r="AA19" s="41"/>
      <c r="AB19" s="41"/>
      <c r="AD19" s="25" t="str">
        <f t="shared" ref="AD19:AD26" si="17">IF(H19="text",""""&amp;D19&amp;""": ""object"", ","")</f>
        <v/>
      </c>
      <c r="AE19" s="25" t="str">
        <f t="shared" ref="AE19:AE26" si="18">""""&amp;D19&amp;""", "</f>
        <v xml:space="preserve">"dp_no", </v>
      </c>
    </row>
    <row r="20" spans="2:31">
      <c r="B20" s="33">
        <f t="shared" si="0"/>
        <v>7</v>
      </c>
      <c r="C20" s="34" t="s">
        <v>2610</v>
      </c>
      <c r="D20" s="236" t="s">
        <v>3026</v>
      </c>
      <c r="E20" s="36" t="s">
        <v>192</v>
      </c>
      <c r="F20" s="36" t="s">
        <v>1875</v>
      </c>
      <c r="G20" s="36">
        <v>10</v>
      </c>
      <c r="H20" s="229" t="str">
        <f t="shared" si="10"/>
        <v>integer</v>
      </c>
      <c r="I20" s="229">
        <f t="shared" si="11"/>
        <v>4</v>
      </c>
      <c r="J20" s="237"/>
      <c r="K20" s="238"/>
      <c r="L20" s="239" t="s">
        <v>192</v>
      </c>
      <c r="M20" s="240" t="s">
        <v>2602</v>
      </c>
      <c r="S20" s="25" t="str">
        <f t="shared" si="12"/>
        <v>,dp_name_no</v>
      </c>
      <c r="T20" s="25" t="str">
        <f t="shared" si="13"/>
        <v>INTEGER</v>
      </c>
      <c r="U20" s="25" t="str">
        <f t="shared" si="14"/>
        <v/>
      </c>
      <c r="V20" s="25" t="str">
        <f t="shared" si="15"/>
        <v>NOT NULL</v>
      </c>
      <c r="W20" s="25" t="str">
        <f t="shared" si="16"/>
        <v>-- 診療科名称No</v>
      </c>
      <c r="Y20" s="41"/>
      <c r="Z20" s="41"/>
      <c r="AA20" s="41"/>
      <c r="AB20" s="41"/>
      <c r="AD20" s="25" t="str">
        <f t="shared" si="17"/>
        <v/>
      </c>
      <c r="AE20" s="25" t="str">
        <f t="shared" si="18"/>
        <v xml:space="preserve">"dp_name_no", </v>
      </c>
    </row>
    <row r="21" spans="2:31">
      <c r="B21" s="33">
        <f t="shared" si="0"/>
        <v>8</v>
      </c>
      <c r="C21" s="34" t="s">
        <v>3027</v>
      </c>
      <c r="D21" s="236" t="s">
        <v>3028</v>
      </c>
      <c r="E21" s="36"/>
      <c r="F21" s="36" t="s">
        <v>1620</v>
      </c>
      <c r="G21" s="36">
        <v>20</v>
      </c>
      <c r="H21" s="229" t="str">
        <f t="shared" si="10"/>
        <v>text</v>
      </c>
      <c r="I21" s="229">
        <f t="shared" si="11"/>
        <v>61</v>
      </c>
      <c r="J21" s="237"/>
      <c r="K21" s="238"/>
      <c r="L21" s="239"/>
      <c r="M21" s="240"/>
      <c r="S21" s="25" t="str">
        <f t="shared" si="12"/>
        <v>,id</v>
      </c>
      <c r="T21" s="25" t="str">
        <f t="shared" si="13"/>
        <v>TEXT</v>
      </c>
      <c r="U21" s="25" t="str">
        <f t="shared" si="14"/>
        <v/>
      </c>
      <c r="V21" s="25" t="str">
        <f t="shared" si="15"/>
        <v/>
      </c>
      <c r="W21" s="25" t="str">
        <f t="shared" si="16"/>
        <v>-- 診療科ID</v>
      </c>
      <c r="Y21" s="41"/>
      <c r="Z21" s="41"/>
      <c r="AA21" s="41"/>
      <c r="AB21" s="41"/>
      <c r="AD21" s="25" t="str">
        <f t="shared" si="17"/>
        <v xml:space="preserve">"id": "object", </v>
      </c>
      <c r="AE21" s="25" t="str">
        <f t="shared" si="18"/>
        <v xml:space="preserve">"id", </v>
      </c>
    </row>
    <row r="22" spans="2:31">
      <c r="B22" s="33">
        <f t="shared" si="0"/>
        <v>9</v>
      </c>
      <c r="C22" s="34" t="s">
        <v>3029</v>
      </c>
      <c r="D22" s="236" t="s">
        <v>3030</v>
      </c>
      <c r="E22" s="36"/>
      <c r="F22" s="36" t="s">
        <v>1620</v>
      </c>
      <c r="G22" s="36">
        <v>20</v>
      </c>
      <c r="H22" s="229" t="str">
        <f t="shared" si="10"/>
        <v>text</v>
      </c>
      <c r="I22" s="229">
        <f t="shared" si="11"/>
        <v>61</v>
      </c>
      <c r="J22" s="237"/>
      <c r="K22" s="238"/>
      <c r="L22" s="239"/>
      <c r="M22" s="240"/>
      <c r="S22" s="25" t="str">
        <f t="shared" si="12"/>
        <v>,type</v>
      </c>
      <c r="T22" s="25" t="str">
        <f t="shared" si="13"/>
        <v>TEXT</v>
      </c>
      <c r="U22" s="25" t="str">
        <f t="shared" si="14"/>
        <v/>
      </c>
      <c r="V22" s="25" t="str">
        <f t="shared" si="15"/>
        <v/>
      </c>
      <c r="W22" s="25" t="str">
        <f t="shared" si="16"/>
        <v>-- 診療科ID_種類コード</v>
      </c>
      <c r="Y22" s="41"/>
      <c r="Z22" s="41"/>
      <c r="AA22" s="41"/>
      <c r="AB22" s="41"/>
      <c r="AD22" s="25" t="str">
        <f t="shared" si="17"/>
        <v xml:space="preserve">"type": "object", </v>
      </c>
      <c r="AE22" s="25" t="str">
        <f t="shared" si="18"/>
        <v xml:space="preserve">"type", </v>
      </c>
    </row>
    <row r="23" spans="2:31">
      <c r="B23" s="33">
        <f t="shared" si="0"/>
        <v>10</v>
      </c>
      <c r="C23" s="34" t="s">
        <v>3031</v>
      </c>
      <c r="D23" s="236" t="s">
        <v>2988</v>
      </c>
      <c r="E23" s="36"/>
      <c r="F23" s="36" t="s">
        <v>1620</v>
      </c>
      <c r="G23" s="36">
        <v>20</v>
      </c>
      <c r="H23" s="229" t="str">
        <f t="shared" si="10"/>
        <v>text</v>
      </c>
      <c r="I23" s="229">
        <f t="shared" si="11"/>
        <v>61</v>
      </c>
      <c r="J23" s="237"/>
      <c r="K23" s="238"/>
      <c r="L23" s="239"/>
      <c r="M23" s="240"/>
      <c r="S23" s="25" t="str">
        <f t="shared" si="12"/>
        <v>,table_id</v>
      </c>
      <c r="T23" s="25" t="str">
        <f t="shared" si="13"/>
        <v>TEXT</v>
      </c>
      <c r="U23" s="25" t="str">
        <f t="shared" si="14"/>
        <v/>
      </c>
      <c r="V23" s="25" t="str">
        <f t="shared" si="15"/>
        <v/>
      </c>
      <c r="W23" s="25" t="str">
        <f t="shared" si="16"/>
        <v>-- 診療科ID_テーブル名</v>
      </c>
      <c r="Y23" s="41"/>
      <c r="Z23" s="41"/>
      <c r="AA23" s="41"/>
      <c r="AB23" s="41"/>
      <c r="AD23" s="25" t="str">
        <f t="shared" si="17"/>
        <v xml:space="preserve">"table_id": "object", </v>
      </c>
      <c r="AE23" s="25" t="str">
        <f t="shared" si="18"/>
        <v xml:space="preserve">"table_id", </v>
      </c>
    </row>
    <row r="24" spans="2:31">
      <c r="B24" s="33">
        <f t="shared" si="0"/>
        <v>11</v>
      </c>
      <c r="C24" s="34" t="s">
        <v>3032</v>
      </c>
      <c r="D24" s="236" t="s">
        <v>3033</v>
      </c>
      <c r="E24" s="36"/>
      <c r="F24" s="36" t="s">
        <v>1875</v>
      </c>
      <c r="G24" s="36">
        <v>10</v>
      </c>
      <c r="H24" s="229" t="str">
        <f t="shared" si="10"/>
        <v>integer</v>
      </c>
      <c r="I24" s="229">
        <f t="shared" si="11"/>
        <v>4</v>
      </c>
      <c r="J24" s="237"/>
      <c r="K24" s="238"/>
      <c r="L24" s="239"/>
      <c r="M24" s="240"/>
      <c r="S24" s="25" t="str">
        <f t="shared" si="12"/>
        <v>,check_digit</v>
      </c>
      <c r="T24" s="25" t="str">
        <f t="shared" si="13"/>
        <v>INTEGER</v>
      </c>
      <c r="U24" s="25" t="str">
        <f t="shared" si="14"/>
        <v/>
      </c>
      <c r="V24" s="25" t="str">
        <f t="shared" si="15"/>
        <v/>
      </c>
      <c r="W24" s="25" t="str">
        <f t="shared" si="16"/>
        <v>-- 診療科ID_チェックディジット</v>
      </c>
      <c r="Y24" s="41"/>
      <c r="Z24" s="41"/>
      <c r="AA24" s="41"/>
      <c r="AB24" s="41"/>
      <c r="AD24" s="25" t="str">
        <f t="shared" si="17"/>
        <v/>
      </c>
      <c r="AE24" s="25" t="str">
        <f t="shared" si="18"/>
        <v xml:space="preserve">"check_digit", </v>
      </c>
    </row>
    <row r="25" spans="2:31">
      <c r="B25" s="33">
        <f t="shared" si="0"/>
        <v>12</v>
      </c>
      <c r="C25" s="34" t="s">
        <v>3034</v>
      </c>
      <c r="D25" s="236" t="s">
        <v>3035</v>
      </c>
      <c r="E25" s="36"/>
      <c r="F25" s="36" t="s">
        <v>1620</v>
      </c>
      <c r="G25" s="36">
        <v>3</v>
      </c>
      <c r="H25" s="229" t="str">
        <f t="shared" si="10"/>
        <v>text</v>
      </c>
      <c r="I25" s="229">
        <f t="shared" si="11"/>
        <v>10</v>
      </c>
      <c r="J25" s="237"/>
      <c r="K25" s="238"/>
      <c r="L25" s="239"/>
      <c r="M25" s="240"/>
      <c r="S25" s="25" t="str">
        <f t="shared" si="12"/>
        <v>,check_digit_schema</v>
      </c>
      <c r="T25" s="25" t="str">
        <f t="shared" si="13"/>
        <v>TEXT</v>
      </c>
      <c r="U25" s="25" t="str">
        <f t="shared" si="14"/>
        <v/>
      </c>
      <c r="V25" s="25" t="str">
        <f t="shared" si="15"/>
        <v/>
      </c>
      <c r="W25" s="25" t="str">
        <f t="shared" si="16"/>
        <v>-- 診療科ID_チェックディジット方式</v>
      </c>
      <c r="Y25" s="41"/>
      <c r="Z25" s="41"/>
      <c r="AA25" s="41"/>
      <c r="AB25" s="41"/>
      <c r="AD25" s="25" t="str">
        <f t="shared" si="17"/>
        <v xml:space="preserve">"check_digit_schema": "object", </v>
      </c>
      <c r="AE25" s="25" t="str">
        <f t="shared" si="18"/>
        <v xml:space="preserve">"check_digit_schema", </v>
      </c>
    </row>
    <row r="26" spans="2:31">
      <c r="B26" s="33">
        <f t="shared" si="0"/>
        <v>13</v>
      </c>
      <c r="C26" s="34" t="s">
        <v>2611</v>
      </c>
      <c r="D26" s="236" t="s">
        <v>3036</v>
      </c>
      <c r="E26" s="36"/>
      <c r="F26" s="36" t="s">
        <v>1620</v>
      </c>
      <c r="G26" s="36">
        <v>20</v>
      </c>
      <c r="H26" s="229" t="str">
        <f t="shared" si="10"/>
        <v>text</v>
      </c>
      <c r="I26" s="229">
        <f t="shared" si="11"/>
        <v>61</v>
      </c>
      <c r="J26" s="237"/>
      <c r="K26" s="238"/>
      <c r="L26" s="239"/>
      <c r="M26" s="240"/>
      <c r="S26" s="25" t="str">
        <f t="shared" si="12"/>
        <v>,dp_name</v>
      </c>
      <c r="T26" s="25" t="str">
        <f t="shared" si="13"/>
        <v>TEXT</v>
      </c>
      <c r="U26" s="25" t="str">
        <f t="shared" si="14"/>
        <v/>
      </c>
      <c r="V26" s="25" t="str">
        <f t="shared" si="15"/>
        <v/>
      </c>
      <c r="W26" s="25" t="str">
        <f t="shared" si="16"/>
        <v>-- 診療科名称</v>
      </c>
      <c r="Y26" s="41"/>
      <c r="Z26" s="41"/>
      <c r="AA26" s="41"/>
      <c r="AB26" s="41"/>
      <c r="AD26" s="25" t="str">
        <f t="shared" si="17"/>
        <v xml:space="preserve">"dp_name": "object", </v>
      </c>
      <c r="AE26" s="25" t="str">
        <f t="shared" si="18"/>
        <v xml:space="preserve">"dp_name", </v>
      </c>
    </row>
    <row r="27" spans="2:31">
      <c r="B27" s="33">
        <f t="shared" si="0"/>
        <v>14</v>
      </c>
      <c r="C27" s="34" t="s">
        <v>3037</v>
      </c>
      <c r="D27" s="236" t="s">
        <v>3038</v>
      </c>
      <c r="E27" s="36"/>
      <c r="F27" s="36" t="s">
        <v>1620</v>
      </c>
      <c r="G27" s="36">
        <v>20</v>
      </c>
      <c r="H27" s="229" t="str">
        <f t="shared" ref="H27" si="19">IF(F27="フラグ","boolean",IF(F27="文字列","text",IF(F27="整数","integer",IF(F27="実数","numeric",""))))</f>
        <v>text</v>
      </c>
      <c r="I27" s="229">
        <f t="shared" ref="I27" si="20">IF(H27="boolean",1,IF(H27="text",IF(G27&lt;=126,1+(G27*3),4+(G27*3)),IF(H27="integer",4,IF(H27="numeric",3+CEILING(G27/4*2,2),0))))</f>
        <v>61</v>
      </c>
      <c r="J27" s="237"/>
      <c r="K27" s="238"/>
      <c r="L27" s="239"/>
      <c r="M27" s="240"/>
      <c r="S27" s="25" t="str">
        <f t="shared" ref="S27" si="21">IF(B27&lt;&gt;1,","&amp;D27,D27)</f>
        <v>,dp_name_rep_code</v>
      </c>
      <c r="T27" s="25" t="str">
        <f t="shared" ref="T27" si="22">UPPER(H27)</f>
        <v>TEXT</v>
      </c>
      <c r="U27" s="25" t="str">
        <f t="shared" ref="U27" si="23">IF(K27&lt;&gt;"","default "&amp;IF(H27="text","'"&amp;K27&amp;"'",K27),"")</f>
        <v/>
      </c>
      <c r="V27" s="25" t="str">
        <f t="shared" ref="V27" si="24">IF(L27="○","NOT NULL","")</f>
        <v/>
      </c>
      <c r="W27" s="25" t="str">
        <f t="shared" ref="W27" si="25">"-- "&amp;C27</f>
        <v>-- 診療科名称_表記法</v>
      </c>
      <c r="Y27" s="41"/>
      <c r="Z27" s="41"/>
      <c r="AA27" s="41"/>
      <c r="AB27" s="41"/>
      <c r="AD27" s="25" t="str">
        <f t="shared" ref="AD27" si="26">IF(H27="text",""""&amp;D27&amp;""": ""object"", ","")</f>
        <v xml:space="preserve">"dp_name_rep_code": "object", </v>
      </c>
      <c r="AE27" s="25" t="str">
        <f t="shared" ref="AE27" si="27">""""&amp;D27&amp;""", "</f>
        <v xml:space="preserve">"dp_name_rep_code", </v>
      </c>
    </row>
    <row r="28" spans="2:31" ht="19.5" thickBot="1">
      <c r="B28" s="42">
        <f t="shared" si="0"/>
        <v>15</v>
      </c>
      <c r="C28" s="43" t="s">
        <v>2616</v>
      </c>
      <c r="D28" s="324" t="s">
        <v>2617</v>
      </c>
      <c r="E28" s="44"/>
      <c r="F28" s="44" t="s">
        <v>1620</v>
      </c>
      <c r="G28" s="44">
        <v>20</v>
      </c>
      <c r="H28" s="325" t="str">
        <f t="shared" si="1"/>
        <v>text</v>
      </c>
      <c r="I28" s="325">
        <f t="shared" si="2"/>
        <v>61</v>
      </c>
      <c r="J28" s="326"/>
      <c r="K28" s="327"/>
      <c r="L28" s="328"/>
      <c r="M28" s="329"/>
      <c r="S28" s="25" t="str">
        <f t="shared" si="3"/>
        <v>,dp_name_table_id</v>
      </c>
      <c r="T28" s="25" t="str">
        <f t="shared" si="4"/>
        <v>TEXT</v>
      </c>
      <c r="U28" s="25" t="str">
        <f t="shared" si="5"/>
        <v/>
      </c>
      <c r="V28" s="25" t="str">
        <f t="shared" si="6"/>
        <v/>
      </c>
      <c r="W28" s="25" t="str">
        <f t="shared" si="7"/>
        <v>-- 診療科名称_テーブル名</v>
      </c>
      <c r="Y28" s="41"/>
      <c r="Z28" s="41"/>
      <c r="AA28" s="41"/>
      <c r="AB28" s="41"/>
      <c r="AD28" s="25" t="str">
        <f t="shared" si="8"/>
        <v xml:space="preserve">"dp_name_table_id": "object", </v>
      </c>
      <c r="AE28" s="25" t="str">
        <f t="shared" si="9"/>
        <v xml:space="preserve">"dp_name_table_id", </v>
      </c>
    </row>
    <row r="29" spans="2:31">
      <c r="P29" s="41"/>
      <c r="R29" s="25" t="s">
        <v>1327</v>
      </c>
      <c r="Y29" s="41"/>
      <c r="Z29" s="41"/>
      <c r="AA29" s="41"/>
    </row>
    <row r="30" spans="2:31">
      <c r="P30" s="41"/>
      <c r="Y30" s="41"/>
      <c r="Z30" s="41"/>
      <c r="AA30" s="41"/>
    </row>
    <row r="31" spans="2:31">
      <c r="P31" s="41"/>
      <c r="Y31" s="41"/>
      <c r="Z31" s="41"/>
      <c r="AA31" s="41"/>
    </row>
    <row r="32" spans="2:31">
      <c r="P32" s="41"/>
      <c r="Y32" s="41"/>
      <c r="Z32" s="41"/>
      <c r="AA32" s="41"/>
    </row>
    <row r="33" spans="16:27">
      <c r="P33" s="41"/>
      <c r="Y33" s="41"/>
      <c r="Z33" s="41"/>
      <c r="AA33"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100" priority="9"/>
  </conditionalFormatting>
  <conditionalFormatting sqref="D18">
    <cfRule type="duplicateValues" dxfId="99" priority="8"/>
  </conditionalFormatting>
  <conditionalFormatting sqref="D16">
    <cfRule type="duplicateValues" dxfId="98" priority="7"/>
  </conditionalFormatting>
  <conditionalFormatting sqref="D17">
    <cfRule type="duplicateValues" dxfId="97" priority="6"/>
  </conditionalFormatting>
  <conditionalFormatting sqref="D14">
    <cfRule type="duplicateValues" dxfId="96" priority="5"/>
  </conditionalFormatting>
  <conditionalFormatting sqref="D28">
    <cfRule type="duplicateValues" dxfId="95" priority="2"/>
  </conditionalFormatting>
  <conditionalFormatting sqref="D19:D27">
    <cfRule type="duplicateValues" dxfId="94" priority="20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5" fitToHeight="0" orientation="portrait" horizontalDpi="300" verticalDpi="300" r:id="rId1"/>
  <headerFooter alignWithMargins="0">
    <oddFooter>&amp;C&amp;P/&amp;N</oddFooter>
  </headerFooter>
  <legacyDrawingHF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pageSetUpPr fitToPage="1"/>
  </sheetPr>
  <dimension ref="A1:AE2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77" t="s">
        <v>140</v>
      </c>
    </row>
    <row r="2" spans="1:31" ht="19.5" thickBot="1">
      <c r="B2" s="633"/>
      <c r="C2" s="634"/>
      <c r="D2" s="26" t="s">
        <v>141</v>
      </c>
      <c r="E2" s="637"/>
      <c r="F2" s="637"/>
      <c r="G2" s="637"/>
      <c r="H2" s="637"/>
      <c r="I2" s="637"/>
      <c r="J2" s="638"/>
      <c r="K2" s="639"/>
      <c r="L2" s="640"/>
      <c r="M2" s="27"/>
      <c r="P2" s="25" t="str">
        <f>"ALTER TABLE ONLY milscm4."&amp;D$8</f>
        <v>ALTER TABLE ONLY milscm4.text_mml_master_id_list</v>
      </c>
    </row>
    <row r="3" spans="1:31" ht="19.5" thickBot="1">
      <c r="B3" s="28"/>
      <c r="C3" s="28"/>
      <c r="D3" s="28"/>
      <c r="E3" s="28"/>
      <c r="F3" s="28"/>
      <c r="G3" s="28"/>
      <c r="H3" s="28"/>
      <c r="I3" s="28"/>
      <c r="J3" s="28"/>
      <c r="K3" s="28"/>
      <c r="L3" s="28"/>
      <c r="M3" s="29"/>
      <c r="N3" s="28"/>
      <c r="Q3" s="25" t="str">
        <f>"ADD CONSTRAINT "&amp;D$8&amp;"_pkey"</f>
        <v>ADD CONSTRAINT text_mml_master_id_list_pkey</v>
      </c>
    </row>
    <row r="4" spans="1:31">
      <c r="B4" s="626" t="s">
        <v>142</v>
      </c>
      <c r="C4" s="627"/>
      <c r="D4" s="628" t="str">
        <f>VLOOKUP(D7,エンティティ一覧!A1:'エンティティ一覧'!AQ10131,13,FALSE)</f>
        <v>ENT_A6_64</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1629</v>
      </c>
    </row>
    <row r="7" spans="1:31">
      <c r="B7" s="641" t="s">
        <v>145</v>
      </c>
      <c r="C7" s="642"/>
      <c r="D7" s="643" t="s">
        <v>3884</v>
      </c>
      <c r="E7" s="646"/>
      <c r="F7" s="646"/>
      <c r="G7" s="646"/>
      <c r="H7" s="646"/>
      <c r="I7" s="646"/>
      <c r="J7" s="646"/>
      <c r="K7" s="646"/>
      <c r="L7" s="646"/>
      <c r="M7" s="647"/>
      <c r="T7" s="25" t="s">
        <v>3889</v>
      </c>
    </row>
    <row r="8" spans="1:31">
      <c r="B8" s="641" t="s">
        <v>642</v>
      </c>
      <c r="C8" s="642"/>
      <c r="D8" s="643" t="s">
        <v>3885</v>
      </c>
      <c r="E8" s="646"/>
      <c r="F8" s="646"/>
      <c r="G8" s="646"/>
      <c r="H8" s="646"/>
      <c r="I8" s="646"/>
      <c r="J8" s="646"/>
      <c r="K8" s="646"/>
      <c r="L8" s="646"/>
      <c r="M8" s="647"/>
      <c r="S8" s="25" t="s">
        <v>1327</v>
      </c>
    </row>
    <row r="9" spans="1:31" ht="19.5" thickBot="1">
      <c r="B9" s="652" t="s">
        <v>149</v>
      </c>
      <c r="C9" s="653"/>
      <c r="D9" s="654" t="str">
        <f xml:space="preserve"> D7 &amp; "を定義する。"</f>
        <v>MML_患者ID一覧を定義する。</v>
      </c>
      <c r="E9" s="655"/>
      <c r="F9" s="655"/>
      <c r="G9" s="655"/>
      <c r="H9" s="655"/>
      <c r="I9" s="655"/>
      <c r="J9" s="655"/>
      <c r="K9" s="655"/>
      <c r="L9" s="655"/>
      <c r="M9" s="656"/>
      <c r="P9" s="25" t="str">
        <f>"ALTER TABLE milscm4."&amp;D$8&amp;" OWNER TO pgmisgrp1;"</f>
        <v>ALTER TABLE milscm4.text_mml_master_id_list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milscm4.text_mml_master_id_list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milscm4.text_mml_master_id_list</v>
      </c>
    </row>
    <row r="13" spans="1:31" ht="16.5" customHeight="1">
      <c r="B13" s="670"/>
      <c r="C13" s="672"/>
      <c r="D13" s="672"/>
      <c r="E13" s="666"/>
      <c r="F13" s="276" t="s">
        <v>162</v>
      </c>
      <c r="G13" s="276" t="s">
        <v>163</v>
      </c>
      <c r="H13" s="276" t="s">
        <v>162</v>
      </c>
      <c r="I13" s="276" t="s">
        <v>164</v>
      </c>
      <c r="J13" s="666"/>
      <c r="K13" s="666"/>
      <c r="L13" s="666"/>
      <c r="M13" s="668"/>
      <c r="Q13" s="25" t="s">
        <v>1326</v>
      </c>
    </row>
    <row r="14" spans="1:31">
      <c r="B14" s="33">
        <f t="shared" ref="B14:B16" si="0">ROW()-13</f>
        <v>1</v>
      </c>
      <c r="C14" s="34" t="s">
        <v>1628</v>
      </c>
      <c r="D14" s="236" t="s">
        <v>1629</v>
      </c>
      <c r="E14" s="239" t="s">
        <v>192</v>
      </c>
      <c r="F14" s="36" t="s">
        <v>1620</v>
      </c>
      <c r="G14" s="36">
        <v>50</v>
      </c>
      <c r="H14" s="229" t="str">
        <f>IF(F14="フラグ","boolean",IF(F14="文字列","text",IF(F14="整数","integer",IF(F14="実数","numeric",""))))</f>
        <v>text</v>
      </c>
      <c r="I14" s="229">
        <f t="shared" ref="I14" si="1">IF(H14="boolean",1,IF(H14="text",IF(G14&lt;=126,1+(G14*3),4+(G14*3)),IF(H14="integer",4,IF(H14="numeric",3+CEILING(G14/4*2,2),0))))</f>
        <v>151</v>
      </c>
      <c r="J14" s="237"/>
      <c r="K14" s="238"/>
      <c r="L14" s="239" t="s">
        <v>192</v>
      </c>
      <c r="M14" s="240" t="s">
        <v>1883</v>
      </c>
      <c r="S14" s="25" t="str">
        <f>IF(B14&lt;&gt;1,","&amp;D14,D14)</f>
        <v>facility_id_mml</v>
      </c>
      <c r="T14" s="25" t="str">
        <f>UPPER(H14)</f>
        <v>TEXT</v>
      </c>
      <c r="U14" s="25" t="str">
        <f>IF(K14&lt;&gt;"","default "&amp;IF(H14="text","'"&amp;K14&amp;"'",K14),"")</f>
        <v/>
      </c>
      <c r="V14" s="25" t="str">
        <f t="shared" ref="V14" si="2">IF(L14="○","NOT NULL","")</f>
        <v>NOT NULL</v>
      </c>
      <c r="W14" s="25" t="str">
        <f t="shared" ref="W14" si="3">"-- "&amp;C14</f>
        <v>-- 施設ID（MML）</v>
      </c>
      <c r="Y14" s="41"/>
      <c r="Z14" s="41"/>
      <c r="AA14" s="41"/>
      <c r="AB14" s="41"/>
      <c r="AD14" s="25" t="str">
        <f>IF(H14="text",""""&amp;D14&amp;""": ""object"", ","")</f>
        <v xml:space="preserve">"facility_id_mml": "object", </v>
      </c>
      <c r="AE14" s="25" t="str">
        <f>""""&amp;D14&amp;""", "</f>
        <v xml:space="preserve">"facility_id_mml", </v>
      </c>
    </row>
    <row r="15" spans="1:31">
      <c r="B15" s="33">
        <f t="shared" si="0"/>
        <v>2</v>
      </c>
      <c r="C15" s="34" t="s">
        <v>1878</v>
      </c>
      <c r="D15" s="236" t="s">
        <v>1882</v>
      </c>
      <c r="E15" s="239" t="s">
        <v>192</v>
      </c>
      <c r="F15" s="36" t="s">
        <v>1620</v>
      </c>
      <c r="G15" s="36">
        <v>20</v>
      </c>
      <c r="H15" s="229" t="str">
        <f t="shared" ref="H15:H16" si="4">IF(F15="フラグ","boolean",IF(F15="文字列","text",IF(F15="整数","integer",IF(F15="実数","numeric",""))))</f>
        <v>text</v>
      </c>
      <c r="I15" s="229">
        <f t="shared" ref="I15" si="5">IF(H15="boolean",1,IF(H15="text",IF(G15&lt;=126,1+(G15*3),4+(G15*3)),IF(H15="integer",4,IF(H15="numeric",3+CEILING(G15/4*2,2),0))))</f>
        <v>61</v>
      </c>
      <c r="J15" s="237"/>
      <c r="K15" s="238"/>
      <c r="L15" s="239" t="s">
        <v>192</v>
      </c>
      <c r="M15" s="240"/>
      <c r="S15" s="25" t="str">
        <f t="shared" ref="S15" si="6">IF(B15&lt;&gt;1,","&amp;D15,D15)</f>
        <v>,master_id</v>
      </c>
      <c r="T15" s="25" t="str">
        <f t="shared" ref="T15" si="7">UPPER(H15)</f>
        <v>TEXT</v>
      </c>
      <c r="U15" s="25" t="str">
        <f t="shared" ref="U15" si="8">IF(K15&lt;&gt;"","default "&amp;IF(H15="text","'"&amp;K15&amp;"'",K15),"")</f>
        <v/>
      </c>
      <c r="V15" s="25" t="str">
        <f t="shared" ref="V15" si="9">IF(L15="○","NOT NULL","")</f>
        <v>NOT NULL</v>
      </c>
      <c r="W15" s="25" t="str">
        <f t="shared" ref="W15" si="10">"-- "&amp;C15</f>
        <v>-- 患者ID</v>
      </c>
      <c r="Y15" s="41"/>
      <c r="Z15" s="41"/>
      <c r="AA15" s="41"/>
      <c r="AB15" s="41"/>
      <c r="AD15" s="25" t="str">
        <f t="shared" ref="AD15" si="11">IF(H15="text",""""&amp;D15&amp;""": ""object"", ","")</f>
        <v xml:space="preserve">"master_id": "object", </v>
      </c>
      <c r="AE15" s="25" t="str">
        <f t="shared" ref="AE15" si="12">""""&amp;D15&amp;""", "</f>
        <v xml:space="preserve">"master_id", </v>
      </c>
    </row>
    <row r="16" spans="1:31" ht="19.5" thickBot="1">
      <c r="A16" s="41"/>
      <c r="B16" s="42">
        <f t="shared" si="0"/>
        <v>3</v>
      </c>
      <c r="C16" s="43" t="s">
        <v>3886</v>
      </c>
      <c r="D16" s="43" t="s">
        <v>3887</v>
      </c>
      <c r="E16" s="44" t="s">
        <v>192</v>
      </c>
      <c r="F16" s="44" t="s">
        <v>3888</v>
      </c>
      <c r="G16" s="44">
        <v>20</v>
      </c>
      <c r="H16" s="248" t="str">
        <f t="shared" si="4"/>
        <v>text</v>
      </c>
      <c r="I16" s="248">
        <f t="shared" ref="I16" si="13">IF(H16="boolean",1,IF(H16="text",IF(G16&lt;=126,1+(G16*3),4+(G16*3)),IF(H16="integer",4,IF(H16="numeric",3+CEILING(G16/4*2,2),0))))</f>
        <v>61</v>
      </c>
      <c r="J16" s="46"/>
      <c r="K16" s="250"/>
      <c r="L16" s="44" t="s">
        <v>192</v>
      </c>
      <c r="M16" s="49"/>
      <c r="S16" s="25" t="str">
        <f t="shared" ref="S16" si="14">IF(B16&lt;&gt;1,","&amp;D16,D16)</f>
        <v>,moto_table</v>
      </c>
      <c r="T16" s="25" t="str">
        <f t="shared" ref="T16" si="15">UPPER(H16)</f>
        <v>TEXT</v>
      </c>
      <c r="U16" s="25" t="str">
        <f t="shared" ref="U16" si="16">IF(K16&lt;&gt;"","default "&amp;IF(H16="text","'"&amp;K16&amp;"'",K16),"")</f>
        <v/>
      </c>
      <c r="V16" s="25" t="str">
        <f t="shared" ref="V16" si="17">IF(L16="○","NOT NULL","")</f>
        <v>NOT NULL</v>
      </c>
      <c r="W16" s="25" t="str">
        <f t="shared" ref="W16" si="18">"-- "&amp;C16</f>
        <v>-- 取得元テーブル</v>
      </c>
      <c r="Y16" s="41"/>
      <c r="Z16" s="41"/>
      <c r="AA16" s="41"/>
      <c r="AB16" s="41"/>
      <c r="AD16" s="25" t="str">
        <f t="shared" ref="AD16" si="19">IF(H16="text",""""&amp;D16&amp;""": ""object"", ","")</f>
        <v xml:space="preserve">"moto_table": "object", </v>
      </c>
      <c r="AE16" s="25" t="str">
        <f t="shared" ref="AE16" si="20">""""&amp;D16&amp;""", "</f>
        <v xml:space="preserve">"moto_table", </v>
      </c>
    </row>
    <row r="17" spans="16:28">
      <c r="P17" s="41"/>
      <c r="R17" s="25" t="s">
        <v>1327</v>
      </c>
      <c r="Y17" s="41"/>
      <c r="Z17" s="41"/>
      <c r="AA17" s="41"/>
      <c r="AB17" s="41"/>
    </row>
    <row r="18" spans="16:28">
      <c r="P18" s="41"/>
      <c r="Y18" s="41"/>
      <c r="Z18" s="41"/>
      <c r="AA18" s="41"/>
      <c r="AB18" s="41"/>
    </row>
    <row r="19" spans="16:28">
      <c r="P19" s="41"/>
      <c r="Y19" s="41"/>
      <c r="Z19" s="41"/>
      <c r="AA19" s="41"/>
      <c r="AB19" s="41"/>
    </row>
    <row r="20" spans="16:28">
      <c r="P20" s="41"/>
      <c r="Y20" s="41"/>
      <c r="Z20" s="41"/>
      <c r="AA20" s="41"/>
    </row>
    <row r="21" spans="16:28">
      <c r="P21" s="41"/>
      <c r="Y21" s="41"/>
      <c r="Z21" s="41"/>
      <c r="AA21" s="41"/>
    </row>
    <row r="22" spans="16:28">
      <c r="P22" s="41"/>
      <c r="Y22" s="41"/>
      <c r="Z22" s="41"/>
      <c r="AA22" s="41"/>
    </row>
    <row r="23" spans="16:28">
      <c r="P23" s="41"/>
      <c r="Y23" s="41"/>
      <c r="Z23" s="41"/>
      <c r="AA23" s="41"/>
    </row>
    <row r="24" spans="16:28">
      <c r="P24" s="41"/>
      <c r="Y24" s="41"/>
      <c r="Z24" s="41"/>
      <c r="AA24"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93" priority="8"/>
  </conditionalFormatting>
  <conditionalFormatting sqref="D14">
    <cfRule type="duplicateValues" dxfId="92" priority="3"/>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84" t="s">
        <v>140</v>
      </c>
    </row>
    <row r="2" spans="1:31" ht="19.5" thickBot="1">
      <c r="B2" s="633"/>
      <c r="C2" s="634"/>
      <c r="D2" s="26" t="s">
        <v>141</v>
      </c>
      <c r="E2" s="637"/>
      <c r="F2" s="637"/>
      <c r="G2" s="637"/>
      <c r="H2" s="637"/>
      <c r="I2" s="637"/>
      <c r="J2" s="638"/>
      <c r="K2" s="639"/>
      <c r="L2" s="640"/>
      <c r="M2" s="27"/>
      <c r="P2" s="25" t="str">
        <f>"ALTER TABLE ONLY milscm4."&amp;D$8</f>
        <v>ALTER TABLE ONLY milscm4.text_mml_mitsuchi_check</v>
      </c>
    </row>
    <row r="3" spans="1:31" ht="19.5" thickBot="1">
      <c r="B3" s="28"/>
      <c r="C3" s="28"/>
      <c r="D3" s="28"/>
      <c r="E3" s="28"/>
      <c r="F3" s="28"/>
      <c r="G3" s="28"/>
      <c r="H3" s="28"/>
      <c r="I3" s="28"/>
      <c r="J3" s="28"/>
      <c r="K3" s="28"/>
      <c r="L3" s="28"/>
      <c r="M3" s="29"/>
      <c r="N3" s="28"/>
      <c r="Q3" s="25" t="str">
        <f>"ADD CONSTRAINT "&amp;D$8&amp;"_pkey"</f>
        <v>ADD CONSTRAINT text_mml_mitsuchi_check_pkey</v>
      </c>
    </row>
    <row r="4" spans="1:31">
      <c r="B4" s="626" t="s">
        <v>142</v>
      </c>
      <c r="C4" s="627"/>
      <c r="D4" s="628" t="str">
        <f>VLOOKUP(D7,エンティティ一覧!A1:'エンティティ一覧'!AQ10131,13,FALSE)</f>
        <v>ENT_A6_65</v>
      </c>
      <c r="E4" s="673"/>
      <c r="F4" s="673"/>
      <c r="G4" s="673"/>
      <c r="H4" s="673"/>
      <c r="I4" s="673"/>
      <c r="J4" s="673"/>
      <c r="K4" s="673"/>
      <c r="L4" s="673"/>
      <c r="M4" s="674"/>
      <c r="R4" s="25" t="s">
        <v>1328</v>
      </c>
    </row>
    <row r="5" spans="1:31">
      <c r="B5" s="641" t="s">
        <v>275</v>
      </c>
      <c r="C5" s="642"/>
      <c r="D5" s="643" t="str">
        <f>VLOOKUP(D7,エンティティ一覧!A1:'エンティティ一覧'!AQ10131,2,FALSE)</f>
        <v>SA_A6</v>
      </c>
      <c r="E5" s="646"/>
      <c r="F5" s="646"/>
      <c r="G5" s="646"/>
      <c r="H5" s="646"/>
      <c r="I5" s="646"/>
      <c r="J5" s="646"/>
      <c r="K5" s="646"/>
      <c r="L5" s="646"/>
      <c r="M5" s="647"/>
      <c r="S5" s="25" t="s">
        <v>1326</v>
      </c>
    </row>
    <row r="6" spans="1:31">
      <c r="B6" s="641" t="s">
        <v>144</v>
      </c>
      <c r="C6" s="642"/>
      <c r="D6" s="643" t="str">
        <f>VLOOKUP(D7,エンティティ一覧!A1:'エンティティ一覧'!AQ10131,6,FALSE)</f>
        <v>テキストデータ抽出</v>
      </c>
      <c r="E6" s="646"/>
      <c r="F6" s="646"/>
      <c r="G6" s="646"/>
      <c r="H6" s="646"/>
      <c r="I6" s="646"/>
      <c r="J6" s="646"/>
      <c r="K6" s="646"/>
      <c r="L6" s="646"/>
      <c r="M6" s="647"/>
      <c r="T6" s="41" t="s">
        <v>1629</v>
      </c>
    </row>
    <row r="7" spans="1:31">
      <c r="B7" s="641" t="s">
        <v>145</v>
      </c>
      <c r="C7" s="642"/>
      <c r="D7" s="643" t="s">
        <v>3891</v>
      </c>
      <c r="E7" s="646"/>
      <c r="F7" s="646"/>
      <c r="G7" s="646"/>
      <c r="H7" s="646"/>
      <c r="I7" s="646"/>
      <c r="J7" s="646"/>
      <c r="K7" s="646"/>
      <c r="L7" s="646"/>
      <c r="M7" s="647"/>
      <c r="T7" s="25" t="s">
        <v>3897</v>
      </c>
    </row>
    <row r="8" spans="1:31">
      <c r="B8" s="641" t="s">
        <v>642</v>
      </c>
      <c r="C8" s="642"/>
      <c r="D8" s="643" t="s">
        <v>3892</v>
      </c>
      <c r="E8" s="646"/>
      <c r="F8" s="646"/>
      <c r="G8" s="646"/>
      <c r="H8" s="646"/>
      <c r="I8" s="646"/>
      <c r="J8" s="646"/>
      <c r="K8" s="646"/>
      <c r="L8" s="646"/>
      <c r="M8" s="647"/>
      <c r="S8" s="25" t="s">
        <v>1327</v>
      </c>
    </row>
    <row r="9" spans="1:31" ht="19.5" thickBot="1">
      <c r="B9" s="652" t="s">
        <v>149</v>
      </c>
      <c r="C9" s="653"/>
      <c r="D9" s="654" t="str">
        <f xml:space="preserve"> D7 &amp; "を定義する。"</f>
        <v>MML_未通知患者確認結果を定義する。</v>
      </c>
      <c r="E9" s="655"/>
      <c r="F9" s="655"/>
      <c r="G9" s="655"/>
      <c r="H9" s="655"/>
      <c r="I9" s="655"/>
      <c r="J9" s="655"/>
      <c r="K9" s="655"/>
      <c r="L9" s="655"/>
      <c r="M9" s="656"/>
      <c r="P9" s="25" t="str">
        <f>"ALTER TABLE milscm4."&amp;D$8&amp;" OWNER TO pgmisgrp1;"</f>
        <v>ALTER TABLE milscm4.text_mml_mitsuchi_check OWNER TO pgmisgrp1;</v>
      </c>
    </row>
    <row r="10" spans="1:31">
      <c r="B10" s="30"/>
      <c r="C10" s="30"/>
      <c r="D10" s="28"/>
      <c r="E10" s="28"/>
      <c r="F10" s="28"/>
      <c r="G10" s="28"/>
      <c r="H10" s="28"/>
      <c r="I10" s="28"/>
      <c r="J10" s="28"/>
      <c r="K10" s="28"/>
      <c r="L10" s="28"/>
      <c r="M10" s="29"/>
      <c r="N10" s="28"/>
      <c r="P10" s="25" t="str">
        <f>"GRANT ALL ON TABLE milscm4."&amp;D$8&amp;" TO pgappl11;"</f>
        <v>GRANT ALL ON TABLE milscm4.text_mml_mitsuchi_check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milscm4.text_mml_mitsuchi_check</v>
      </c>
    </row>
    <row r="13" spans="1:31" ht="16.5" customHeight="1">
      <c r="B13" s="670"/>
      <c r="C13" s="672"/>
      <c r="D13" s="672"/>
      <c r="E13" s="666"/>
      <c r="F13" s="383" t="s">
        <v>162</v>
      </c>
      <c r="G13" s="383" t="s">
        <v>163</v>
      </c>
      <c r="H13" s="383" t="s">
        <v>162</v>
      </c>
      <c r="I13" s="383" t="s">
        <v>164</v>
      </c>
      <c r="J13" s="666"/>
      <c r="K13" s="666"/>
      <c r="L13" s="666"/>
      <c r="M13" s="668"/>
      <c r="Q13" s="25" t="s">
        <v>1326</v>
      </c>
    </row>
    <row r="14" spans="1:31">
      <c r="B14" s="33">
        <f t="shared" ref="B14:B16" si="0">ROW()-13</f>
        <v>1</v>
      </c>
      <c r="C14" s="34" t="s">
        <v>1628</v>
      </c>
      <c r="D14" s="236" t="s">
        <v>1629</v>
      </c>
      <c r="E14" s="239" t="s">
        <v>192</v>
      </c>
      <c r="F14" s="36" t="s">
        <v>1620</v>
      </c>
      <c r="G14" s="36">
        <v>50</v>
      </c>
      <c r="H14" s="229" t="str">
        <f>IF(F14="フラグ","boolean",IF(F14="文字列","text",IF(F14="整数","integer",IF(F14="実数","numeric",""))))</f>
        <v>text</v>
      </c>
      <c r="I14" s="229">
        <f t="shared" ref="I14:I16" si="1">IF(H14="boolean",1,IF(H14="text",IF(G14&lt;=126,1+(G14*3),4+(G14*3)),IF(H14="integer",4,IF(H14="numeric",3+CEILING(G14/4*2,2),0))))</f>
        <v>151</v>
      </c>
      <c r="J14" s="237"/>
      <c r="K14" s="238"/>
      <c r="L14" s="239" t="s">
        <v>192</v>
      </c>
      <c r="M14" s="240" t="s">
        <v>1883</v>
      </c>
      <c r="S14" s="25" t="str">
        <f>IF(B14&lt;&gt;1,","&amp;D14,D14)</f>
        <v>facility_id_mml</v>
      </c>
      <c r="T14" s="25" t="str">
        <f>UPPER(H14)</f>
        <v>TEXT</v>
      </c>
      <c r="U14" s="25" t="str">
        <f>IF(K14&lt;&gt;"","default "&amp;IF(H14="text","'"&amp;K14&amp;"'",K14),"")</f>
        <v/>
      </c>
      <c r="V14" s="25" t="str">
        <f t="shared" ref="V14:V16" si="2">IF(L14="○","NOT NULL","")</f>
        <v>NOT NULL</v>
      </c>
      <c r="W14" s="25" t="str">
        <f t="shared" ref="W14:W16" si="3">"-- "&amp;C14</f>
        <v>-- 施設ID（MML）</v>
      </c>
      <c r="Y14" s="41"/>
      <c r="Z14" s="41"/>
      <c r="AA14" s="41"/>
      <c r="AB14" s="41"/>
      <c r="AD14" s="25" t="str">
        <f>IF(H14="text",""""&amp;D14&amp;""": ""object"", ","")</f>
        <v xml:space="preserve">"facility_id_mml": "object", </v>
      </c>
      <c r="AE14" s="25" t="str">
        <f>""""&amp;D14&amp;""", "</f>
        <v xml:space="preserve">"facility_id_mml", </v>
      </c>
    </row>
    <row r="15" spans="1:31">
      <c r="B15" s="33">
        <f t="shared" si="0"/>
        <v>2</v>
      </c>
      <c r="C15" s="34" t="s">
        <v>1878</v>
      </c>
      <c r="D15" s="236" t="s">
        <v>1882</v>
      </c>
      <c r="E15" s="239" t="s">
        <v>192</v>
      </c>
      <c r="F15" s="36" t="s">
        <v>1620</v>
      </c>
      <c r="G15" s="36">
        <v>20</v>
      </c>
      <c r="H15" s="229" t="str">
        <f t="shared" ref="H15:H16" si="4">IF(F15="フラグ","boolean",IF(F15="文字列","text",IF(F15="整数","integer",IF(F15="実数","numeric",""))))</f>
        <v>text</v>
      </c>
      <c r="I15" s="229">
        <f t="shared" si="1"/>
        <v>61</v>
      </c>
      <c r="J15" s="237"/>
      <c r="K15" s="238"/>
      <c r="L15" s="239" t="s">
        <v>192</v>
      </c>
      <c r="M15" s="240"/>
      <c r="S15" s="25" t="str">
        <f t="shared" ref="S15:S16" si="5">IF(B15&lt;&gt;1,","&amp;D15,D15)</f>
        <v>,master_id</v>
      </c>
      <c r="T15" s="25" t="str">
        <f t="shared" ref="T15:T16" si="6">UPPER(H15)</f>
        <v>TEXT</v>
      </c>
      <c r="U15" s="25" t="str">
        <f t="shared" ref="U15:U16" si="7">IF(K15&lt;&gt;"","default "&amp;IF(H15="text","'"&amp;K15&amp;"'",K15),"")</f>
        <v/>
      </c>
      <c r="V15" s="25" t="str">
        <f t="shared" si="2"/>
        <v>NOT NULL</v>
      </c>
      <c r="W15" s="25" t="str">
        <f t="shared" si="3"/>
        <v>-- 患者ID</v>
      </c>
      <c r="Y15" s="41"/>
      <c r="Z15" s="41"/>
      <c r="AA15" s="41"/>
      <c r="AB15" s="41"/>
      <c r="AD15" s="25" t="str">
        <f t="shared" ref="AD15:AD16" si="8">IF(H15="text",""""&amp;D15&amp;""": ""object"", ","")</f>
        <v xml:space="preserve">"master_id": "object", </v>
      </c>
      <c r="AE15" s="25" t="str">
        <f t="shared" ref="AE15:AE16" si="9">""""&amp;D15&amp;""", "</f>
        <v xml:space="preserve">"master_id", </v>
      </c>
    </row>
    <row r="16" spans="1:31" ht="38.25" thickBot="1">
      <c r="A16" s="41"/>
      <c r="B16" s="42">
        <f t="shared" si="0"/>
        <v>3</v>
      </c>
      <c r="C16" s="43" t="s">
        <v>3894</v>
      </c>
      <c r="D16" s="43" t="s">
        <v>3895</v>
      </c>
      <c r="E16" s="44"/>
      <c r="F16" s="44" t="s">
        <v>3893</v>
      </c>
      <c r="G16" s="44"/>
      <c r="H16" s="248" t="str">
        <f t="shared" si="4"/>
        <v>boolean</v>
      </c>
      <c r="I16" s="248">
        <f t="shared" si="1"/>
        <v>1</v>
      </c>
      <c r="J16" s="46"/>
      <c r="K16" s="250"/>
      <c r="L16" s="44" t="s">
        <v>192</v>
      </c>
      <c r="M16" s="49" t="s">
        <v>3896</v>
      </c>
      <c r="S16" s="25" t="str">
        <f t="shared" si="5"/>
        <v>,rikatsuyo_flag</v>
      </c>
      <c r="T16" s="25" t="str">
        <f t="shared" si="6"/>
        <v>BOOLEAN</v>
      </c>
      <c r="U16" s="25" t="str">
        <f t="shared" si="7"/>
        <v/>
      </c>
      <c r="V16" s="25" t="str">
        <f t="shared" si="2"/>
        <v>NOT NULL</v>
      </c>
      <c r="W16" s="25" t="str">
        <f t="shared" si="3"/>
        <v>-- 利活用フラグ</v>
      </c>
      <c r="Y16" s="41"/>
      <c r="Z16" s="41"/>
      <c r="AA16" s="41"/>
      <c r="AB16" s="41"/>
      <c r="AD16" s="25" t="str">
        <f t="shared" si="8"/>
        <v/>
      </c>
      <c r="AE16" s="25" t="str">
        <f t="shared" si="9"/>
        <v xml:space="preserve">"rikatsuyo_flag", </v>
      </c>
    </row>
    <row r="17" spans="16:28">
      <c r="P17" s="41"/>
      <c r="R17" s="25" t="s">
        <v>1327</v>
      </c>
      <c r="Y17" s="41"/>
      <c r="Z17" s="41"/>
      <c r="AA17" s="41"/>
      <c r="AB17" s="41"/>
    </row>
    <row r="18" spans="16:28">
      <c r="P18" s="41"/>
      <c r="Y18" s="41"/>
      <c r="Z18" s="41"/>
      <c r="AA18" s="41"/>
      <c r="AB18" s="41"/>
    </row>
    <row r="19" spans="16:28">
      <c r="P19" s="41"/>
      <c r="Y19" s="41"/>
      <c r="Z19" s="41"/>
      <c r="AA19" s="41"/>
      <c r="AB19" s="41"/>
    </row>
    <row r="20" spans="16:28">
      <c r="P20" s="41"/>
      <c r="Y20" s="41"/>
      <c r="Z20" s="41"/>
      <c r="AA20" s="41"/>
    </row>
    <row r="21" spans="16:28">
      <c r="P21" s="41"/>
      <c r="Y21" s="41"/>
      <c r="Z21" s="41"/>
      <c r="AA21" s="41"/>
    </row>
    <row r="22" spans="16:28">
      <c r="P22" s="41"/>
      <c r="Y22" s="41"/>
      <c r="Z22" s="41"/>
      <c r="AA22" s="41"/>
    </row>
    <row r="23" spans="16:28">
      <c r="P23" s="41"/>
      <c r="Y23" s="41"/>
      <c r="Z23" s="41"/>
      <c r="AA23" s="41"/>
    </row>
    <row r="24" spans="16:28">
      <c r="P24" s="41"/>
      <c r="Y24" s="41"/>
      <c r="Z24" s="41"/>
      <c r="AA24"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5">
    <cfRule type="duplicateValues" dxfId="91" priority="2"/>
  </conditionalFormatting>
  <conditionalFormatting sqref="D14">
    <cfRule type="duplicateValues" dxfId="9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pageSetUpPr fitToPage="1"/>
  </sheetPr>
  <dimension ref="A1:AE31"/>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3113</v>
      </c>
      <c r="B1" s="631" t="s">
        <v>137</v>
      </c>
      <c r="C1" s="632"/>
      <c r="D1" s="23" t="s">
        <v>138</v>
      </c>
      <c r="E1" s="635"/>
      <c r="F1" s="635"/>
      <c r="G1" s="635"/>
      <c r="H1" s="635"/>
      <c r="I1" s="635"/>
      <c r="J1" s="636" t="s">
        <v>139</v>
      </c>
      <c r="K1" s="635"/>
      <c r="L1" s="627"/>
      <c r="M1" s="295" t="s">
        <v>140</v>
      </c>
    </row>
    <row r="2" spans="1:31" ht="19.5" thickBot="1">
      <c r="B2" s="633"/>
      <c r="C2" s="634"/>
      <c r="D2" s="26" t="s">
        <v>141</v>
      </c>
      <c r="E2" s="637"/>
      <c r="F2" s="637"/>
      <c r="G2" s="637"/>
      <c r="H2" s="637"/>
      <c r="I2" s="637"/>
      <c r="J2" s="638"/>
      <c r="K2" s="639"/>
      <c r="L2" s="640"/>
      <c r="M2" s="27"/>
      <c r="P2" s="25" t="str">
        <f>"ALTER TABLE ONLY milscm4."&amp;D$8</f>
        <v>ALTER TABLE ONLY milscm4.analize_mt_labo_test</v>
      </c>
    </row>
    <row r="3" spans="1:31" ht="19.5" thickBot="1">
      <c r="B3" s="28"/>
      <c r="C3" s="28"/>
      <c r="D3" s="28"/>
      <c r="E3" s="28"/>
      <c r="F3" s="28"/>
      <c r="G3" s="28"/>
      <c r="H3" s="28"/>
      <c r="I3" s="28"/>
      <c r="J3" s="28"/>
      <c r="K3" s="28"/>
      <c r="L3" s="28"/>
      <c r="M3" s="29"/>
      <c r="N3" s="28"/>
      <c r="Q3" s="25" t="str">
        <f>"ADD CONSTRAINT "&amp;D$8&amp;"_pkey"</f>
        <v>ADD CONSTRAINT analize_mt_labo_test_pkey</v>
      </c>
    </row>
    <row r="4" spans="1:31">
      <c r="B4" s="626" t="s">
        <v>142</v>
      </c>
      <c r="C4" s="627"/>
      <c r="D4" s="628" t="str">
        <f>VLOOKUP(D7,エンティティ一覧!A1:'エンティティ一覧'!AQ10131,13,FALSE)</f>
        <v>ENT_A7_01</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3077</v>
      </c>
    </row>
    <row r="7" spans="1:31">
      <c r="B7" s="641" t="s">
        <v>145</v>
      </c>
      <c r="C7" s="642"/>
      <c r="D7" s="643" t="s">
        <v>3069</v>
      </c>
      <c r="E7" s="646"/>
      <c r="F7" s="646"/>
      <c r="G7" s="646"/>
      <c r="H7" s="646"/>
      <c r="I7" s="646"/>
      <c r="J7" s="646"/>
      <c r="K7" s="646"/>
      <c r="L7" s="646"/>
      <c r="M7" s="647"/>
      <c r="T7" s="25" t="s">
        <v>3112</v>
      </c>
    </row>
    <row r="8" spans="1:31">
      <c r="B8" s="641" t="s">
        <v>642</v>
      </c>
      <c r="C8" s="642"/>
      <c r="D8" s="643" t="s">
        <v>3120</v>
      </c>
      <c r="E8" s="646"/>
      <c r="F8" s="646"/>
      <c r="G8" s="646"/>
      <c r="H8" s="646"/>
      <c r="I8" s="646"/>
      <c r="J8" s="646"/>
      <c r="K8" s="646"/>
      <c r="L8" s="646"/>
      <c r="M8" s="647"/>
      <c r="S8" s="25" t="s">
        <v>1327</v>
      </c>
    </row>
    <row r="9" spans="1:31" ht="19.5" thickBot="1">
      <c r="B9" s="652" t="s">
        <v>149</v>
      </c>
      <c r="C9" s="653"/>
      <c r="D9" s="654" t="str">
        <f xml:space="preserve"> D7 &amp; "を定義する。"</f>
        <v>検査値紐付けマスタを定義する。</v>
      </c>
      <c r="E9" s="655"/>
      <c r="F9" s="655"/>
      <c r="G9" s="655"/>
      <c r="H9" s="655"/>
      <c r="I9" s="655"/>
      <c r="J9" s="655"/>
      <c r="K9" s="655"/>
      <c r="L9" s="655"/>
      <c r="M9" s="656"/>
      <c r="P9" s="25" t="str">
        <f>"ALTER TABLE milscm4."&amp;D$8&amp;" OWNER TO pgmisgrp1;"</f>
        <v>ALTER TABLE milscm4.analize_mt_labo_test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milscm4.analize_mt_labo_test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milscm4.analize_mt_labo_test</v>
      </c>
    </row>
    <row r="13" spans="1:31" ht="16.5" customHeight="1">
      <c r="B13" s="670"/>
      <c r="C13" s="672"/>
      <c r="D13" s="672"/>
      <c r="E13" s="666"/>
      <c r="F13" s="294" t="s">
        <v>162</v>
      </c>
      <c r="G13" s="294" t="s">
        <v>163</v>
      </c>
      <c r="H13" s="294" t="s">
        <v>162</v>
      </c>
      <c r="I13" s="294" t="s">
        <v>164</v>
      </c>
      <c r="J13" s="666"/>
      <c r="K13" s="666"/>
      <c r="L13" s="666"/>
      <c r="M13" s="668"/>
      <c r="Q13" s="25" t="s">
        <v>1326</v>
      </c>
    </row>
    <row r="14" spans="1:31">
      <c r="B14" s="33">
        <f t="shared" ref="B14:B23" si="0">ROW()-13</f>
        <v>1</v>
      </c>
      <c r="C14" s="34" t="s">
        <v>2552</v>
      </c>
      <c r="D14" s="236" t="s">
        <v>2553</v>
      </c>
      <c r="E14" s="36"/>
      <c r="F14" s="36" t="s">
        <v>1875</v>
      </c>
      <c r="G14" s="36">
        <v>10</v>
      </c>
      <c r="H14" s="229" t="str">
        <f t="shared" ref="H14:H23" si="1">IF(F14="フラグ","boolean",IF(F14="文字列","text",IF(F14="整数","integer",IF(F14="実数","numeric",""))))</f>
        <v>integer</v>
      </c>
      <c r="I14" s="229">
        <f t="shared" ref="I14:I22" si="2">IF(H14="boolean",1,IF(H14="text",IF(G14&lt;=126,1+(G14*3),4+(G14*3)),IF(H14="integer",4,IF(H14="numeric",3+CEILING(G14/4*2,2),0))))</f>
        <v>4</v>
      </c>
      <c r="J14" s="237"/>
      <c r="K14" s="238"/>
      <c r="L14" s="239" t="s">
        <v>3066</v>
      </c>
      <c r="M14" s="240"/>
      <c r="S14" s="25" t="str">
        <f t="shared" ref="S14:S23" si="3">IF(B14&lt;&gt;1,","&amp;D14,D14)</f>
        <v>group_no</v>
      </c>
      <c r="T14" s="25" t="str">
        <f t="shared" ref="T14:T23" si="4">UPPER(H14)</f>
        <v>INTEGER</v>
      </c>
      <c r="U14" s="25" t="str">
        <f t="shared" ref="U14:U23" si="5">IF(K14&lt;&gt;"","default "&amp;IF(H14="text","'"&amp;K14&amp;"'",K14),"")</f>
        <v/>
      </c>
      <c r="V14" s="25" t="str">
        <f t="shared" ref="V14:V22" si="6">IF(L14="○","NOT NULL","")</f>
        <v>NOT NULL</v>
      </c>
      <c r="W14" s="25" t="str">
        <f t="shared" ref="W14:W22" si="7">"-- "&amp;C14</f>
        <v>-- グループNo</v>
      </c>
      <c r="Y14" s="41"/>
      <c r="Z14" s="41"/>
      <c r="AA14" s="41"/>
      <c r="AB14" s="41"/>
      <c r="AD14" s="25" t="str">
        <f t="shared" ref="AD14:AD23" si="8">IF(H14="text",""""&amp;D14&amp;""": ""object"", ","")</f>
        <v/>
      </c>
      <c r="AE14" s="25" t="str">
        <f t="shared" ref="AE14:AE23" si="9">""""&amp;D14&amp;""", "</f>
        <v xml:space="preserve">"group_no", </v>
      </c>
    </row>
    <row r="15" spans="1:31">
      <c r="B15" s="33">
        <f t="shared" si="0"/>
        <v>2</v>
      </c>
      <c r="C15" s="34" t="s">
        <v>3068</v>
      </c>
      <c r="D15" s="236" t="s">
        <v>3067</v>
      </c>
      <c r="E15" s="36"/>
      <c r="F15" s="36" t="s">
        <v>1620</v>
      </c>
      <c r="G15" s="36">
        <v>50</v>
      </c>
      <c r="H15" s="229" t="str">
        <f t="shared" ref="H15:H19" si="10">IF(F15="フラグ","boolean",IF(F15="文字列","text",IF(F15="整数","integer",IF(F15="実数","numeric",""))))</f>
        <v>text</v>
      </c>
      <c r="I15" s="229">
        <f t="shared" ref="I15:I19" si="11">IF(H15="boolean",1,IF(H15="text",IF(G15&lt;=126,1+(G15*3),4+(G15*3)),IF(H15="integer",4,IF(H15="numeric",3+CEILING(G15/4*2,2),0))))</f>
        <v>151</v>
      </c>
      <c r="J15" s="237"/>
      <c r="K15" s="238"/>
      <c r="L15" s="239" t="s">
        <v>192</v>
      </c>
      <c r="M15" s="240"/>
      <c r="S15" s="25" t="str">
        <f t="shared" ref="S15:S19" si="12">IF(B15&lt;&gt;1,","&amp;D15,D15)</f>
        <v>,group_name</v>
      </c>
      <c r="T15" s="25" t="str">
        <f t="shared" ref="T15:T19" si="13">UPPER(H15)</f>
        <v>TEXT</v>
      </c>
      <c r="U15" s="25" t="str">
        <f t="shared" ref="U15:U19" si="14">IF(K15&lt;&gt;"","default "&amp;IF(H15="text","'"&amp;K15&amp;"'",K15),"")</f>
        <v/>
      </c>
      <c r="V15" s="25" t="str">
        <f t="shared" ref="V15:V19" si="15">IF(L15="○","NOT NULL","")</f>
        <v>NOT NULL</v>
      </c>
      <c r="W15" s="25" t="str">
        <f t="shared" ref="W15:W19" si="16">"-- "&amp;C15</f>
        <v>-- グループ名</v>
      </c>
      <c r="Y15" s="41"/>
      <c r="Z15" s="41"/>
      <c r="AA15" s="41"/>
      <c r="AB15" s="41"/>
      <c r="AD15" s="25" t="str">
        <f t="shared" ref="AD15:AD19" si="17">IF(H15="text",""""&amp;D15&amp;""": ""object"", ","")</f>
        <v xml:space="preserve">"group_name": "object", </v>
      </c>
      <c r="AE15" s="25" t="str">
        <f t="shared" ref="AE15:AE19" si="18">""""&amp;D15&amp;""", "</f>
        <v xml:space="preserve">"group_name", </v>
      </c>
    </row>
    <row r="16" spans="1:31">
      <c r="B16" s="33">
        <f t="shared" si="0"/>
        <v>3</v>
      </c>
      <c r="C16" s="339" t="s">
        <v>3061</v>
      </c>
      <c r="D16" s="236" t="s">
        <v>1629</v>
      </c>
      <c r="E16" s="340" t="s">
        <v>192</v>
      </c>
      <c r="F16" s="340" t="s">
        <v>3059</v>
      </c>
      <c r="G16" s="340">
        <v>50</v>
      </c>
      <c r="H16" s="229" t="str">
        <f t="shared" ref="H16" si="19">IF(F16="フラグ","boolean",IF(F16="文字列","text",IF(F16="整数","integer",IF(F16="実数","numeric",""))))</f>
        <v>text</v>
      </c>
      <c r="I16" s="229">
        <f t="shared" ref="I16" si="20">IF(H16="boolean",1,IF(H16="text",IF(G16&lt;=126,1+(G16*3),4+(G16*3)),IF(H16="integer",4,IF(H16="numeric",3+CEILING(G16/4*2,2),0))))</f>
        <v>151</v>
      </c>
      <c r="J16" s="237"/>
      <c r="K16" s="238"/>
      <c r="L16" s="239" t="s">
        <v>3060</v>
      </c>
      <c r="M16" s="240" t="s">
        <v>1883</v>
      </c>
      <c r="S16" s="25" t="str">
        <f t="shared" ref="S16" si="21">IF(B16&lt;&gt;1,","&amp;D16,D16)</f>
        <v>,facility_id_mml</v>
      </c>
      <c r="T16" s="25" t="str">
        <f t="shared" ref="T16" si="22">UPPER(H16)</f>
        <v>TEXT</v>
      </c>
      <c r="U16" s="25" t="str">
        <f t="shared" ref="U16" si="23">IF(K16&lt;&gt;"","default "&amp;IF(H16="text","'"&amp;K16&amp;"'",K16),"")</f>
        <v/>
      </c>
      <c r="V16" s="25" t="str">
        <f t="shared" ref="V16" si="24">IF(L16="○","NOT NULL","")</f>
        <v>NOT NULL</v>
      </c>
      <c r="W16" s="25" t="str">
        <f t="shared" ref="W16" si="25">"-- "&amp;C16</f>
        <v>-- 施設ID（MML）</v>
      </c>
      <c r="Y16" s="41"/>
      <c r="Z16" s="41"/>
      <c r="AA16" s="41"/>
      <c r="AB16" s="41"/>
      <c r="AD16" s="25" t="str">
        <f t="shared" ref="AD16" si="26">IF(H16="text",""""&amp;D16&amp;""": ""object"", ","")</f>
        <v xml:space="preserve">"facility_id_mml": "object", </v>
      </c>
      <c r="AE16" s="25" t="str">
        <f t="shared" ref="AE16" si="27">""""&amp;D16&amp;""", "</f>
        <v xml:space="preserve">"facility_id_mml", </v>
      </c>
    </row>
    <row r="17" spans="1:31">
      <c r="B17" s="33">
        <f t="shared" si="0"/>
        <v>4</v>
      </c>
      <c r="C17" s="339" t="s">
        <v>2254</v>
      </c>
      <c r="D17" s="236" t="s">
        <v>2258</v>
      </c>
      <c r="E17" s="340" t="s">
        <v>192</v>
      </c>
      <c r="F17" s="340" t="s">
        <v>3059</v>
      </c>
      <c r="G17" s="340">
        <v>50</v>
      </c>
      <c r="H17" s="229" t="str">
        <f t="shared" ref="H17" si="28">IF(F17="フラグ","boolean",IF(F17="文字列","text",IF(F17="整数","integer",IF(F17="実数","numeric",""))))</f>
        <v>text</v>
      </c>
      <c r="I17" s="229">
        <f>IF(H17="boolean",1,IF(H17="text",IF(G17&lt;=126,1+(G17*3),4+(G17*3)),IF(H17="integer",4,IF(H17="numeric",3+CEILING(G17/4*2,2),0))))</f>
        <v>151</v>
      </c>
      <c r="J17" s="237"/>
      <c r="K17" s="238"/>
      <c r="L17" s="239" t="s">
        <v>192</v>
      </c>
      <c r="M17" s="240"/>
      <c r="S17" s="25" t="str">
        <f t="shared" ref="S17" si="29">IF(B17&lt;&gt;1,","&amp;D17,D17)</f>
        <v>,specimen_name</v>
      </c>
      <c r="T17" s="25" t="str">
        <f t="shared" ref="T17" si="30">UPPER(H17)</f>
        <v>TEXT</v>
      </c>
      <c r="U17" s="25" t="str">
        <f t="shared" ref="U17" si="31">IF(K17&lt;&gt;"","default "&amp;IF(H17="text","'"&amp;K17&amp;"'",K17),"")</f>
        <v/>
      </c>
      <c r="V17" s="25" t="str">
        <f>IF(L17="○","NOT NULL","")</f>
        <v>NOT NULL</v>
      </c>
      <c r="W17" s="25" t="str">
        <f>"-- "&amp;C17</f>
        <v>-- 検体材料</v>
      </c>
      <c r="Y17" s="41"/>
      <c r="Z17" s="41"/>
      <c r="AA17" s="41"/>
      <c r="AB17" s="41"/>
      <c r="AD17" s="25" t="str">
        <f t="shared" ref="AD17" si="32">IF(H17="text",""""&amp;D17&amp;""": ""object"", ","")</f>
        <v xml:space="preserve">"specimen_name": "object", </v>
      </c>
      <c r="AE17" s="25" t="str">
        <f t="shared" ref="AE17" si="33">""""&amp;D17&amp;""", "</f>
        <v xml:space="preserve">"specimen_name", </v>
      </c>
    </row>
    <row r="18" spans="1:31">
      <c r="B18" s="33">
        <f t="shared" si="0"/>
        <v>5</v>
      </c>
      <c r="C18" s="339" t="s">
        <v>2255</v>
      </c>
      <c r="D18" s="236" t="s">
        <v>2259</v>
      </c>
      <c r="E18" s="340" t="s">
        <v>192</v>
      </c>
      <c r="F18" s="340" t="s">
        <v>3059</v>
      </c>
      <c r="G18" s="340">
        <v>20</v>
      </c>
      <c r="H18" s="229" t="str">
        <f t="shared" ref="H18" si="34">IF(F18="フラグ","boolean",IF(F18="文字列","text",IF(F18="整数","integer",IF(F18="実数","numeric",""))))</f>
        <v>text</v>
      </c>
      <c r="I18" s="229">
        <f t="shared" ref="I18" si="35">IF(H18="boolean",1,IF(H18="text",IF(G18&lt;=126,1+(G18*3),4+(G18*3)),IF(H18="integer",4,IF(H18="numeric",3+CEILING(G18/4*2,2),0))))</f>
        <v>61</v>
      </c>
      <c r="J18" s="237"/>
      <c r="K18" s="238"/>
      <c r="L18" s="239" t="s">
        <v>192</v>
      </c>
      <c r="M18" s="240"/>
      <c r="S18" s="25" t="str">
        <f t="shared" ref="S18" si="36">IF(B18&lt;&gt;1,","&amp;D18,D18)</f>
        <v>,sp_code</v>
      </c>
      <c r="T18" s="25" t="str">
        <f t="shared" ref="T18" si="37">UPPER(H18)</f>
        <v>TEXT</v>
      </c>
      <c r="U18" s="25" t="str">
        <f t="shared" ref="U18" si="38">IF(K18&lt;&gt;"","default "&amp;IF(H18="text","'"&amp;K18&amp;"'",K18),"")</f>
        <v/>
      </c>
      <c r="V18" s="25" t="str">
        <f t="shared" ref="V18" si="39">IF(L18="○","NOT NULL","")</f>
        <v>NOT NULL</v>
      </c>
      <c r="W18" s="25" t="str">
        <f t="shared" ref="W18" si="40">"-- "&amp;C18</f>
        <v>-- 検体材料コード</v>
      </c>
      <c r="Y18" s="41"/>
      <c r="Z18" s="41"/>
      <c r="AA18" s="41"/>
      <c r="AB18" s="41"/>
      <c r="AD18" s="25" t="str">
        <f t="shared" ref="AD18" si="41">IF(H18="text",""""&amp;D18&amp;""": ""object"", ","")</f>
        <v xml:space="preserve">"sp_code": "object", </v>
      </c>
      <c r="AE18" s="25" t="str">
        <f t="shared" ref="AE18" si="42">""""&amp;D18&amp;""", "</f>
        <v xml:space="preserve">"sp_code", </v>
      </c>
    </row>
    <row r="19" spans="1:31">
      <c r="B19" s="33">
        <f t="shared" si="0"/>
        <v>6</v>
      </c>
      <c r="C19" s="339" t="s">
        <v>2294</v>
      </c>
      <c r="D19" s="236" t="s">
        <v>2315</v>
      </c>
      <c r="E19" s="340" t="s">
        <v>192</v>
      </c>
      <c r="F19" s="340" t="s">
        <v>3059</v>
      </c>
      <c r="G19" s="340">
        <v>50</v>
      </c>
      <c r="H19" s="229" t="str">
        <f t="shared" si="10"/>
        <v>text</v>
      </c>
      <c r="I19" s="229">
        <f t="shared" si="11"/>
        <v>151</v>
      </c>
      <c r="J19" s="237"/>
      <c r="K19" s="238"/>
      <c r="L19" s="239" t="s">
        <v>3060</v>
      </c>
      <c r="M19" s="240"/>
      <c r="S19" s="25" t="str">
        <f t="shared" si="12"/>
        <v>,item_name</v>
      </c>
      <c r="T19" s="25" t="str">
        <f t="shared" si="13"/>
        <v>TEXT</v>
      </c>
      <c r="U19" s="25" t="str">
        <f t="shared" si="14"/>
        <v/>
      </c>
      <c r="V19" s="25" t="str">
        <f t="shared" si="15"/>
        <v>NOT NULL</v>
      </c>
      <c r="W19" s="25" t="str">
        <f t="shared" si="16"/>
        <v>-- 検査名</v>
      </c>
      <c r="Y19" s="41"/>
      <c r="Z19" s="41"/>
      <c r="AA19" s="41"/>
      <c r="AB19" s="41"/>
      <c r="AD19" s="25" t="str">
        <f t="shared" si="17"/>
        <v xml:space="preserve">"item_name": "object", </v>
      </c>
      <c r="AE19" s="25" t="str">
        <f t="shared" si="18"/>
        <v xml:space="preserve">"item_name", </v>
      </c>
    </row>
    <row r="20" spans="1:31">
      <c r="B20" s="33">
        <f t="shared" si="0"/>
        <v>7</v>
      </c>
      <c r="C20" s="339" t="s">
        <v>2295</v>
      </c>
      <c r="D20" s="236" t="s">
        <v>2316</v>
      </c>
      <c r="E20" s="340" t="s">
        <v>192</v>
      </c>
      <c r="F20" s="340" t="s">
        <v>3059</v>
      </c>
      <c r="G20" s="340">
        <v>20</v>
      </c>
      <c r="H20" s="229" t="str">
        <f t="shared" ref="H20" si="43">IF(F20="フラグ","boolean",IF(F20="文字列","text",IF(F20="整数","integer",IF(F20="実数","numeric",""))))</f>
        <v>text</v>
      </c>
      <c r="I20" s="229">
        <f t="shared" ref="I20" si="44">IF(H20="boolean",1,IF(H20="text",IF(G20&lt;=126,1+(G20*3),4+(G20*3)),IF(H20="integer",4,IF(H20="numeric",3+CEILING(G20/4*2,2),0))))</f>
        <v>61</v>
      </c>
      <c r="J20" s="237"/>
      <c r="K20" s="238"/>
      <c r="L20" s="239" t="s">
        <v>192</v>
      </c>
      <c r="M20" s="240"/>
      <c r="S20" s="25" t="str">
        <f t="shared" ref="S20" si="45">IF(B20&lt;&gt;1,","&amp;D20,D20)</f>
        <v>,item_code</v>
      </c>
      <c r="T20" s="25" t="str">
        <f t="shared" ref="T20" si="46">UPPER(H20)</f>
        <v>TEXT</v>
      </c>
      <c r="U20" s="25" t="str">
        <f t="shared" ref="U20" si="47">IF(K20&lt;&gt;"","default "&amp;IF(H20="text","'"&amp;K20&amp;"'",K20),"")</f>
        <v/>
      </c>
      <c r="V20" s="25" t="str">
        <f t="shared" ref="V20" si="48">IF(L20="○","NOT NULL","")</f>
        <v>NOT NULL</v>
      </c>
      <c r="W20" s="25" t="str">
        <f t="shared" ref="W20" si="49">"-- "&amp;C20</f>
        <v>-- 検査名_施設固有コード</v>
      </c>
      <c r="Y20" s="41"/>
      <c r="Z20" s="41"/>
      <c r="AA20" s="41"/>
      <c r="AB20" s="41"/>
      <c r="AD20" s="25" t="str">
        <f t="shared" ref="AD20" si="50">IF(H20="text",""""&amp;D20&amp;""": ""object"", ","")</f>
        <v xml:space="preserve">"item_code": "object", </v>
      </c>
      <c r="AE20" s="25" t="str">
        <f t="shared" ref="AE20" si="51">""""&amp;D20&amp;""", "</f>
        <v xml:space="preserve">"item_code", </v>
      </c>
    </row>
    <row r="21" spans="1:31">
      <c r="B21" s="33">
        <f t="shared" si="0"/>
        <v>8</v>
      </c>
      <c r="C21" s="34" t="s">
        <v>2578</v>
      </c>
      <c r="D21" s="236" t="s">
        <v>2579</v>
      </c>
      <c r="E21" s="36"/>
      <c r="F21" s="36" t="s">
        <v>1620</v>
      </c>
      <c r="G21" s="36">
        <v>10</v>
      </c>
      <c r="H21" s="229" t="str">
        <f>IF(F21="フラグ","boolean",IF(F21="文字列","text",IF(F21="整数","integer",IF(F21="実数","numeric",""))))</f>
        <v>text</v>
      </c>
      <c r="I21" s="229">
        <f>IF(H21="boolean",1,IF(H21="text",IF(G21&lt;=126,1+(G21*3),4+(G21*3)),IF(H21="integer",4,IF(H21="numeric",3+CEILING(G21/4*2,2),0))))</f>
        <v>31</v>
      </c>
      <c r="J21" s="237"/>
      <c r="K21" s="238"/>
      <c r="L21" s="239" t="s">
        <v>1273</v>
      </c>
      <c r="M21" s="240"/>
      <c r="S21" s="25" t="str">
        <f>IF(B21&lt;&gt;1,","&amp;D21,D21)</f>
        <v>,m_unit</v>
      </c>
      <c r="T21" s="25" t="str">
        <f>UPPER(H21)</f>
        <v>TEXT</v>
      </c>
      <c r="U21" s="25" t="str">
        <f>IF(K21&lt;&gt;"","default "&amp;IF(H21="text","'"&amp;K21&amp;"'",K21),"")</f>
        <v/>
      </c>
      <c r="V21" s="25" t="str">
        <f>IF(L21="○","NOT NULL","")</f>
        <v>NOT NULL</v>
      </c>
      <c r="W21" s="25" t="str">
        <f>"-- "&amp;C21</f>
        <v>-- 一般単位</v>
      </c>
      <c r="Y21" s="41"/>
      <c r="Z21" s="41"/>
      <c r="AA21" s="41"/>
      <c r="AB21" s="41"/>
      <c r="AD21" s="25" t="str">
        <f>IF(H21="text",""""&amp;D21&amp;""": ""object"", ","")</f>
        <v xml:space="preserve">"m_unit": "object", </v>
      </c>
      <c r="AE21" s="25" t="str">
        <f>""""&amp;D21&amp;""", "</f>
        <v xml:space="preserve">"m_unit", </v>
      </c>
    </row>
    <row r="22" spans="1:31" ht="56.25">
      <c r="A22" s="41"/>
      <c r="B22" s="33">
        <f t="shared" si="0"/>
        <v>9</v>
      </c>
      <c r="C22" s="34" t="s">
        <v>2554</v>
      </c>
      <c r="D22" s="34" t="s">
        <v>1894</v>
      </c>
      <c r="E22" s="36"/>
      <c r="F22" s="36" t="s">
        <v>1875</v>
      </c>
      <c r="G22" s="36">
        <v>1</v>
      </c>
      <c r="H22" s="245" t="str">
        <f t="shared" si="1"/>
        <v>integer</v>
      </c>
      <c r="I22" s="245">
        <f t="shared" si="2"/>
        <v>4</v>
      </c>
      <c r="J22" s="37"/>
      <c r="K22" s="249">
        <v>0</v>
      </c>
      <c r="L22" s="36" t="s">
        <v>192</v>
      </c>
      <c r="M22" s="39" t="s">
        <v>3123</v>
      </c>
      <c r="S22" s="25" t="str">
        <f t="shared" si="3"/>
        <v>,syori_f</v>
      </c>
      <c r="T22" s="25" t="str">
        <f t="shared" si="4"/>
        <v>INTEGER</v>
      </c>
      <c r="U22" s="25" t="str">
        <f t="shared" si="5"/>
        <v>default 0</v>
      </c>
      <c r="V22" s="25" t="str">
        <f t="shared" si="6"/>
        <v>NOT NULL</v>
      </c>
      <c r="W22" s="25" t="str">
        <f t="shared" si="7"/>
        <v>-- 処理対象フラグ</v>
      </c>
      <c r="Y22" s="41"/>
      <c r="Z22" s="41"/>
      <c r="AA22" s="41"/>
      <c r="AB22" s="41"/>
      <c r="AD22" s="25" t="str">
        <f t="shared" si="8"/>
        <v/>
      </c>
      <c r="AE22" s="25" t="str">
        <f t="shared" si="9"/>
        <v xml:space="preserve">"syori_f", </v>
      </c>
    </row>
    <row r="23" spans="1:31" ht="19.5" thickBot="1">
      <c r="B23" s="42">
        <f t="shared" si="0"/>
        <v>10</v>
      </c>
      <c r="C23" s="43" t="s">
        <v>3058</v>
      </c>
      <c r="D23" s="324" t="s">
        <v>2118</v>
      </c>
      <c r="E23" s="44"/>
      <c r="F23" s="44" t="s">
        <v>1620</v>
      </c>
      <c r="G23" s="44">
        <v>50</v>
      </c>
      <c r="H23" s="325" t="str">
        <f t="shared" si="1"/>
        <v>text</v>
      </c>
      <c r="I23" s="325">
        <f t="shared" ref="I23" si="52">IF(H23="boolean",1,IF(H23="text",IF(G23&lt;=126,1+(G23*3),4+(G23*3)),IF(H23="integer",4,IF(H23="numeric",3+CEILING(G23/4*2,2),0))))</f>
        <v>151</v>
      </c>
      <c r="J23" s="326"/>
      <c r="K23" s="327"/>
      <c r="L23" s="328"/>
      <c r="M23" s="329"/>
      <c r="S23" s="25" t="str">
        <f t="shared" si="3"/>
        <v>,comment</v>
      </c>
      <c r="T23" s="25" t="str">
        <f t="shared" si="4"/>
        <v>TEXT</v>
      </c>
      <c r="U23" s="25" t="str">
        <f t="shared" si="5"/>
        <v/>
      </c>
      <c r="V23" s="25" t="str">
        <f t="shared" ref="V23" si="53">IF(L23="○","NOT NULL","")</f>
        <v/>
      </c>
      <c r="W23" s="25" t="str">
        <f t="shared" ref="W23" si="54">"-- "&amp;C23</f>
        <v>-- コメント</v>
      </c>
      <c r="Y23" s="41"/>
      <c r="Z23" s="41"/>
      <c r="AA23" s="41"/>
      <c r="AB23" s="41"/>
      <c r="AD23" s="25" t="str">
        <f t="shared" si="8"/>
        <v xml:space="preserve">"comment": "object", </v>
      </c>
      <c r="AE23" s="25" t="str">
        <f t="shared" si="9"/>
        <v xml:space="preserve">"comment", </v>
      </c>
    </row>
    <row r="24" spans="1:31">
      <c r="P24" s="41"/>
      <c r="R24" s="25" t="s">
        <v>1327</v>
      </c>
      <c r="Y24" s="41"/>
      <c r="Z24" s="41"/>
      <c r="AA24" s="41"/>
      <c r="AB24" s="41"/>
    </row>
    <row r="25" spans="1:31">
      <c r="P25" s="41"/>
      <c r="Y25" s="41"/>
      <c r="Z25" s="41"/>
      <c r="AA25" s="41"/>
      <c r="AB25" s="41"/>
    </row>
    <row r="26" spans="1:31">
      <c r="P26" s="41"/>
      <c r="Y26" s="41"/>
      <c r="Z26" s="41"/>
      <c r="AA26" s="41"/>
      <c r="AB26" s="41"/>
    </row>
    <row r="27" spans="1:31">
      <c r="P27" s="41"/>
      <c r="Y27" s="41"/>
      <c r="Z27" s="41"/>
      <c r="AA27" s="41"/>
    </row>
    <row r="28" spans="1:31">
      <c r="P28" s="41"/>
      <c r="Y28" s="41"/>
      <c r="Z28" s="41"/>
      <c r="AA28" s="41"/>
    </row>
    <row r="29" spans="1:31">
      <c r="P29" s="41"/>
      <c r="Y29" s="41"/>
      <c r="Z29" s="41"/>
      <c r="AA29" s="41"/>
    </row>
    <row r="30" spans="1:31">
      <c r="P30" s="41"/>
      <c r="Y30" s="41"/>
      <c r="Z30" s="41"/>
      <c r="AA30" s="41"/>
    </row>
    <row r="31" spans="1:31">
      <c r="P31" s="41"/>
      <c r="Y31" s="41"/>
      <c r="Z31" s="41"/>
      <c r="AA31"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89" priority="34"/>
  </conditionalFormatting>
  <conditionalFormatting sqref="D15">
    <cfRule type="duplicateValues" dxfId="88" priority="22"/>
  </conditionalFormatting>
  <conditionalFormatting sqref="D21">
    <cfRule type="duplicateValues" dxfId="87" priority="16"/>
  </conditionalFormatting>
  <conditionalFormatting sqref="D23">
    <cfRule type="duplicateValues" dxfId="86" priority="13"/>
  </conditionalFormatting>
  <conditionalFormatting sqref="D19">
    <cfRule type="duplicateValues" dxfId="85" priority="6"/>
  </conditionalFormatting>
  <conditionalFormatting sqref="D16">
    <cfRule type="duplicateValues" dxfId="84" priority="9"/>
  </conditionalFormatting>
  <conditionalFormatting sqref="D17">
    <cfRule type="duplicateValues" dxfId="83" priority="8"/>
  </conditionalFormatting>
  <conditionalFormatting sqref="D20">
    <cfRule type="duplicateValues" dxfId="82" priority="4"/>
  </conditionalFormatting>
  <conditionalFormatting sqref="D18">
    <cfRule type="duplicateValues" dxfId="81" priority="3"/>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pageSetUpPr fitToPage="1"/>
  </sheetPr>
  <dimension ref="A1:AE27"/>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5" t="s">
        <v>140</v>
      </c>
    </row>
    <row r="2" spans="1:31" ht="19.5" thickBot="1">
      <c r="B2" s="633"/>
      <c r="C2" s="634"/>
      <c r="D2" s="26" t="s">
        <v>141</v>
      </c>
      <c r="E2" s="637"/>
      <c r="F2" s="637"/>
      <c r="G2" s="637"/>
      <c r="H2" s="637"/>
      <c r="I2" s="637"/>
      <c r="J2" s="638"/>
      <c r="K2" s="639"/>
      <c r="L2" s="640"/>
      <c r="M2" s="27"/>
      <c r="P2" s="25" t="str">
        <f>"ALTER TABLE ONLY milscm4."&amp;D$8</f>
        <v>ALTER TABLE ONLY milscm4.analize_mt_labo_test_unit_conversion</v>
      </c>
    </row>
    <row r="3" spans="1:31" ht="19.5" thickBot="1">
      <c r="B3" s="28"/>
      <c r="C3" s="28"/>
      <c r="D3" s="28"/>
      <c r="E3" s="28"/>
      <c r="F3" s="28"/>
      <c r="G3" s="28"/>
      <c r="H3" s="28"/>
      <c r="I3" s="28"/>
      <c r="J3" s="28"/>
      <c r="K3" s="28"/>
      <c r="L3" s="28"/>
      <c r="M3" s="29"/>
      <c r="N3" s="28"/>
      <c r="Q3" s="25" t="str">
        <f>"ADD CONSTRAINT "&amp;D$8&amp;"_pkey"</f>
        <v>ADD CONSTRAINT analize_mt_labo_test_unit_conversion_pkey</v>
      </c>
    </row>
    <row r="4" spans="1:31">
      <c r="B4" s="626" t="s">
        <v>142</v>
      </c>
      <c r="C4" s="627"/>
      <c r="D4" s="628" t="str">
        <f>VLOOKUP(D7,エンティティ一覧!A1:'エンティティ一覧'!AQ10131,13,FALSE)</f>
        <v>ENT_A7_02</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3110</v>
      </c>
    </row>
    <row r="7" spans="1:31">
      <c r="B7" s="641" t="s">
        <v>145</v>
      </c>
      <c r="C7" s="642"/>
      <c r="D7" s="643" t="s">
        <v>3119</v>
      </c>
      <c r="E7" s="646"/>
      <c r="F7" s="646"/>
      <c r="G7" s="646"/>
      <c r="H7" s="646"/>
      <c r="I7" s="646"/>
      <c r="J7" s="646"/>
      <c r="K7" s="646"/>
      <c r="L7" s="646"/>
      <c r="M7" s="647"/>
    </row>
    <row r="8" spans="1:31">
      <c r="B8" s="641" t="s">
        <v>642</v>
      </c>
      <c r="C8" s="642"/>
      <c r="D8" s="643" t="s">
        <v>3122</v>
      </c>
      <c r="E8" s="646"/>
      <c r="F8" s="646"/>
      <c r="G8" s="646"/>
      <c r="H8" s="646"/>
      <c r="I8" s="646"/>
      <c r="J8" s="646"/>
      <c r="K8" s="646"/>
      <c r="L8" s="646"/>
      <c r="M8" s="647"/>
      <c r="S8" s="25" t="s">
        <v>1327</v>
      </c>
    </row>
    <row r="9" spans="1:31" ht="19.5" thickBot="1">
      <c r="B9" s="652" t="s">
        <v>149</v>
      </c>
      <c r="C9" s="653"/>
      <c r="D9" s="654" t="str">
        <f xml:space="preserve"> D7 &amp; "を定義する。"</f>
        <v>検査値紐付け単位換算マスタを定義する。</v>
      </c>
      <c r="E9" s="655"/>
      <c r="F9" s="655"/>
      <c r="G9" s="655"/>
      <c r="H9" s="655"/>
      <c r="I9" s="655"/>
      <c r="J9" s="655"/>
      <c r="K9" s="655"/>
      <c r="L9" s="655"/>
      <c r="M9" s="656"/>
      <c r="P9" s="25" t="str">
        <f>"ALTER TABLE milscm4."&amp;D$8&amp;" OWNER TO pgmisgrp1;"</f>
        <v>ALTER TABLE milscm4.analize_mt_labo_test_unit_conversion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milscm4.analize_mt_labo_test_unit_conversion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milscm4.analize_mt_labo_test_unit_conversion</v>
      </c>
    </row>
    <row r="13" spans="1:31" ht="16.5" customHeight="1">
      <c r="B13" s="670"/>
      <c r="C13" s="672"/>
      <c r="D13" s="672"/>
      <c r="E13" s="666"/>
      <c r="F13" s="294" t="s">
        <v>162</v>
      </c>
      <c r="G13" s="294" t="s">
        <v>163</v>
      </c>
      <c r="H13" s="294" t="s">
        <v>162</v>
      </c>
      <c r="I13" s="294" t="s">
        <v>164</v>
      </c>
      <c r="J13" s="666"/>
      <c r="K13" s="666"/>
      <c r="L13" s="666"/>
      <c r="M13" s="668"/>
      <c r="Q13" s="25" t="s">
        <v>1326</v>
      </c>
    </row>
    <row r="14" spans="1:31" ht="75">
      <c r="B14" s="33">
        <f t="shared" ref="B14:B19" si="0">ROW()-13</f>
        <v>1</v>
      </c>
      <c r="C14" s="339" t="s">
        <v>2578</v>
      </c>
      <c r="D14" s="236" t="s">
        <v>3064</v>
      </c>
      <c r="E14" s="36"/>
      <c r="F14" s="36" t="s">
        <v>1620</v>
      </c>
      <c r="G14" s="36">
        <v>10</v>
      </c>
      <c r="H14" s="229" t="str">
        <f t="shared" ref="H14:H18" si="1">IF(F14="フラグ","boolean",IF(F14="文字列","text",IF(F14="整数","integer",IF(F14="実数","numeric",""))))</f>
        <v>text</v>
      </c>
      <c r="I14" s="229">
        <f t="shared" ref="I14:I18" si="2">IF(H14="boolean",1,IF(H14="text",IF(G14&lt;=126,1+(G14*3),4+(G14*3)),IF(H14="integer",4,IF(H14="numeric",3+CEILING(G14/4*2,2),0))))</f>
        <v>31</v>
      </c>
      <c r="J14" s="237"/>
      <c r="K14" s="238"/>
      <c r="L14" s="239" t="s">
        <v>1273</v>
      </c>
      <c r="M14" s="240" t="s">
        <v>2580</v>
      </c>
      <c r="S14" s="25" t="str">
        <f t="shared" ref="S14:S18" si="3">IF(B14&lt;&gt;1,","&amp;D14,D14)</f>
        <v>m_unit</v>
      </c>
      <c r="T14" s="25" t="str">
        <f t="shared" ref="T14:T18" si="4">UPPER(H14)</f>
        <v>TEXT</v>
      </c>
      <c r="U14" s="25" t="str">
        <f t="shared" ref="U14:U18" si="5">IF(K14&lt;&gt;"","default "&amp;IF(H14="text","'"&amp;K14&amp;"'",K14),"")</f>
        <v/>
      </c>
      <c r="V14" s="25" t="str">
        <f t="shared" ref="V14:V18" si="6">IF(L14="○","NOT NULL","")</f>
        <v>NOT NULL</v>
      </c>
      <c r="W14" s="25" t="str">
        <f t="shared" ref="W14:W18" si="7">"-- "&amp;C14</f>
        <v>-- 一般単位</v>
      </c>
      <c r="Y14" s="41"/>
      <c r="Z14" s="41"/>
      <c r="AA14" s="41"/>
      <c r="AB14" s="41"/>
      <c r="AD14" s="25" t="str">
        <f t="shared" ref="AD14:AD18" si="8">IF(H14="text",""""&amp;D14&amp;""": ""object"", ","")</f>
        <v xml:space="preserve">"m_unit": "object", </v>
      </c>
      <c r="AE14" s="25" t="str">
        <f t="shared" ref="AE14:AE18" si="9">""""&amp;D14&amp;""", "</f>
        <v xml:space="preserve">"m_unit", </v>
      </c>
    </row>
    <row r="15" spans="1:31">
      <c r="B15" s="33">
        <f t="shared" si="0"/>
        <v>2</v>
      </c>
      <c r="C15" s="34" t="s">
        <v>2552</v>
      </c>
      <c r="D15" s="236" t="s">
        <v>2553</v>
      </c>
      <c r="E15" s="36" t="s">
        <v>192</v>
      </c>
      <c r="F15" s="36" t="s">
        <v>1875</v>
      </c>
      <c r="G15" s="36">
        <v>10</v>
      </c>
      <c r="H15" s="229" t="str">
        <f t="shared" si="1"/>
        <v>integer</v>
      </c>
      <c r="I15" s="229">
        <f t="shared" si="2"/>
        <v>4</v>
      </c>
      <c r="J15" s="237"/>
      <c r="K15" s="238"/>
      <c r="L15" s="239" t="s">
        <v>1273</v>
      </c>
      <c r="M15" s="240"/>
      <c r="S15" s="25" t="str">
        <f t="shared" si="3"/>
        <v>,group_no</v>
      </c>
      <c r="T15" s="25" t="str">
        <f t="shared" si="4"/>
        <v>INTEGER</v>
      </c>
      <c r="U15" s="25" t="str">
        <f t="shared" si="5"/>
        <v/>
      </c>
      <c r="V15" s="25" t="str">
        <f t="shared" si="6"/>
        <v>NOT NULL</v>
      </c>
      <c r="W15" s="25" t="str">
        <f t="shared" si="7"/>
        <v>-- グループNo</v>
      </c>
      <c r="Y15" s="41"/>
      <c r="Z15" s="41"/>
      <c r="AA15" s="41"/>
      <c r="AB15" s="41"/>
      <c r="AD15" s="25" t="str">
        <f t="shared" si="8"/>
        <v/>
      </c>
      <c r="AE15" s="25" t="str">
        <f t="shared" si="9"/>
        <v xml:space="preserve">"group_no", </v>
      </c>
    </row>
    <row r="16" spans="1:31">
      <c r="B16" s="33">
        <f t="shared" si="0"/>
        <v>3</v>
      </c>
      <c r="C16" s="34" t="s">
        <v>3061</v>
      </c>
      <c r="D16" s="236" t="s">
        <v>1629</v>
      </c>
      <c r="E16" s="36" t="s">
        <v>3109</v>
      </c>
      <c r="F16" s="36" t="s">
        <v>3059</v>
      </c>
      <c r="G16" s="36">
        <v>50</v>
      </c>
      <c r="H16" s="229" t="str">
        <f t="shared" ref="H16" si="10">IF(F16="フラグ","boolean",IF(F16="文字列","text",IF(F16="整数","integer",IF(F16="実数","numeric",""))))</f>
        <v>text</v>
      </c>
      <c r="I16" s="229">
        <f t="shared" ref="I16" si="11">IF(H16="boolean",1,IF(H16="text",IF(G16&lt;=126,1+(G16*3),4+(G16*3)),IF(H16="integer",4,IF(H16="numeric",3+CEILING(G16/4*2,2),0))))</f>
        <v>151</v>
      </c>
      <c r="J16" s="237"/>
      <c r="K16" s="238"/>
      <c r="L16" s="239" t="s">
        <v>1273</v>
      </c>
      <c r="M16" s="240" t="s">
        <v>1883</v>
      </c>
      <c r="S16" s="25" t="str">
        <f t="shared" ref="S16" si="12">IF(B16&lt;&gt;1,","&amp;D16,D16)</f>
        <v>,facility_id_mml</v>
      </c>
      <c r="T16" s="25" t="str">
        <f t="shared" ref="T16" si="13">UPPER(H16)</f>
        <v>TEXT</v>
      </c>
      <c r="U16" s="25" t="str">
        <f t="shared" ref="U16" si="14">IF(K16&lt;&gt;"","default "&amp;IF(H16="text","'"&amp;K16&amp;"'",K16),"")</f>
        <v/>
      </c>
      <c r="V16" s="25" t="str">
        <f t="shared" ref="V16" si="15">IF(L16="○","NOT NULL","")</f>
        <v>NOT NULL</v>
      </c>
      <c r="W16" s="25" t="str">
        <f t="shared" ref="W16" si="16">"-- "&amp;C16</f>
        <v>-- 施設ID（MML）</v>
      </c>
      <c r="Y16" s="41"/>
      <c r="Z16" s="41"/>
      <c r="AA16" s="41"/>
      <c r="AB16" s="41"/>
      <c r="AD16" s="25" t="str">
        <f t="shared" ref="AD16" si="17">IF(H16="text",""""&amp;D16&amp;""": ""object"", ","")</f>
        <v xml:space="preserve">"facility_id_mml": "object", </v>
      </c>
      <c r="AE16" s="25" t="str">
        <f t="shared" ref="AE16" si="18">""""&amp;D16&amp;""", "</f>
        <v xml:space="preserve">"facility_id_mml", </v>
      </c>
    </row>
    <row r="17" spans="2:31">
      <c r="B17" s="33">
        <f t="shared" si="0"/>
        <v>4</v>
      </c>
      <c r="C17" s="339" t="s">
        <v>1195</v>
      </c>
      <c r="D17" s="236" t="s">
        <v>234</v>
      </c>
      <c r="E17" s="340" t="s">
        <v>192</v>
      </c>
      <c r="F17" s="340" t="s">
        <v>1620</v>
      </c>
      <c r="G17" s="340">
        <v>10</v>
      </c>
      <c r="H17" s="229" t="str">
        <f t="shared" si="1"/>
        <v>text</v>
      </c>
      <c r="I17" s="229">
        <f t="shared" si="2"/>
        <v>31</v>
      </c>
      <c r="J17" s="237"/>
      <c r="K17" s="238"/>
      <c r="L17" s="239" t="s">
        <v>1273</v>
      </c>
      <c r="M17" s="240"/>
      <c r="S17" s="25" t="str">
        <f t="shared" si="3"/>
        <v>,unit</v>
      </c>
      <c r="T17" s="25" t="str">
        <f t="shared" si="4"/>
        <v>TEXT</v>
      </c>
      <c r="U17" s="25" t="str">
        <f t="shared" si="5"/>
        <v/>
      </c>
      <c r="V17" s="25" t="str">
        <f t="shared" si="6"/>
        <v>NOT NULL</v>
      </c>
      <c r="W17" s="25" t="str">
        <f t="shared" si="7"/>
        <v>-- 単位</v>
      </c>
      <c r="Y17" s="41"/>
      <c r="Z17" s="41"/>
      <c r="AA17" s="41"/>
      <c r="AB17" s="41"/>
      <c r="AD17" s="25" t="str">
        <f t="shared" si="8"/>
        <v xml:space="preserve">"unit": "object", </v>
      </c>
      <c r="AE17" s="25" t="str">
        <f t="shared" si="9"/>
        <v xml:space="preserve">"unit", </v>
      </c>
    </row>
    <row r="18" spans="2:31">
      <c r="B18" s="33">
        <f t="shared" si="0"/>
        <v>5</v>
      </c>
      <c r="C18" s="34" t="s">
        <v>2576</v>
      </c>
      <c r="D18" s="236" t="s">
        <v>3065</v>
      </c>
      <c r="E18" s="36"/>
      <c r="F18" s="36" t="s">
        <v>2572</v>
      </c>
      <c r="G18" s="36">
        <v>5</v>
      </c>
      <c r="H18" s="229" t="str">
        <f t="shared" si="1"/>
        <v>numeric</v>
      </c>
      <c r="I18" s="229">
        <f t="shared" si="2"/>
        <v>7</v>
      </c>
      <c r="J18" s="237"/>
      <c r="K18" s="238"/>
      <c r="L18" s="239" t="s">
        <v>1273</v>
      </c>
      <c r="M18" s="240" t="s">
        <v>2577</v>
      </c>
      <c r="S18" s="25" t="str">
        <f t="shared" si="3"/>
        <v>,rate</v>
      </c>
      <c r="T18" s="25" t="str">
        <f t="shared" si="4"/>
        <v>NUMERIC</v>
      </c>
      <c r="U18" s="25" t="str">
        <f t="shared" si="5"/>
        <v/>
      </c>
      <c r="V18" s="25" t="str">
        <f t="shared" si="6"/>
        <v>NOT NULL</v>
      </c>
      <c r="W18" s="25" t="str">
        <f t="shared" si="7"/>
        <v>-- 換算率</v>
      </c>
      <c r="Y18" s="41"/>
      <c r="Z18" s="41"/>
      <c r="AA18" s="41"/>
      <c r="AB18" s="41"/>
      <c r="AD18" s="25" t="str">
        <f t="shared" si="8"/>
        <v/>
      </c>
      <c r="AE18" s="25" t="str">
        <f t="shared" si="9"/>
        <v xml:space="preserve">"rate", </v>
      </c>
    </row>
    <row r="19" spans="2:31" ht="19.5" thickBot="1">
      <c r="B19" s="42">
        <f t="shared" si="0"/>
        <v>6</v>
      </c>
      <c r="C19" s="343" t="s">
        <v>2963</v>
      </c>
      <c r="D19" s="343" t="s">
        <v>2118</v>
      </c>
      <c r="E19" s="344"/>
      <c r="F19" s="344" t="s">
        <v>167</v>
      </c>
      <c r="G19" s="344">
        <v>50</v>
      </c>
      <c r="H19" s="325" t="str">
        <f t="shared" ref="H19" si="19">IF(F19="フラグ","boolean",IF(F19="文字列","text",IF(F19="整数","integer",IF(F19="実数","numeric",""))))</f>
        <v>text</v>
      </c>
      <c r="I19" s="325">
        <f t="shared" ref="I19" si="20">IF(H19="boolean",1,IF(H19="text",IF(G19&lt;=126,1+(G19*3),4+(G19*3)),IF(H19="integer",4,IF(H19="numeric",3+CEILING(G19/4*2,2),0))))</f>
        <v>151</v>
      </c>
      <c r="J19" s="326"/>
      <c r="K19" s="327"/>
      <c r="L19" s="328"/>
      <c r="M19" s="329"/>
      <c r="S19" s="25" t="str">
        <f t="shared" ref="S19" si="21">IF(B19&lt;&gt;1,","&amp;D19,D19)</f>
        <v>,comment</v>
      </c>
      <c r="T19" s="25" t="str">
        <f t="shared" ref="T19" si="22">UPPER(H19)</f>
        <v>TEXT</v>
      </c>
      <c r="U19" s="25" t="str">
        <f t="shared" ref="U19" si="23">IF(K19&lt;&gt;"","default "&amp;IF(H19="text","'"&amp;K19&amp;"'",K19),"")</f>
        <v/>
      </c>
      <c r="V19" s="25" t="str">
        <f t="shared" ref="V19" si="24">IF(L19="○","NOT NULL","")</f>
        <v/>
      </c>
      <c r="W19" s="25" t="str">
        <f t="shared" ref="W19" si="25">"-- "&amp;C19</f>
        <v>-- コメント</v>
      </c>
      <c r="Y19" s="41"/>
      <c r="Z19" s="41"/>
      <c r="AA19" s="41"/>
      <c r="AB19" s="41"/>
      <c r="AD19" s="25" t="str">
        <f t="shared" ref="AD19" si="26">IF(H19="text",""""&amp;D19&amp;""": ""object"", ","")</f>
        <v xml:space="preserve">"comment": "object", </v>
      </c>
      <c r="AE19" s="25" t="str">
        <f t="shared" ref="AE19" si="27">""""&amp;D19&amp;""", "</f>
        <v xml:space="preserve">"comment", </v>
      </c>
    </row>
    <row r="20" spans="2:31">
      <c r="B20" s="341"/>
      <c r="C20" s="341"/>
      <c r="D20" s="341"/>
      <c r="E20" s="341"/>
      <c r="F20" s="341"/>
      <c r="G20" s="341"/>
      <c r="H20" s="341"/>
      <c r="I20" s="341"/>
      <c r="J20" s="341"/>
      <c r="K20" s="341"/>
      <c r="L20" s="341"/>
      <c r="M20" s="342"/>
      <c r="P20" s="41"/>
      <c r="R20" s="25" t="s">
        <v>1327</v>
      </c>
      <c r="Y20" s="41"/>
      <c r="Z20" s="41"/>
      <c r="AA20" s="41"/>
      <c r="AB20" s="41"/>
    </row>
    <row r="21" spans="2:31">
      <c r="P21" s="41"/>
      <c r="Y21" s="41"/>
      <c r="Z21" s="41"/>
      <c r="AA21" s="41"/>
      <c r="AB21" s="41"/>
    </row>
    <row r="22" spans="2:31">
      <c r="P22" s="41"/>
      <c r="Y22" s="41"/>
      <c r="Z22" s="41"/>
      <c r="AA22" s="41"/>
      <c r="AB22" s="41"/>
    </row>
    <row r="23" spans="2:31">
      <c r="P23" s="41"/>
      <c r="Y23" s="41"/>
      <c r="Z23" s="41"/>
      <c r="AA23" s="41"/>
    </row>
    <row r="24" spans="2:31">
      <c r="P24" s="41"/>
      <c r="Y24" s="41"/>
      <c r="Z24" s="41"/>
      <c r="AA24" s="41"/>
    </row>
    <row r="25" spans="2:31">
      <c r="P25" s="41"/>
      <c r="Y25" s="41"/>
      <c r="Z25" s="41"/>
      <c r="AA25" s="41"/>
    </row>
    <row r="26" spans="2:31">
      <c r="P26" s="41"/>
      <c r="Y26" s="41"/>
      <c r="Z26" s="41"/>
      <c r="AA26" s="41"/>
    </row>
    <row r="27" spans="2:31">
      <c r="P27" s="41"/>
      <c r="Y27" s="41"/>
      <c r="Z27" s="41"/>
      <c r="AA27"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6">
    <cfRule type="duplicateValues" dxfId="80" priority="8"/>
  </conditionalFormatting>
  <conditionalFormatting sqref="D14">
    <cfRule type="duplicateValues" dxfId="79" priority="7"/>
  </conditionalFormatting>
  <conditionalFormatting sqref="D17">
    <cfRule type="duplicateValues" dxfId="78" priority="6"/>
  </conditionalFormatting>
  <conditionalFormatting sqref="D15">
    <cfRule type="duplicateValues" dxfId="77" priority="2"/>
  </conditionalFormatting>
  <conditionalFormatting sqref="D18">
    <cfRule type="duplicateValues" dxfId="76"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4"/>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38" t="s">
        <v>140</v>
      </c>
    </row>
    <row r="2" spans="1:31" ht="19.5" thickBot="1">
      <c r="B2" s="633"/>
      <c r="C2" s="634"/>
      <c r="D2" s="26" t="s">
        <v>141</v>
      </c>
      <c r="E2" s="637"/>
      <c r="F2" s="637"/>
      <c r="G2" s="637"/>
      <c r="H2" s="637"/>
      <c r="I2" s="637"/>
      <c r="J2" s="638"/>
      <c r="K2" s="639"/>
      <c r="L2" s="640"/>
      <c r="M2" s="27"/>
      <c r="P2" s="25" t="str">
        <f>"ALTER TABLE ONLY milscm4."&amp;D$8</f>
        <v>ALTER TABLE ONLY milscm4.analize_mt_labo_test_word</v>
      </c>
    </row>
    <row r="3" spans="1:31" ht="19.5" thickBot="1">
      <c r="B3" s="28"/>
      <c r="C3" s="28"/>
      <c r="D3" s="28"/>
      <c r="E3" s="28"/>
      <c r="F3" s="28"/>
      <c r="G3" s="28"/>
      <c r="H3" s="28"/>
      <c r="I3" s="28"/>
      <c r="J3" s="28"/>
      <c r="K3" s="28"/>
      <c r="L3" s="28"/>
      <c r="M3" s="29"/>
      <c r="N3" s="28"/>
      <c r="Q3" s="25" t="str">
        <f>"ADD CONSTRAINT "&amp;D$8&amp;"_pkey"</f>
        <v>ADD CONSTRAINT analize_mt_labo_test_word_pkey</v>
      </c>
    </row>
    <row r="4" spans="1:31">
      <c r="B4" s="626" t="s">
        <v>142</v>
      </c>
      <c r="C4" s="627"/>
      <c r="D4" s="628" t="str">
        <f>VLOOKUP(D7,エンティティ一覧!A1:'エンティティ一覧'!AQ10131,13,FALSE)</f>
        <v>ENT_A7_09</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3076</v>
      </c>
    </row>
    <row r="7" spans="1:31">
      <c r="B7" s="641" t="s">
        <v>145</v>
      </c>
      <c r="C7" s="642"/>
      <c r="D7" s="643" t="s">
        <v>3117</v>
      </c>
      <c r="E7" s="646"/>
      <c r="F7" s="646"/>
      <c r="G7" s="646"/>
      <c r="H7" s="646"/>
      <c r="I7" s="646"/>
      <c r="J7" s="646"/>
      <c r="K7" s="646"/>
      <c r="L7" s="646"/>
      <c r="M7" s="647"/>
    </row>
    <row r="8" spans="1:31">
      <c r="B8" s="641" t="s">
        <v>642</v>
      </c>
      <c r="C8" s="642"/>
      <c r="D8" s="643" t="s">
        <v>3121</v>
      </c>
      <c r="E8" s="646"/>
      <c r="F8" s="646"/>
      <c r="G8" s="646"/>
      <c r="H8" s="646"/>
      <c r="I8" s="646"/>
      <c r="J8" s="646"/>
      <c r="K8" s="646"/>
      <c r="L8" s="646"/>
      <c r="M8" s="647"/>
      <c r="S8" s="25" t="s">
        <v>1327</v>
      </c>
    </row>
    <row r="9" spans="1:31" ht="19.5" thickBot="1">
      <c r="B9" s="652" t="s">
        <v>149</v>
      </c>
      <c r="C9" s="653"/>
      <c r="D9" s="654" t="str">
        <f xml:space="preserve"> D7 &amp; "を定義する。"</f>
        <v>検査値紐付け検索ワードマスタを定義する。</v>
      </c>
      <c r="E9" s="655"/>
      <c r="F9" s="655"/>
      <c r="G9" s="655"/>
      <c r="H9" s="655"/>
      <c r="I9" s="655"/>
      <c r="J9" s="655"/>
      <c r="K9" s="655"/>
      <c r="L9" s="655"/>
      <c r="M9" s="656"/>
      <c r="P9" s="25" t="str">
        <f>"ALTER TABLE milscm4."&amp;D$8&amp;" OWNER TO pgmisgrp1;"</f>
        <v>ALTER TABLE milscm4.analize_mt_labo_test_word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milscm4.analize_mt_labo_test_word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milscm4.analize_mt_labo_test_word</v>
      </c>
    </row>
    <row r="13" spans="1:31" ht="16.5" customHeight="1">
      <c r="B13" s="670"/>
      <c r="C13" s="672"/>
      <c r="D13" s="672"/>
      <c r="E13" s="666"/>
      <c r="F13" s="337" t="s">
        <v>162</v>
      </c>
      <c r="G13" s="337" t="s">
        <v>163</v>
      </c>
      <c r="H13" s="337" t="s">
        <v>162</v>
      </c>
      <c r="I13" s="337" t="s">
        <v>164</v>
      </c>
      <c r="J13" s="666"/>
      <c r="K13" s="666"/>
      <c r="L13" s="666"/>
      <c r="M13" s="668"/>
      <c r="Q13" s="25" t="s">
        <v>1326</v>
      </c>
    </row>
    <row r="14" spans="1:31">
      <c r="B14" s="33">
        <f t="shared" ref="B14:B16" si="0">ROW()-13</f>
        <v>1</v>
      </c>
      <c r="C14" s="34" t="s">
        <v>2552</v>
      </c>
      <c r="D14" s="236" t="s">
        <v>2553</v>
      </c>
      <c r="E14" s="36"/>
      <c r="F14" s="36" t="s">
        <v>1875</v>
      </c>
      <c r="G14" s="36">
        <v>10</v>
      </c>
      <c r="H14" s="229" t="str">
        <f t="shared" ref="H14:H15" si="1">IF(F14="フラグ","boolean",IF(F14="文字列","text",IF(F14="整数","integer",IF(F14="実数","numeric",""))))</f>
        <v>integer</v>
      </c>
      <c r="I14" s="229">
        <f t="shared" ref="I14:I15" si="2">IF(H14="boolean",1,IF(H14="text",IF(G14&lt;=126,1+(G14*3),4+(G14*3)),IF(H14="integer",4,IF(H14="numeric",3+CEILING(G14/4*2,2),0))))</f>
        <v>4</v>
      </c>
      <c r="J14" s="237"/>
      <c r="K14" s="238"/>
      <c r="L14" s="239" t="s">
        <v>192</v>
      </c>
      <c r="M14" s="240"/>
      <c r="S14" s="25" t="str">
        <f t="shared" ref="S14:S15" si="3">IF(B14&lt;&gt;1,","&amp;D14,D14)</f>
        <v>group_no</v>
      </c>
      <c r="T14" s="25" t="str">
        <f t="shared" ref="T14:T15" si="4">UPPER(H14)</f>
        <v>INTEGER</v>
      </c>
      <c r="U14" s="25" t="str">
        <f t="shared" ref="U14:U15" si="5">IF(K14&lt;&gt;"","default "&amp;IF(H14="text","'"&amp;K14&amp;"'",K14),"")</f>
        <v/>
      </c>
      <c r="V14" s="25" t="str">
        <f t="shared" ref="V14:V15" si="6">IF(L14="○","NOT NULL","")</f>
        <v>NOT NULL</v>
      </c>
      <c r="W14" s="25" t="str">
        <f t="shared" ref="W14:W15" si="7">"-- "&amp;C14</f>
        <v>-- グループNo</v>
      </c>
      <c r="Y14" s="41"/>
      <c r="Z14" s="41"/>
      <c r="AA14" s="41"/>
      <c r="AB14" s="41"/>
      <c r="AD14" s="25" t="str">
        <f t="shared" ref="AD14:AD15" si="8">IF(H14="text",""""&amp;D14&amp;""": ""object"", ","")</f>
        <v/>
      </c>
      <c r="AE14" s="25" t="str">
        <f t="shared" ref="AE14:AE15" si="9">""""&amp;D14&amp;""", "</f>
        <v xml:space="preserve">"group_no", </v>
      </c>
    </row>
    <row r="15" spans="1:31">
      <c r="B15" s="33">
        <f t="shared" si="0"/>
        <v>2</v>
      </c>
      <c r="C15" s="339" t="s">
        <v>3062</v>
      </c>
      <c r="D15" s="236" t="s">
        <v>3063</v>
      </c>
      <c r="E15" s="340" t="s">
        <v>1273</v>
      </c>
      <c r="F15" s="340" t="s">
        <v>3059</v>
      </c>
      <c r="G15" s="340">
        <v>10</v>
      </c>
      <c r="H15" s="229" t="str">
        <f t="shared" si="1"/>
        <v>text</v>
      </c>
      <c r="I15" s="229">
        <f t="shared" si="2"/>
        <v>31</v>
      </c>
      <c r="J15" s="237"/>
      <c r="K15" s="238"/>
      <c r="L15" s="239" t="s">
        <v>192</v>
      </c>
      <c r="M15" s="240"/>
      <c r="S15" s="25" t="str">
        <f t="shared" si="3"/>
        <v>,word</v>
      </c>
      <c r="T15" s="25" t="str">
        <f t="shared" si="4"/>
        <v>TEXT</v>
      </c>
      <c r="U15" s="25" t="str">
        <f t="shared" si="5"/>
        <v/>
      </c>
      <c r="V15" s="25" t="str">
        <f t="shared" si="6"/>
        <v>NOT NULL</v>
      </c>
      <c r="W15" s="25" t="str">
        <f t="shared" si="7"/>
        <v>-- 検索ワード</v>
      </c>
      <c r="Y15" s="41"/>
      <c r="Z15" s="41"/>
      <c r="AA15" s="41"/>
      <c r="AB15" s="41"/>
      <c r="AD15" s="25" t="str">
        <f t="shared" si="8"/>
        <v xml:space="preserve">"word": "object", </v>
      </c>
      <c r="AE15" s="25" t="str">
        <f t="shared" si="9"/>
        <v xml:space="preserve">"word", </v>
      </c>
    </row>
    <row r="16" spans="1:31" ht="19.5" thickBot="1">
      <c r="A16" s="41"/>
      <c r="B16" s="42">
        <f t="shared" si="0"/>
        <v>3</v>
      </c>
      <c r="C16" s="343" t="s">
        <v>2963</v>
      </c>
      <c r="D16" s="343" t="s">
        <v>2118</v>
      </c>
      <c r="E16" s="344"/>
      <c r="F16" s="344" t="s">
        <v>167</v>
      </c>
      <c r="G16" s="344">
        <v>50</v>
      </c>
      <c r="H16" s="248" t="str">
        <f t="shared" ref="H16" si="10">IF(F16="フラグ","boolean",IF(F16="文字列","text",IF(F16="整数","integer",IF(F16="実数","numeric",""))))</f>
        <v>text</v>
      </c>
      <c r="I16" s="248">
        <f t="shared" ref="I16" si="11">IF(H16="boolean",1,IF(H16="text",IF(G16&lt;=126,1+(G16*3),4+(G16*3)),IF(H16="integer",4,IF(H16="numeric",3+CEILING(G16/4*2,2),0))))</f>
        <v>151</v>
      </c>
      <c r="J16" s="46"/>
      <c r="K16" s="250"/>
      <c r="L16" s="44"/>
      <c r="M16" s="49"/>
      <c r="S16" s="25" t="str">
        <f t="shared" ref="S16" si="12">IF(B16&lt;&gt;1,","&amp;D16,D16)</f>
        <v>,comment</v>
      </c>
      <c r="T16" s="25" t="str">
        <f t="shared" ref="T16" si="13">UPPER(H16)</f>
        <v>TEXT</v>
      </c>
      <c r="U16" s="25" t="str">
        <f t="shared" ref="U16" si="14">IF(K16&lt;&gt;"","default "&amp;IF(H16="text","'"&amp;K16&amp;"'",K16),"")</f>
        <v/>
      </c>
      <c r="V16" s="25" t="str">
        <f t="shared" ref="V16" si="15">IF(L16="○","NOT NULL","")</f>
        <v/>
      </c>
      <c r="W16" s="25" t="str">
        <f t="shared" ref="W16" si="16">"-- "&amp;C16</f>
        <v>-- コメント</v>
      </c>
      <c r="Y16" s="41"/>
      <c r="Z16" s="41"/>
      <c r="AA16" s="41"/>
      <c r="AB16" s="41"/>
      <c r="AD16" s="25" t="str">
        <f t="shared" ref="AD16" si="17">IF(H16="text",""""&amp;D16&amp;""": ""object"", ","")</f>
        <v xml:space="preserve">"comment": "object", </v>
      </c>
      <c r="AE16" s="25" t="str">
        <f t="shared" ref="AE16" si="18">""""&amp;D16&amp;""", "</f>
        <v xml:space="preserve">"comment", </v>
      </c>
    </row>
    <row r="17" spans="16:28">
      <c r="P17" s="41"/>
      <c r="R17" s="25" t="s">
        <v>1327</v>
      </c>
      <c r="Y17" s="41"/>
      <c r="Z17" s="41"/>
      <c r="AA17" s="41"/>
      <c r="AB17" s="41"/>
    </row>
    <row r="18" spans="16:28">
      <c r="P18" s="41"/>
      <c r="Y18" s="41"/>
      <c r="Z18" s="41"/>
      <c r="AA18" s="41"/>
      <c r="AB18" s="41"/>
    </row>
    <row r="19" spans="16:28">
      <c r="P19" s="41"/>
      <c r="Y19" s="41"/>
      <c r="Z19" s="41"/>
      <c r="AA19" s="41"/>
      <c r="AB19" s="41"/>
    </row>
    <row r="20" spans="16:28">
      <c r="P20" s="41"/>
      <c r="Y20" s="41"/>
      <c r="Z20" s="41"/>
      <c r="AA20" s="41"/>
    </row>
    <row r="21" spans="16:28">
      <c r="P21" s="41"/>
      <c r="Y21" s="41"/>
      <c r="Z21" s="41"/>
      <c r="AA21" s="41"/>
    </row>
    <row r="22" spans="16:28">
      <c r="P22" s="41"/>
      <c r="Y22" s="41"/>
      <c r="Z22" s="41"/>
      <c r="AA22" s="41"/>
    </row>
    <row r="23" spans="16:28">
      <c r="P23" s="41"/>
      <c r="Y23" s="41"/>
      <c r="Z23" s="41"/>
      <c r="AA23" s="41"/>
    </row>
    <row r="24" spans="16:28">
      <c r="P24" s="41"/>
      <c r="Y24" s="41"/>
      <c r="Z24" s="41"/>
      <c r="AA24"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5">
    <cfRule type="duplicateValues" dxfId="75" priority="5"/>
  </conditionalFormatting>
  <conditionalFormatting sqref="D14">
    <cfRule type="duplicateValues" dxfId="74"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46" t="s">
        <v>140</v>
      </c>
    </row>
    <row r="2" spans="1:31" ht="19.5" thickBot="1">
      <c r="B2" s="633"/>
      <c r="C2" s="634"/>
      <c r="D2" s="26" t="s">
        <v>141</v>
      </c>
      <c r="E2" s="637"/>
      <c r="F2" s="637"/>
      <c r="G2" s="637"/>
      <c r="H2" s="637"/>
      <c r="I2" s="637"/>
      <c r="J2" s="638"/>
      <c r="K2" s="639"/>
      <c r="L2" s="640"/>
      <c r="M2" s="27"/>
      <c r="P2" s="25" t="str">
        <f>"ALTER TABLE ONLY milscm4."&amp;D$8</f>
        <v>ALTER TABLE ONLY milscm4.analize_labo_test_data</v>
      </c>
    </row>
    <row r="3" spans="1:31" ht="19.5" thickBot="1">
      <c r="B3" s="28"/>
      <c r="C3" s="28"/>
      <c r="D3" s="28"/>
      <c r="E3" s="28"/>
      <c r="F3" s="28"/>
      <c r="G3" s="28"/>
      <c r="H3" s="28"/>
      <c r="I3" s="28"/>
      <c r="J3" s="28"/>
      <c r="K3" s="28"/>
      <c r="L3" s="28"/>
      <c r="M3" s="29"/>
      <c r="N3" s="28"/>
      <c r="Q3" s="25" t="str">
        <f>"ADD CONSTRAINT "&amp;D$8&amp;"_pkey"</f>
        <v>ADD CONSTRAINT analize_labo_test_data_pkey</v>
      </c>
    </row>
    <row r="4" spans="1:31">
      <c r="B4" s="626" t="s">
        <v>142</v>
      </c>
      <c r="C4" s="627"/>
      <c r="D4" s="628" t="str">
        <f>VLOOKUP(D7,エンティティ一覧!A1:'エンティティ一覧'!AQ10131,13,FALSE)</f>
        <v>ENT_A7_03</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row>
    <row r="7" spans="1:31">
      <c r="B7" s="641" t="s">
        <v>145</v>
      </c>
      <c r="C7" s="642"/>
      <c r="D7" s="643" t="s">
        <v>2550</v>
      </c>
      <c r="E7" s="646"/>
      <c r="F7" s="646"/>
      <c r="G7" s="646"/>
      <c r="H7" s="646"/>
      <c r="I7" s="646"/>
      <c r="J7" s="646"/>
      <c r="K7" s="646"/>
      <c r="L7" s="646"/>
      <c r="M7" s="647"/>
    </row>
    <row r="8" spans="1:31">
      <c r="B8" s="641" t="s">
        <v>642</v>
      </c>
      <c r="C8" s="642"/>
      <c r="D8" s="643" t="s">
        <v>2585</v>
      </c>
      <c r="E8" s="646"/>
      <c r="F8" s="646"/>
      <c r="G8" s="646"/>
      <c r="H8" s="646"/>
      <c r="I8" s="646"/>
      <c r="J8" s="646"/>
      <c r="K8" s="646"/>
      <c r="L8" s="646"/>
      <c r="M8" s="647"/>
      <c r="S8" s="25" t="s">
        <v>1327</v>
      </c>
    </row>
    <row r="9" spans="1:31" ht="19.5" thickBot="1">
      <c r="B9" s="652" t="s">
        <v>149</v>
      </c>
      <c r="C9" s="653"/>
      <c r="D9" s="654" t="str">
        <f xml:space="preserve"> D7 &amp; "を定義する。"</f>
        <v>検査値紐付け対象データを定義する。</v>
      </c>
      <c r="E9" s="655"/>
      <c r="F9" s="655"/>
      <c r="G9" s="655"/>
      <c r="H9" s="655"/>
      <c r="I9" s="655"/>
      <c r="J9" s="655"/>
      <c r="K9" s="655"/>
      <c r="L9" s="655"/>
      <c r="M9" s="656"/>
      <c r="P9" s="25" t="str">
        <f>"ALTER TABLE milscm4."&amp;D$8&amp;" OWNER TO pgmisgrp1;"</f>
        <v>ALTER TABLE milscm4.analize_labo_test_data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milscm4.analize_labo_test_data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milscm4.analize_labo_test_data</v>
      </c>
    </row>
    <row r="13" spans="1:31" ht="16.5" customHeight="1">
      <c r="B13" s="670"/>
      <c r="C13" s="672"/>
      <c r="D13" s="672"/>
      <c r="E13" s="666"/>
      <c r="F13" s="345" t="s">
        <v>162</v>
      </c>
      <c r="G13" s="345" t="s">
        <v>163</v>
      </c>
      <c r="H13" s="345" t="s">
        <v>162</v>
      </c>
      <c r="I13" s="345" t="s">
        <v>164</v>
      </c>
      <c r="J13" s="666"/>
      <c r="K13" s="666"/>
      <c r="L13" s="666"/>
      <c r="M13" s="668"/>
      <c r="Q13" s="25" t="s">
        <v>1326</v>
      </c>
    </row>
    <row r="14" spans="1:31">
      <c r="B14" s="33">
        <f t="shared" ref="B14:B30" si="0">ROW()-13</f>
        <v>1</v>
      </c>
      <c r="C14" s="34" t="s">
        <v>3079</v>
      </c>
      <c r="D14" s="236" t="s">
        <v>1629</v>
      </c>
      <c r="E14" s="36"/>
      <c r="F14" s="36" t="s">
        <v>3080</v>
      </c>
      <c r="G14" s="36">
        <v>50</v>
      </c>
      <c r="H14" s="229" t="str">
        <f>IF(F14="フラグ","boolean",IF(F14="文字列","text",IF(F14="整数","integer",IF(F14="実数","numeric",""))))</f>
        <v>text</v>
      </c>
      <c r="I14" s="229">
        <f t="shared" ref="I14:I30" si="1">IF(H14="boolean",1,IF(H14="text",IF(G14&lt;=126,1+(G14*3),4+(G14*3)),IF(H14="integer",4,IF(H14="numeric",3+CEILING(G14/4*2,2),0))))</f>
        <v>151</v>
      </c>
      <c r="J14" s="237"/>
      <c r="K14" s="238"/>
      <c r="L14" s="239" t="s">
        <v>192</v>
      </c>
      <c r="M14" s="240" t="s">
        <v>1883</v>
      </c>
      <c r="S14" s="25" t="str">
        <f>IF(B14&lt;&gt;1,","&amp;D14,D14)</f>
        <v>facility_id_mml</v>
      </c>
      <c r="T14" s="25" t="str">
        <f>UPPER(H14)</f>
        <v>TEXT</v>
      </c>
      <c r="U14" s="25" t="str">
        <f>IF(K14&lt;&gt;"","default "&amp;IF(H14="text","'"&amp;K14&amp;"'",K14),"")</f>
        <v/>
      </c>
      <c r="V14" s="25" t="str">
        <f t="shared" ref="V14:V30" si="2">IF(L14="○","NOT NULL","")</f>
        <v>NOT NULL</v>
      </c>
      <c r="W14" s="25" t="str">
        <f t="shared" ref="W14:W30" si="3">"-- "&amp;C14</f>
        <v>-- 施設ID（MML）</v>
      </c>
      <c r="Y14" s="41"/>
      <c r="Z14" s="41"/>
      <c r="AA14" s="41"/>
      <c r="AB14" s="41"/>
      <c r="AD14" s="25" t="str">
        <f>IF(H14="text",""""&amp;D14&amp;""": ""object"", ","")</f>
        <v xml:space="preserve">"facility_id_mml": "object", </v>
      </c>
      <c r="AE14" s="25" t="str">
        <f>""""&amp;D14&amp;""", "</f>
        <v xml:space="preserve">"facility_id_mml", </v>
      </c>
    </row>
    <row r="15" spans="1:31">
      <c r="B15" s="33">
        <f t="shared" si="0"/>
        <v>2</v>
      </c>
      <c r="C15" s="34" t="s">
        <v>1878</v>
      </c>
      <c r="D15" s="236" t="s">
        <v>1882</v>
      </c>
      <c r="E15" s="36"/>
      <c r="F15" s="36" t="s">
        <v>3080</v>
      </c>
      <c r="G15" s="36">
        <v>20</v>
      </c>
      <c r="H15" s="229" t="str">
        <f t="shared" ref="H15:H30" si="4">IF(F15="フラグ","boolean",IF(F15="文字列","text",IF(F15="整数","integer",IF(F15="実数","numeric",""))))</f>
        <v>text</v>
      </c>
      <c r="I15" s="229">
        <f t="shared" si="1"/>
        <v>61</v>
      </c>
      <c r="J15" s="237"/>
      <c r="K15" s="238"/>
      <c r="L15" s="239" t="s">
        <v>3109</v>
      </c>
      <c r="M15" s="240"/>
      <c r="S15" s="25" t="str">
        <f t="shared" ref="S15:S16" si="5">IF(B15&lt;&gt;1,","&amp;D15,D15)</f>
        <v>,master_id</v>
      </c>
      <c r="T15" s="25" t="str">
        <f t="shared" ref="T15:T16" si="6">UPPER(H15)</f>
        <v>TEXT</v>
      </c>
      <c r="U15" s="25" t="str">
        <f t="shared" ref="U15:U16" si="7">IF(K15&lt;&gt;"","default "&amp;IF(H15="text","'"&amp;K15&amp;"'",K15),"")</f>
        <v/>
      </c>
      <c r="V15" s="25" t="str">
        <f t="shared" si="2"/>
        <v>NOT NULL</v>
      </c>
      <c r="W15" s="25" t="str">
        <f t="shared" si="3"/>
        <v>-- 患者ID</v>
      </c>
      <c r="Y15" s="41"/>
      <c r="Z15" s="41"/>
      <c r="AA15" s="41"/>
      <c r="AB15" s="41"/>
      <c r="AD15" s="25" t="str">
        <f t="shared" ref="AD15:AD16" si="8">IF(H15="text",""""&amp;D15&amp;""": ""object"", ","")</f>
        <v xml:space="preserve">"master_id": "object", </v>
      </c>
      <c r="AE15" s="25" t="str">
        <f t="shared" ref="AE15:AE16" si="9">""""&amp;D15&amp;""", "</f>
        <v xml:space="preserve">"master_id", </v>
      </c>
    </row>
    <row r="16" spans="1:31">
      <c r="B16" s="33">
        <f t="shared" si="0"/>
        <v>3</v>
      </c>
      <c r="C16" s="34" t="s">
        <v>2552</v>
      </c>
      <c r="D16" s="236" t="s">
        <v>2553</v>
      </c>
      <c r="E16" s="36"/>
      <c r="F16" s="36" t="s">
        <v>1875</v>
      </c>
      <c r="G16" s="36">
        <v>10</v>
      </c>
      <c r="H16" s="229" t="str">
        <f t="shared" ref="H16" si="10">IF(F16="フラグ","boolean",IF(F16="文字列","text",IF(F16="整数","integer",IF(F16="実数","numeric",""))))</f>
        <v>integer</v>
      </c>
      <c r="I16" s="229">
        <f t="shared" ref="I16" si="11">IF(H16="boolean",1,IF(H16="text",IF(G16&lt;=126,1+(G16*3),4+(G16*3)),IF(H16="integer",4,IF(H16="numeric",3+CEILING(G16/4*2,2),0))))</f>
        <v>4</v>
      </c>
      <c r="J16" s="237"/>
      <c r="K16" s="238"/>
      <c r="L16" s="239" t="s">
        <v>192</v>
      </c>
      <c r="M16" s="240"/>
      <c r="S16" s="25" t="str">
        <f t="shared" si="5"/>
        <v>,group_no</v>
      </c>
      <c r="T16" s="25" t="str">
        <f t="shared" si="6"/>
        <v>INTEGER</v>
      </c>
      <c r="U16" s="25" t="str">
        <f t="shared" si="7"/>
        <v/>
      </c>
      <c r="V16" s="25" t="str">
        <f t="shared" ref="V16" si="12">IF(L16="○","NOT NULL","")</f>
        <v>NOT NULL</v>
      </c>
      <c r="W16" s="25" t="str">
        <f t="shared" ref="W16" si="13">"-- "&amp;C16</f>
        <v>-- グループNo</v>
      </c>
      <c r="Y16" s="41"/>
      <c r="Z16" s="41"/>
      <c r="AA16" s="41"/>
      <c r="AB16" s="41"/>
      <c r="AD16" s="25" t="str">
        <f t="shared" si="8"/>
        <v/>
      </c>
      <c r="AE16" s="25" t="str">
        <f t="shared" si="9"/>
        <v xml:space="preserve">"group_no", </v>
      </c>
    </row>
    <row r="17" spans="2:31">
      <c r="B17" s="33">
        <f t="shared" si="0"/>
        <v>4</v>
      </c>
      <c r="C17" s="34" t="s">
        <v>2254</v>
      </c>
      <c r="D17" s="236" t="s">
        <v>2258</v>
      </c>
      <c r="E17" s="36"/>
      <c r="F17" s="36" t="s">
        <v>3080</v>
      </c>
      <c r="G17" s="36">
        <v>50</v>
      </c>
      <c r="H17" s="229" t="str">
        <f t="shared" si="4"/>
        <v>text</v>
      </c>
      <c r="I17" s="229">
        <f t="shared" si="1"/>
        <v>151</v>
      </c>
      <c r="J17" s="237"/>
      <c r="K17" s="238"/>
      <c r="L17" s="239"/>
      <c r="M17" s="240"/>
      <c r="S17" s="25" t="str">
        <f t="shared" ref="S17:S30" si="14">IF(B17&lt;&gt;1,","&amp;D17,D17)</f>
        <v>,specimen_name</v>
      </c>
      <c r="T17" s="25" t="str">
        <f t="shared" ref="T17:T30" si="15">UPPER(H17)</f>
        <v>TEXT</v>
      </c>
      <c r="U17" s="25" t="str">
        <f t="shared" ref="U17:U30" si="16">IF(K17&lt;&gt;"","default "&amp;IF(H17="text","'"&amp;K17&amp;"'",K17),"")</f>
        <v/>
      </c>
      <c r="V17" s="25" t="str">
        <f t="shared" si="2"/>
        <v/>
      </c>
      <c r="W17" s="25" t="str">
        <f t="shared" si="3"/>
        <v>-- 検体材料</v>
      </c>
      <c r="Y17" s="41"/>
      <c r="Z17" s="41"/>
      <c r="AA17" s="41"/>
      <c r="AB17" s="41"/>
      <c r="AD17" s="25" t="str">
        <f t="shared" ref="AD17:AD30" si="17">IF(H17="text",""""&amp;D17&amp;""": ""object"", ","")</f>
        <v xml:space="preserve">"specimen_name": "object", </v>
      </c>
      <c r="AE17" s="25" t="str">
        <f t="shared" ref="AE17:AE30" si="18">""""&amp;D17&amp;""", "</f>
        <v xml:space="preserve">"specimen_name", </v>
      </c>
    </row>
    <row r="18" spans="2:31">
      <c r="B18" s="33">
        <f t="shared" si="0"/>
        <v>5</v>
      </c>
      <c r="C18" s="34" t="s">
        <v>2255</v>
      </c>
      <c r="D18" s="236" t="s">
        <v>2259</v>
      </c>
      <c r="E18" s="36"/>
      <c r="F18" s="36" t="s">
        <v>3080</v>
      </c>
      <c r="G18" s="36">
        <v>20</v>
      </c>
      <c r="H18" s="229" t="str">
        <f t="shared" si="4"/>
        <v>text</v>
      </c>
      <c r="I18" s="229">
        <f t="shared" si="1"/>
        <v>61</v>
      </c>
      <c r="J18" s="237"/>
      <c r="K18" s="238"/>
      <c r="L18" s="239"/>
      <c r="M18" s="240"/>
      <c r="S18" s="25" t="str">
        <f t="shared" si="14"/>
        <v>,sp_code</v>
      </c>
      <c r="T18" s="25" t="str">
        <f t="shared" si="15"/>
        <v>TEXT</v>
      </c>
      <c r="U18" s="25" t="str">
        <f t="shared" si="16"/>
        <v/>
      </c>
      <c r="V18" s="25" t="str">
        <f t="shared" si="2"/>
        <v/>
      </c>
      <c r="W18" s="25" t="str">
        <f t="shared" si="3"/>
        <v>-- 検体材料コード</v>
      </c>
      <c r="Y18" s="41"/>
      <c r="Z18" s="41"/>
      <c r="AA18" s="41"/>
      <c r="AB18" s="41"/>
      <c r="AD18" s="25" t="str">
        <f t="shared" si="17"/>
        <v xml:space="preserve">"sp_code": "object", </v>
      </c>
      <c r="AE18" s="25" t="str">
        <f t="shared" si="18"/>
        <v xml:space="preserve">"sp_code", </v>
      </c>
    </row>
    <row r="19" spans="2:31">
      <c r="B19" s="33">
        <f t="shared" si="0"/>
        <v>6</v>
      </c>
      <c r="C19" s="34" t="s">
        <v>2256</v>
      </c>
      <c r="D19" s="236" t="s">
        <v>2260</v>
      </c>
      <c r="E19" s="36"/>
      <c r="F19" s="36" t="s">
        <v>3080</v>
      </c>
      <c r="G19" s="36">
        <v>20</v>
      </c>
      <c r="H19" s="229" t="str">
        <f t="shared" si="4"/>
        <v>text</v>
      </c>
      <c r="I19" s="229">
        <f t="shared" si="1"/>
        <v>61</v>
      </c>
      <c r="J19" s="237"/>
      <c r="K19" s="238"/>
      <c r="L19" s="239"/>
      <c r="M19" s="240"/>
      <c r="S19" s="25" t="str">
        <f t="shared" si="14"/>
        <v>,sp_code_id</v>
      </c>
      <c r="T19" s="25" t="str">
        <f t="shared" si="15"/>
        <v>TEXT</v>
      </c>
      <c r="U19" s="25" t="str">
        <f t="shared" si="16"/>
        <v/>
      </c>
      <c r="V19" s="25" t="str">
        <f t="shared" si="2"/>
        <v/>
      </c>
      <c r="W19" s="25" t="str">
        <f t="shared" si="3"/>
        <v>-- 検体材料コードID</v>
      </c>
      <c r="Y19" s="41"/>
      <c r="Z19" s="41"/>
      <c r="AA19" s="41"/>
      <c r="AB19" s="41"/>
      <c r="AD19" s="25" t="str">
        <f t="shared" si="17"/>
        <v xml:space="preserve">"sp_code_id": "object", </v>
      </c>
      <c r="AE19" s="25" t="str">
        <f t="shared" si="18"/>
        <v xml:space="preserve">"sp_code_id", </v>
      </c>
    </row>
    <row r="20" spans="2:31">
      <c r="B20" s="33">
        <f t="shared" si="0"/>
        <v>7</v>
      </c>
      <c r="C20" s="34" t="s">
        <v>2294</v>
      </c>
      <c r="D20" s="236" t="s">
        <v>2315</v>
      </c>
      <c r="E20" s="36"/>
      <c r="F20" s="36" t="s">
        <v>3080</v>
      </c>
      <c r="G20" s="36">
        <v>50</v>
      </c>
      <c r="H20" s="229" t="str">
        <f t="shared" si="4"/>
        <v>text</v>
      </c>
      <c r="I20" s="229">
        <f t="shared" si="1"/>
        <v>151</v>
      </c>
      <c r="J20" s="237"/>
      <c r="K20" s="238"/>
      <c r="L20" s="239"/>
      <c r="M20" s="240"/>
      <c r="S20" s="25" t="str">
        <f t="shared" si="14"/>
        <v>,item_name</v>
      </c>
      <c r="T20" s="25" t="str">
        <f t="shared" si="15"/>
        <v>TEXT</v>
      </c>
      <c r="U20" s="25" t="str">
        <f t="shared" si="16"/>
        <v/>
      </c>
      <c r="V20" s="25" t="str">
        <f t="shared" si="2"/>
        <v/>
      </c>
      <c r="W20" s="25" t="str">
        <f t="shared" si="3"/>
        <v>-- 検査名</v>
      </c>
      <c r="Y20" s="41"/>
      <c r="Z20" s="41"/>
      <c r="AA20" s="41"/>
      <c r="AB20" s="41"/>
      <c r="AD20" s="25" t="str">
        <f t="shared" si="17"/>
        <v xml:space="preserve">"item_name": "object", </v>
      </c>
      <c r="AE20" s="25" t="str">
        <f t="shared" si="18"/>
        <v xml:space="preserve">"item_name", </v>
      </c>
    </row>
    <row r="21" spans="2:31">
      <c r="B21" s="33">
        <f t="shared" si="0"/>
        <v>8</v>
      </c>
      <c r="C21" s="34" t="s">
        <v>2295</v>
      </c>
      <c r="D21" s="236" t="s">
        <v>2316</v>
      </c>
      <c r="E21" s="36"/>
      <c r="F21" s="36" t="s">
        <v>3080</v>
      </c>
      <c r="G21" s="36">
        <v>20</v>
      </c>
      <c r="H21" s="229" t="str">
        <f t="shared" si="4"/>
        <v>text</v>
      </c>
      <c r="I21" s="229">
        <f t="shared" si="1"/>
        <v>61</v>
      </c>
      <c r="J21" s="237"/>
      <c r="K21" s="238"/>
      <c r="L21" s="239"/>
      <c r="M21" s="240"/>
      <c r="S21" s="25" t="str">
        <f t="shared" si="14"/>
        <v>,item_code</v>
      </c>
      <c r="T21" s="25" t="str">
        <f t="shared" si="15"/>
        <v>TEXT</v>
      </c>
      <c r="U21" s="25" t="str">
        <f t="shared" si="16"/>
        <v/>
      </c>
      <c r="V21" s="25" t="str">
        <f t="shared" si="2"/>
        <v/>
      </c>
      <c r="W21" s="25" t="str">
        <f t="shared" si="3"/>
        <v>-- 検査名_施設固有コード</v>
      </c>
      <c r="Y21" s="41"/>
      <c r="Z21" s="41"/>
      <c r="AA21" s="41"/>
      <c r="AB21" s="41"/>
      <c r="AD21" s="25" t="str">
        <f t="shared" si="17"/>
        <v xml:space="preserve">"item_code": "object", </v>
      </c>
      <c r="AE21" s="25" t="str">
        <f t="shared" si="18"/>
        <v xml:space="preserve">"item_code", </v>
      </c>
    </row>
    <row r="22" spans="2:31">
      <c r="B22" s="33">
        <f t="shared" si="0"/>
        <v>9</v>
      </c>
      <c r="C22" s="34" t="s">
        <v>2296</v>
      </c>
      <c r="D22" s="236" t="s">
        <v>2317</v>
      </c>
      <c r="E22" s="36"/>
      <c r="F22" s="36" t="s">
        <v>3080</v>
      </c>
      <c r="G22" s="36">
        <v>20</v>
      </c>
      <c r="H22" s="229" t="str">
        <f t="shared" si="4"/>
        <v>text</v>
      </c>
      <c r="I22" s="229">
        <f t="shared" si="1"/>
        <v>61</v>
      </c>
      <c r="J22" s="237"/>
      <c r="K22" s="238"/>
      <c r="L22" s="239"/>
      <c r="M22" s="240"/>
      <c r="S22" s="25" t="str">
        <f t="shared" si="14"/>
        <v>,item_code_id</v>
      </c>
      <c r="T22" s="25" t="str">
        <f t="shared" si="15"/>
        <v>TEXT</v>
      </c>
      <c r="U22" s="25" t="str">
        <f t="shared" si="16"/>
        <v/>
      </c>
      <c r="V22" s="25" t="str">
        <f t="shared" si="2"/>
        <v/>
      </c>
      <c r="W22" s="25" t="str">
        <f t="shared" si="3"/>
        <v>-- 検査名_施設固有コードID</v>
      </c>
      <c r="Y22" s="41"/>
      <c r="Z22" s="41"/>
      <c r="AA22" s="41"/>
      <c r="AB22" s="41"/>
      <c r="AD22" s="25" t="str">
        <f t="shared" si="17"/>
        <v xml:space="preserve">"item_code_id": "object", </v>
      </c>
      <c r="AE22" s="25" t="str">
        <f t="shared" si="18"/>
        <v xml:space="preserve">"item_code_id", </v>
      </c>
    </row>
    <row r="23" spans="2:31">
      <c r="B23" s="33">
        <f t="shared" si="0"/>
        <v>10</v>
      </c>
      <c r="C23" s="34" t="s">
        <v>2302</v>
      </c>
      <c r="D23" s="236" t="s">
        <v>2323</v>
      </c>
      <c r="E23" s="36"/>
      <c r="F23" s="36" t="s">
        <v>3080</v>
      </c>
      <c r="G23" s="36">
        <v>10</v>
      </c>
      <c r="H23" s="229" t="str">
        <f t="shared" si="4"/>
        <v>text</v>
      </c>
      <c r="I23" s="229">
        <f t="shared" si="1"/>
        <v>31</v>
      </c>
      <c r="J23" s="237"/>
      <c r="K23" s="238"/>
      <c r="L23" s="239"/>
      <c r="M23" s="240"/>
      <c r="S23" s="25" t="str">
        <f t="shared" si="14"/>
        <v>,value</v>
      </c>
      <c r="T23" s="25" t="str">
        <f t="shared" si="15"/>
        <v>TEXT</v>
      </c>
      <c r="U23" s="25" t="str">
        <f t="shared" si="16"/>
        <v/>
      </c>
      <c r="V23" s="25" t="str">
        <f t="shared" si="2"/>
        <v/>
      </c>
      <c r="W23" s="25" t="str">
        <f t="shared" si="3"/>
        <v>-- 検査値（文字列）</v>
      </c>
      <c r="Y23" s="41"/>
      <c r="Z23" s="41"/>
      <c r="AA23" s="41"/>
      <c r="AB23" s="41"/>
      <c r="AD23" s="25" t="str">
        <f t="shared" si="17"/>
        <v xml:space="preserve">"value": "object", </v>
      </c>
      <c r="AE23" s="25" t="str">
        <f t="shared" si="18"/>
        <v xml:space="preserve">"value", </v>
      </c>
    </row>
    <row r="24" spans="2:31">
      <c r="B24" s="33">
        <f t="shared" si="0"/>
        <v>11</v>
      </c>
      <c r="C24" s="34" t="s">
        <v>2307</v>
      </c>
      <c r="D24" s="236" t="s">
        <v>2324</v>
      </c>
      <c r="E24" s="36"/>
      <c r="F24" s="36" t="s">
        <v>3080</v>
      </c>
      <c r="G24" s="36">
        <v>10</v>
      </c>
      <c r="H24" s="229" t="str">
        <f t="shared" si="4"/>
        <v>text</v>
      </c>
      <c r="I24" s="229">
        <f t="shared" si="1"/>
        <v>31</v>
      </c>
      <c r="J24" s="237"/>
      <c r="K24" s="238"/>
      <c r="L24" s="239"/>
      <c r="M24" s="240"/>
      <c r="S24" s="25" t="str">
        <f t="shared" si="14"/>
        <v>,num_value</v>
      </c>
      <c r="T24" s="25" t="str">
        <f t="shared" si="15"/>
        <v>TEXT</v>
      </c>
      <c r="U24" s="25" t="str">
        <f t="shared" si="16"/>
        <v/>
      </c>
      <c r="V24" s="25" t="str">
        <f t="shared" si="2"/>
        <v/>
      </c>
      <c r="W24" s="25" t="str">
        <f t="shared" si="3"/>
        <v>-- 検査値（数値）</v>
      </c>
      <c r="Y24" s="41"/>
      <c r="Z24" s="41"/>
      <c r="AA24" s="41"/>
      <c r="AB24" s="41"/>
      <c r="AD24" s="25" t="str">
        <f t="shared" si="17"/>
        <v xml:space="preserve">"num_value": "object", </v>
      </c>
      <c r="AE24" s="25" t="str">
        <f t="shared" si="18"/>
        <v xml:space="preserve">"num_value", </v>
      </c>
    </row>
    <row r="25" spans="2:31">
      <c r="B25" s="33">
        <f t="shared" si="0"/>
        <v>12</v>
      </c>
      <c r="C25" s="34" t="s">
        <v>2308</v>
      </c>
      <c r="D25" s="236" t="s">
        <v>2329</v>
      </c>
      <c r="E25" s="36"/>
      <c r="F25" s="36" t="s">
        <v>3080</v>
      </c>
      <c r="G25" s="36">
        <v>10</v>
      </c>
      <c r="H25" s="229" t="str">
        <f t="shared" si="4"/>
        <v>text</v>
      </c>
      <c r="I25" s="229">
        <f t="shared" si="1"/>
        <v>31</v>
      </c>
      <c r="J25" s="237"/>
      <c r="K25" s="238"/>
      <c r="L25" s="239"/>
      <c r="M25" s="240"/>
      <c r="S25" s="25" t="str">
        <f t="shared" si="14"/>
        <v>,num_value_up</v>
      </c>
      <c r="T25" s="25" t="str">
        <f t="shared" si="15"/>
        <v>TEXT</v>
      </c>
      <c r="U25" s="25" t="str">
        <f t="shared" si="16"/>
        <v/>
      </c>
      <c r="V25" s="25" t="str">
        <f t="shared" si="2"/>
        <v/>
      </c>
      <c r="W25" s="25" t="str">
        <f t="shared" si="3"/>
        <v>-- 検査値（数値）_上限値</v>
      </c>
      <c r="Y25" s="41"/>
      <c r="Z25" s="41"/>
      <c r="AA25" s="41"/>
      <c r="AB25" s="41"/>
      <c r="AD25" s="25" t="str">
        <f t="shared" si="17"/>
        <v xml:space="preserve">"num_value_up": "object", </v>
      </c>
      <c r="AE25" s="25" t="str">
        <f t="shared" si="18"/>
        <v xml:space="preserve">"num_value_up", </v>
      </c>
    </row>
    <row r="26" spans="2:31">
      <c r="B26" s="33">
        <f t="shared" si="0"/>
        <v>13</v>
      </c>
      <c r="C26" s="34" t="s">
        <v>2309</v>
      </c>
      <c r="D26" s="236" t="s">
        <v>2330</v>
      </c>
      <c r="E26" s="36"/>
      <c r="F26" s="36" t="s">
        <v>3080</v>
      </c>
      <c r="G26" s="36">
        <v>10</v>
      </c>
      <c r="H26" s="229" t="str">
        <f t="shared" si="4"/>
        <v>text</v>
      </c>
      <c r="I26" s="229">
        <f t="shared" si="1"/>
        <v>31</v>
      </c>
      <c r="J26" s="237"/>
      <c r="K26" s="238"/>
      <c r="L26" s="239"/>
      <c r="M26" s="240"/>
      <c r="S26" s="25" t="str">
        <f t="shared" si="14"/>
        <v>,num_value_low</v>
      </c>
      <c r="T26" s="25" t="str">
        <f t="shared" si="15"/>
        <v>TEXT</v>
      </c>
      <c r="U26" s="25" t="str">
        <f t="shared" si="16"/>
        <v/>
      </c>
      <c r="V26" s="25" t="str">
        <f t="shared" si="2"/>
        <v/>
      </c>
      <c r="W26" s="25" t="str">
        <f t="shared" si="3"/>
        <v>-- 検査値（数値）_下限値</v>
      </c>
      <c r="Y26" s="41"/>
      <c r="Z26" s="41"/>
      <c r="AA26" s="41"/>
      <c r="AB26" s="41"/>
      <c r="AD26" s="25" t="str">
        <f t="shared" si="17"/>
        <v xml:space="preserve">"num_value_low": "object", </v>
      </c>
      <c r="AE26" s="25" t="str">
        <f t="shared" si="18"/>
        <v xml:space="preserve">"num_value_low", </v>
      </c>
    </row>
    <row r="27" spans="2:31">
      <c r="B27" s="33">
        <f t="shared" si="0"/>
        <v>14</v>
      </c>
      <c r="C27" s="34" t="s">
        <v>2310</v>
      </c>
      <c r="D27" s="236" t="s">
        <v>2331</v>
      </c>
      <c r="E27" s="36"/>
      <c r="F27" s="36" t="s">
        <v>3080</v>
      </c>
      <c r="G27" s="36">
        <v>10</v>
      </c>
      <c r="H27" s="229" t="str">
        <f t="shared" si="4"/>
        <v>text</v>
      </c>
      <c r="I27" s="229">
        <f t="shared" si="1"/>
        <v>31</v>
      </c>
      <c r="J27" s="237"/>
      <c r="K27" s="238"/>
      <c r="L27" s="239"/>
      <c r="M27" s="240"/>
      <c r="S27" s="25" t="str">
        <f t="shared" si="14"/>
        <v>,num_value_normal</v>
      </c>
      <c r="T27" s="25" t="str">
        <f t="shared" si="15"/>
        <v>TEXT</v>
      </c>
      <c r="U27" s="25" t="str">
        <f t="shared" si="16"/>
        <v/>
      </c>
      <c r="V27" s="25" t="str">
        <f t="shared" si="2"/>
        <v/>
      </c>
      <c r="W27" s="25" t="str">
        <f t="shared" si="3"/>
        <v>-- 検査値（数値）_基準値</v>
      </c>
      <c r="Y27" s="41"/>
      <c r="Z27" s="41"/>
      <c r="AA27" s="41"/>
      <c r="AB27" s="41"/>
      <c r="AD27" s="25" t="str">
        <f t="shared" si="17"/>
        <v xml:space="preserve">"num_value_normal": "object", </v>
      </c>
      <c r="AE27" s="25" t="str">
        <f t="shared" si="18"/>
        <v xml:space="preserve">"num_value_normal", </v>
      </c>
    </row>
    <row r="28" spans="2:31">
      <c r="B28" s="33">
        <f t="shared" si="0"/>
        <v>15</v>
      </c>
      <c r="C28" s="34" t="s">
        <v>2311</v>
      </c>
      <c r="D28" s="236" t="s">
        <v>2332</v>
      </c>
      <c r="E28" s="36"/>
      <c r="F28" s="36" t="s">
        <v>3080</v>
      </c>
      <c r="G28" s="36">
        <v>10</v>
      </c>
      <c r="H28" s="229" t="str">
        <f t="shared" ref="H28" si="19">IF(F28="フラグ","boolean",IF(F28="文字列","text",IF(F28="整数","integer",IF(F28="実数","numeric",""))))</f>
        <v>text</v>
      </c>
      <c r="I28" s="229">
        <f t="shared" ref="I28" si="20">IF(H28="boolean",1,IF(H28="text",IF(G28&lt;=126,1+(G28*3),4+(G28*3)),IF(H28="integer",4,IF(H28="numeric",3+CEILING(G28/4*2,2),0))))</f>
        <v>31</v>
      </c>
      <c r="J28" s="237"/>
      <c r="K28" s="238"/>
      <c r="L28" s="239"/>
      <c r="M28" s="240"/>
      <c r="S28" s="25" t="str">
        <f t="shared" ref="S28" si="21">IF(B28&lt;&gt;1,","&amp;D28,D28)</f>
        <v>,num_value_out</v>
      </c>
      <c r="T28" s="25" t="str">
        <f t="shared" ref="T28" si="22">UPPER(H28)</f>
        <v>TEXT</v>
      </c>
      <c r="U28" s="25" t="str">
        <f t="shared" ref="U28" si="23">IF(K28&lt;&gt;"","default "&amp;IF(H28="text","'"&amp;K28&amp;"'",K28),"")</f>
        <v/>
      </c>
      <c r="V28" s="25" t="str">
        <f t="shared" ref="V28" si="24">IF(L28="○","NOT NULL","")</f>
        <v/>
      </c>
      <c r="W28" s="25" t="str">
        <f t="shared" ref="W28" si="25">"-- "&amp;C28</f>
        <v>-- 検査値（数値）_異常値フラグ</v>
      </c>
      <c r="Y28" s="41"/>
      <c r="Z28" s="41"/>
      <c r="AA28" s="41"/>
      <c r="AB28" s="41"/>
      <c r="AD28" s="25" t="str">
        <f t="shared" ref="AD28" si="26">IF(H28="text",""""&amp;D28&amp;""": ""object"", ","")</f>
        <v xml:space="preserve">"num_value_out": "object", </v>
      </c>
      <c r="AE28" s="25" t="str">
        <f t="shared" ref="AE28" si="27">""""&amp;D28&amp;""", "</f>
        <v xml:space="preserve">"num_value_out", </v>
      </c>
    </row>
    <row r="29" spans="2:31" ht="75">
      <c r="B29" s="33">
        <f t="shared" si="0"/>
        <v>16</v>
      </c>
      <c r="C29" s="339" t="s">
        <v>2578</v>
      </c>
      <c r="D29" s="236" t="s">
        <v>3064</v>
      </c>
      <c r="E29" s="36"/>
      <c r="F29" s="36" t="s">
        <v>1620</v>
      </c>
      <c r="G29" s="36">
        <v>10</v>
      </c>
      <c r="H29" s="229" t="str">
        <f t="shared" si="4"/>
        <v>text</v>
      </c>
      <c r="I29" s="229">
        <f t="shared" si="1"/>
        <v>31</v>
      </c>
      <c r="J29" s="237"/>
      <c r="K29" s="238"/>
      <c r="L29" s="239" t="s">
        <v>192</v>
      </c>
      <c r="M29" s="240" t="s">
        <v>2580</v>
      </c>
      <c r="S29" s="25" t="str">
        <f t="shared" si="14"/>
        <v>,m_unit</v>
      </c>
      <c r="T29" s="25" t="str">
        <f t="shared" si="15"/>
        <v>TEXT</v>
      </c>
      <c r="U29" s="25" t="str">
        <f t="shared" si="16"/>
        <v/>
      </c>
      <c r="V29" s="25" t="str">
        <f t="shared" si="2"/>
        <v>NOT NULL</v>
      </c>
      <c r="W29" s="25" t="str">
        <f t="shared" si="3"/>
        <v>-- 一般単位</v>
      </c>
      <c r="Y29" s="41"/>
      <c r="Z29" s="41"/>
      <c r="AA29" s="41"/>
      <c r="AB29" s="41"/>
      <c r="AD29" s="25" t="str">
        <f t="shared" si="17"/>
        <v xml:space="preserve">"m_unit": "object", </v>
      </c>
      <c r="AE29" s="25" t="str">
        <f t="shared" si="18"/>
        <v xml:space="preserve">"m_unit", </v>
      </c>
    </row>
    <row r="30" spans="2:31" ht="19.5" thickBot="1">
      <c r="B30" s="42">
        <f t="shared" si="0"/>
        <v>17</v>
      </c>
      <c r="C30" s="43" t="s">
        <v>1195</v>
      </c>
      <c r="D30" s="324" t="s">
        <v>2333</v>
      </c>
      <c r="E30" s="44"/>
      <c r="F30" s="44" t="s">
        <v>3080</v>
      </c>
      <c r="G30" s="44">
        <v>10</v>
      </c>
      <c r="H30" s="325" t="str">
        <f t="shared" si="4"/>
        <v>text</v>
      </c>
      <c r="I30" s="325">
        <f t="shared" si="1"/>
        <v>31</v>
      </c>
      <c r="J30" s="326"/>
      <c r="K30" s="327"/>
      <c r="L30" s="328"/>
      <c r="M30" s="329"/>
      <c r="S30" s="25" t="str">
        <f t="shared" si="14"/>
        <v>,unit</v>
      </c>
      <c r="T30" s="25" t="str">
        <f t="shared" si="15"/>
        <v>TEXT</v>
      </c>
      <c r="U30" s="25" t="str">
        <f t="shared" si="16"/>
        <v/>
      </c>
      <c r="V30" s="25" t="str">
        <f t="shared" si="2"/>
        <v/>
      </c>
      <c r="W30" s="25" t="str">
        <f t="shared" si="3"/>
        <v>-- 単位</v>
      </c>
      <c r="Y30" s="41"/>
      <c r="Z30" s="41"/>
      <c r="AA30" s="41"/>
      <c r="AB30" s="41"/>
      <c r="AD30" s="25" t="str">
        <f t="shared" si="17"/>
        <v xml:space="preserve">"unit": "object", </v>
      </c>
      <c r="AE30" s="25" t="str">
        <f t="shared" si="18"/>
        <v xml:space="preserve">"unit", </v>
      </c>
    </row>
    <row r="31" spans="2:31">
      <c r="B31" s="341"/>
      <c r="C31" s="341"/>
      <c r="D31" s="341"/>
      <c r="E31" s="341"/>
      <c r="F31" s="341"/>
      <c r="G31" s="341"/>
      <c r="H31" s="341"/>
      <c r="I31" s="341"/>
      <c r="J31" s="341"/>
      <c r="K31" s="341"/>
      <c r="L31" s="341"/>
      <c r="M31" s="342"/>
      <c r="P31" s="41"/>
      <c r="R31" s="25" t="s">
        <v>1327</v>
      </c>
      <c r="Y31" s="41"/>
      <c r="Z31" s="41"/>
      <c r="AA31" s="41"/>
      <c r="AB31" s="41"/>
    </row>
    <row r="32" spans="2:31">
      <c r="P32" s="41"/>
      <c r="Y32" s="41"/>
      <c r="Z32" s="41"/>
      <c r="AA32" s="41"/>
      <c r="AB32" s="41"/>
    </row>
    <row r="33" spans="16:28">
      <c r="P33" s="41"/>
      <c r="Y33" s="41"/>
      <c r="Z33" s="41"/>
      <c r="AA33" s="41"/>
      <c r="AB33" s="41"/>
    </row>
    <row r="34" spans="16:28">
      <c r="P34" s="41"/>
      <c r="Y34" s="41"/>
      <c r="Z34" s="41"/>
      <c r="AA34" s="41"/>
    </row>
    <row r="35" spans="16:28">
      <c r="P35" s="41"/>
      <c r="Y35" s="41"/>
      <c r="Z35" s="41"/>
      <c r="AA35" s="41"/>
    </row>
    <row r="36" spans="16:28">
      <c r="P36" s="41"/>
      <c r="Y36" s="41"/>
      <c r="Z36" s="41"/>
      <c r="AA36" s="41"/>
    </row>
    <row r="37" spans="16:28">
      <c r="P37" s="41"/>
      <c r="Y37" s="41"/>
      <c r="Z37" s="41"/>
      <c r="AA37" s="41"/>
    </row>
    <row r="38" spans="16:28">
      <c r="P38" s="41"/>
      <c r="Y38" s="41"/>
      <c r="Z38" s="41"/>
      <c r="AA38"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20">
    <cfRule type="duplicateValues" dxfId="73" priority="28"/>
  </conditionalFormatting>
  <conditionalFormatting sqref="D21">
    <cfRule type="duplicateValues" dxfId="72" priority="27"/>
  </conditionalFormatting>
  <conditionalFormatting sqref="D22">
    <cfRule type="duplicateValues" dxfId="71" priority="26"/>
  </conditionalFormatting>
  <conditionalFormatting sqref="D23">
    <cfRule type="duplicateValues" dxfId="70" priority="25"/>
  </conditionalFormatting>
  <conditionalFormatting sqref="D24">
    <cfRule type="duplicateValues" dxfId="69" priority="20"/>
  </conditionalFormatting>
  <conditionalFormatting sqref="D30">
    <cfRule type="duplicateValues" dxfId="68" priority="19"/>
  </conditionalFormatting>
  <conditionalFormatting sqref="D25">
    <cfRule type="duplicateValues" dxfId="67" priority="18"/>
  </conditionalFormatting>
  <conditionalFormatting sqref="D26">
    <cfRule type="duplicateValues" dxfId="66" priority="17"/>
  </conditionalFormatting>
  <conditionalFormatting sqref="D27">
    <cfRule type="duplicateValues" dxfId="65" priority="16"/>
  </conditionalFormatting>
  <conditionalFormatting sqref="D17">
    <cfRule type="duplicateValues" dxfId="64" priority="14"/>
  </conditionalFormatting>
  <conditionalFormatting sqref="D18">
    <cfRule type="duplicateValues" dxfId="63" priority="13"/>
  </conditionalFormatting>
  <conditionalFormatting sqref="D19">
    <cfRule type="duplicateValues" dxfId="62" priority="12"/>
  </conditionalFormatting>
  <conditionalFormatting sqref="D15">
    <cfRule type="duplicateValues" dxfId="61" priority="10"/>
  </conditionalFormatting>
  <conditionalFormatting sqref="D14">
    <cfRule type="duplicateValues" dxfId="60" priority="8"/>
  </conditionalFormatting>
  <conditionalFormatting sqref="D28">
    <cfRule type="duplicateValues" dxfId="59" priority="4"/>
  </conditionalFormatting>
  <conditionalFormatting sqref="D29">
    <cfRule type="duplicateValues" dxfId="58" priority="3"/>
  </conditionalFormatting>
  <conditionalFormatting sqref="D16">
    <cfRule type="duplicateValues" dxfId="5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46" t="s">
        <v>140</v>
      </c>
    </row>
    <row r="2" spans="1:31" ht="19.5" thickBot="1">
      <c r="B2" s="633"/>
      <c r="C2" s="634"/>
      <c r="D2" s="26" t="s">
        <v>141</v>
      </c>
      <c r="E2" s="637"/>
      <c r="F2" s="637"/>
      <c r="G2" s="637"/>
      <c r="H2" s="637"/>
      <c r="I2" s="637"/>
      <c r="J2" s="638"/>
      <c r="K2" s="639"/>
      <c r="L2" s="640"/>
      <c r="M2" s="27"/>
      <c r="P2" s="25" t="str">
        <f>"ALTER TABLE ONLY milscm4."&amp;D$8</f>
        <v>ALTER TABLE ONLY milscm4.analize_labo_test_conversion</v>
      </c>
    </row>
    <row r="3" spans="1:31" ht="19.5" thickBot="1">
      <c r="B3" s="28"/>
      <c r="C3" s="28"/>
      <c r="D3" s="28"/>
      <c r="E3" s="28"/>
      <c r="F3" s="28"/>
      <c r="G3" s="28"/>
      <c r="H3" s="28"/>
      <c r="I3" s="28"/>
      <c r="J3" s="28"/>
      <c r="K3" s="28"/>
      <c r="L3" s="28"/>
      <c r="M3" s="29"/>
      <c r="N3" s="28"/>
      <c r="Q3" s="25" t="str">
        <f>"ADD CONSTRAINT "&amp;D$8&amp;"_pkey"</f>
        <v>ADD CONSTRAINT analize_labo_test_conversion_pkey</v>
      </c>
    </row>
    <row r="4" spans="1:31">
      <c r="B4" s="626" t="s">
        <v>142</v>
      </c>
      <c r="C4" s="627"/>
      <c r="D4" s="628" t="str">
        <f>VLOOKUP(D7,エンティティ一覧!A1:'エンティティ一覧'!AQ10131,13,FALSE)</f>
        <v>ENT_A7_04</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row>
    <row r="7" spans="1:31">
      <c r="B7" s="641" t="s">
        <v>145</v>
      </c>
      <c r="C7" s="642"/>
      <c r="D7" s="692" t="s">
        <v>3116</v>
      </c>
      <c r="E7" s="646"/>
      <c r="F7" s="646"/>
      <c r="G7" s="646"/>
      <c r="H7" s="646"/>
      <c r="I7" s="646"/>
      <c r="J7" s="646"/>
      <c r="K7" s="646"/>
      <c r="L7" s="646"/>
      <c r="M7" s="647"/>
    </row>
    <row r="8" spans="1:31">
      <c r="B8" s="641" t="s">
        <v>642</v>
      </c>
      <c r="C8" s="642"/>
      <c r="D8" s="643" t="s">
        <v>2584</v>
      </c>
      <c r="E8" s="646"/>
      <c r="F8" s="646"/>
      <c r="G8" s="646"/>
      <c r="H8" s="646"/>
      <c r="I8" s="646"/>
      <c r="J8" s="646"/>
      <c r="K8" s="646"/>
      <c r="L8" s="646"/>
      <c r="M8" s="647"/>
      <c r="S8" s="25" t="s">
        <v>1327</v>
      </c>
    </row>
    <row r="9" spans="1:31" ht="19.5" thickBot="1">
      <c r="B9" s="652" t="s">
        <v>149</v>
      </c>
      <c r="C9" s="653"/>
      <c r="D9" s="654" t="str">
        <f xml:space="preserve"> D7 &amp; "を定義する。"</f>
        <v>検査値紐付け換算結果を定義する。</v>
      </c>
      <c r="E9" s="655"/>
      <c r="F9" s="655"/>
      <c r="G9" s="655"/>
      <c r="H9" s="655"/>
      <c r="I9" s="655"/>
      <c r="J9" s="655"/>
      <c r="K9" s="655"/>
      <c r="L9" s="655"/>
      <c r="M9" s="656"/>
      <c r="P9" s="25" t="str">
        <f>"ALTER TABLE milscm4."&amp;D$8&amp;" OWNER TO pgmisgrp1;"</f>
        <v>ALTER TABLE milscm4.analize_labo_test_conversion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milscm4.analize_labo_test_conversion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milscm4.analize_labo_test_conversion</v>
      </c>
    </row>
    <row r="13" spans="1:31" ht="16.5" customHeight="1">
      <c r="B13" s="670"/>
      <c r="C13" s="672"/>
      <c r="D13" s="672"/>
      <c r="E13" s="666"/>
      <c r="F13" s="345" t="s">
        <v>162</v>
      </c>
      <c r="G13" s="345" t="s">
        <v>163</v>
      </c>
      <c r="H13" s="345" t="s">
        <v>162</v>
      </c>
      <c r="I13" s="345" t="s">
        <v>164</v>
      </c>
      <c r="J13" s="666"/>
      <c r="K13" s="666"/>
      <c r="L13" s="666"/>
      <c r="M13" s="668"/>
      <c r="Q13" s="25" t="s">
        <v>1326</v>
      </c>
    </row>
    <row r="14" spans="1:31">
      <c r="B14" s="33">
        <f t="shared" ref="B14:B21" si="0">ROW()-13</f>
        <v>1</v>
      </c>
      <c r="C14" s="34" t="s">
        <v>3079</v>
      </c>
      <c r="D14" s="236" t="s">
        <v>1629</v>
      </c>
      <c r="E14" s="36"/>
      <c r="F14" s="36" t="s">
        <v>3080</v>
      </c>
      <c r="G14" s="36">
        <v>50</v>
      </c>
      <c r="H14" s="229" t="str">
        <f>IF(F14="フラグ","boolean",IF(F14="文字列","text",IF(F14="整数","integer",IF(F14="実数","numeric",""))))</f>
        <v>text</v>
      </c>
      <c r="I14" s="229">
        <f t="shared" ref="I14:I21" si="1">IF(H14="boolean",1,IF(H14="text",IF(G14&lt;=126,1+(G14*3),4+(G14*3)),IF(H14="integer",4,IF(H14="numeric",3+CEILING(G14/4*2,2),0))))</f>
        <v>151</v>
      </c>
      <c r="J14" s="237"/>
      <c r="K14" s="238"/>
      <c r="L14" s="239" t="s">
        <v>3109</v>
      </c>
      <c r="M14" s="240" t="s">
        <v>1883</v>
      </c>
      <c r="S14" s="25" t="str">
        <f>IF(B14&lt;&gt;1,","&amp;D14,D14)</f>
        <v>facility_id_mml</v>
      </c>
      <c r="T14" s="25" t="str">
        <f>UPPER(H14)</f>
        <v>TEXT</v>
      </c>
      <c r="U14" s="25" t="str">
        <f>IF(K14&lt;&gt;"","default "&amp;IF(H14="text","'"&amp;K14&amp;"'",K14),"")</f>
        <v/>
      </c>
      <c r="V14" s="25" t="str">
        <f t="shared" ref="V14:V21" si="2">IF(L14="○","NOT NULL","")</f>
        <v>NOT NULL</v>
      </c>
      <c r="W14" s="25" t="str">
        <f t="shared" ref="W14:W21" si="3">"-- "&amp;C14</f>
        <v>-- 施設ID（MML）</v>
      </c>
      <c r="Y14" s="41"/>
      <c r="Z14" s="41"/>
      <c r="AA14" s="41"/>
      <c r="AB14" s="41"/>
      <c r="AD14" s="25" t="str">
        <f>IF(H14="text",""""&amp;D14&amp;""": ""object"", ","")</f>
        <v xml:space="preserve">"facility_id_mml": "object", </v>
      </c>
      <c r="AE14" s="25" t="str">
        <f>""""&amp;D14&amp;""", "</f>
        <v xml:space="preserve">"facility_id_mml", </v>
      </c>
    </row>
    <row r="15" spans="1:31">
      <c r="B15" s="33">
        <f t="shared" si="0"/>
        <v>2</v>
      </c>
      <c r="C15" s="34" t="s">
        <v>2552</v>
      </c>
      <c r="D15" s="236" t="s">
        <v>2553</v>
      </c>
      <c r="E15" s="36"/>
      <c r="F15" s="36" t="s">
        <v>3078</v>
      </c>
      <c r="G15" s="36">
        <v>10</v>
      </c>
      <c r="H15" s="229" t="str">
        <f t="shared" ref="H15:H21" si="4">IF(F15="フラグ","boolean",IF(F15="文字列","text",IF(F15="整数","integer",IF(F15="実数","numeric",""))))</f>
        <v>integer</v>
      </c>
      <c r="I15" s="229">
        <f t="shared" si="1"/>
        <v>4</v>
      </c>
      <c r="J15" s="237"/>
      <c r="K15" s="238"/>
      <c r="L15" s="239" t="s">
        <v>1273</v>
      </c>
      <c r="M15" s="240"/>
      <c r="S15" s="25" t="str">
        <f t="shared" ref="S15:S21" si="5">IF(B15&lt;&gt;1,","&amp;D15,D15)</f>
        <v>,group_no</v>
      </c>
      <c r="T15" s="25" t="str">
        <f t="shared" ref="T15:T21" si="6">UPPER(H15)</f>
        <v>INTEGER</v>
      </c>
      <c r="U15" s="25" t="str">
        <f t="shared" ref="U15:U21" si="7">IF(K15&lt;&gt;"","default "&amp;IF(H15="text","'"&amp;K15&amp;"'",K15),"")</f>
        <v/>
      </c>
      <c r="V15" s="25" t="str">
        <f t="shared" si="2"/>
        <v>NOT NULL</v>
      </c>
      <c r="W15" s="25" t="str">
        <f t="shared" si="3"/>
        <v>-- グループNo</v>
      </c>
      <c r="Y15" s="41"/>
      <c r="Z15" s="41"/>
      <c r="AA15" s="41"/>
      <c r="AB15" s="41"/>
      <c r="AD15" s="25" t="str">
        <f t="shared" ref="AD15:AD21" si="8">IF(H15="text",""""&amp;D15&amp;""": ""object"", ","")</f>
        <v/>
      </c>
      <c r="AE15" s="25" t="str">
        <f t="shared" ref="AE15:AE21" si="9">""""&amp;D15&amp;""", "</f>
        <v xml:space="preserve">"group_no", </v>
      </c>
    </row>
    <row r="16" spans="1:31">
      <c r="B16" s="33">
        <f t="shared" si="0"/>
        <v>3</v>
      </c>
      <c r="C16" s="34" t="s">
        <v>2254</v>
      </c>
      <c r="D16" s="236" t="s">
        <v>2258</v>
      </c>
      <c r="E16" s="36"/>
      <c r="F16" s="36" t="s">
        <v>3080</v>
      </c>
      <c r="G16" s="36">
        <v>50</v>
      </c>
      <c r="H16" s="229" t="str">
        <f t="shared" ref="H16:H17" si="10">IF(F16="フラグ","boolean",IF(F16="文字列","text",IF(F16="整数","integer",IF(F16="実数","numeric",""))))</f>
        <v>text</v>
      </c>
      <c r="I16" s="229">
        <f t="shared" ref="I16:I17" si="11">IF(H16="boolean",1,IF(H16="text",IF(G16&lt;=126,1+(G16*3),4+(G16*3)),IF(H16="integer",4,IF(H16="numeric",3+CEILING(G16/4*2,2),0))))</f>
        <v>151</v>
      </c>
      <c r="J16" s="237"/>
      <c r="K16" s="238"/>
      <c r="L16" s="239" t="s">
        <v>192</v>
      </c>
      <c r="M16" s="240"/>
      <c r="S16" s="25" t="str">
        <f t="shared" ref="S16:S17" si="12">IF(B16&lt;&gt;1,","&amp;D16,D16)</f>
        <v>,specimen_name</v>
      </c>
      <c r="T16" s="25" t="str">
        <f t="shared" ref="T16:T17" si="13">UPPER(H16)</f>
        <v>TEXT</v>
      </c>
      <c r="U16" s="25" t="str">
        <f t="shared" ref="U16:U17" si="14">IF(K16&lt;&gt;"","default "&amp;IF(H16="text","'"&amp;K16&amp;"'",K16),"")</f>
        <v/>
      </c>
      <c r="V16" s="25" t="str">
        <f t="shared" ref="V16:V17" si="15">IF(L16="○","NOT NULL","")</f>
        <v>NOT NULL</v>
      </c>
      <c r="W16" s="25" t="str">
        <f t="shared" ref="W16:W17" si="16">"-- "&amp;C16</f>
        <v>-- 検体材料</v>
      </c>
      <c r="Y16" s="41"/>
      <c r="Z16" s="41"/>
      <c r="AA16" s="41"/>
      <c r="AB16" s="41"/>
      <c r="AD16" s="25" t="str">
        <f t="shared" ref="AD16:AD17" si="17">IF(H16="text",""""&amp;D16&amp;""": ""object"", ","")</f>
        <v xml:space="preserve">"specimen_name": "object", </v>
      </c>
      <c r="AE16" s="25" t="str">
        <f t="shared" ref="AE16:AE17" si="18">""""&amp;D16&amp;""", "</f>
        <v xml:space="preserve">"specimen_name", </v>
      </c>
    </row>
    <row r="17" spans="2:31">
      <c r="B17" s="33">
        <f t="shared" si="0"/>
        <v>4</v>
      </c>
      <c r="C17" s="34" t="s">
        <v>2255</v>
      </c>
      <c r="D17" s="236" t="s">
        <v>2259</v>
      </c>
      <c r="E17" s="36"/>
      <c r="F17" s="36" t="s">
        <v>3080</v>
      </c>
      <c r="G17" s="36">
        <v>20</v>
      </c>
      <c r="H17" s="229" t="str">
        <f t="shared" si="10"/>
        <v>text</v>
      </c>
      <c r="I17" s="229">
        <f t="shared" si="11"/>
        <v>61</v>
      </c>
      <c r="J17" s="237"/>
      <c r="K17" s="238"/>
      <c r="L17" s="239" t="s">
        <v>192</v>
      </c>
      <c r="M17" s="240"/>
      <c r="S17" s="25" t="str">
        <f t="shared" si="12"/>
        <v>,sp_code</v>
      </c>
      <c r="T17" s="25" t="str">
        <f t="shared" si="13"/>
        <v>TEXT</v>
      </c>
      <c r="U17" s="25" t="str">
        <f t="shared" si="14"/>
        <v/>
      </c>
      <c r="V17" s="25" t="str">
        <f t="shared" si="15"/>
        <v>NOT NULL</v>
      </c>
      <c r="W17" s="25" t="str">
        <f t="shared" si="16"/>
        <v>-- 検体材料コード</v>
      </c>
      <c r="Y17" s="41"/>
      <c r="Z17" s="41"/>
      <c r="AA17" s="41"/>
      <c r="AB17" s="41"/>
      <c r="AD17" s="25" t="str">
        <f t="shared" si="17"/>
        <v xml:space="preserve">"sp_code": "object", </v>
      </c>
      <c r="AE17" s="25" t="str">
        <f t="shared" si="18"/>
        <v xml:space="preserve">"sp_code", </v>
      </c>
    </row>
    <row r="18" spans="2:31">
      <c r="B18" s="33">
        <f t="shared" si="0"/>
        <v>5</v>
      </c>
      <c r="C18" s="34" t="s">
        <v>2294</v>
      </c>
      <c r="D18" s="236" t="s">
        <v>2315</v>
      </c>
      <c r="E18" s="36"/>
      <c r="F18" s="36" t="s">
        <v>3080</v>
      </c>
      <c r="G18" s="36">
        <v>50</v>
      </c>
      <c r="H18" s="229" t="str">
        <f t="shared" si="4"/>
        <v>text</v>
      </c>
      <c r="I18" s="229">
        <f t="shared" si="1"/>
        <v>151</v>
      </c>
      <c r="J18" s="237"/>
      <c r="K18" s="238"/>
      <c r="L18" s="239" t="s">
        <v>192</v>
      </c>
      <c r="M18" s="240"/>
      <c r="S18" s="25" t="str">
        <f t="shared" si="5"/>
        <v>,item_name</v>
      </c>
      <c r="T18" s="25" t="str">
        <f t="shared" si="6"/>
        <v>TEXT</v>
      </c>
      <c r="U18" s="25" t="str">
        <f t="shared" si="7"/>
        <v/>
      </c>
      <c r="V18" s="25" t="str">
        <f t="shared" si="2"/>
        <v>NOT NULL</v>
      </c>
      <c r="W18" s="25" t="str">
        <f t="shared" si="3"/>
        <v>-- 検査名</v>
      </c>
      <c r="Y18" s="41"/>
      <c r="Z18" s="41"/>
      <c r="AA18" s="41"/>
      <c r="AB18" s="41"/>
      <c r="AD18" s="25" t="str">
        <f t="shared" si="8"/>
        <v xml:space="preserve">"item_name": "object", </v>
      </c>
      <c r="AE18" s="25" t="str">
        <f t="shared" si="9"/>
        <v xml:space="preserve">"item_name", </v>
      </c>
    </row>
    <row r="19" spans="2:31">
      <c r="B19" s="33">
        <f t="shared" si="0"/>
        <v>6</v>
      </c>
      <c r="C19" s="34" t="s">
        <v>2295</v>
      </c>
      <c r="D19" s="236" t="s">
        <v>2316</v>
      </c>
      <c r="E19" s="36"/>
      <c r="F19" s="36" t="s">
        <v>3080</v>
      </c>
      <c r="G19" s="36">
        <v>20</v>
      </c>
      <c r="H19" s="229" t="str">
        <f t="shared" si="4"/>
        <v>text</v>
      </c>
      <c r="I19" s="229">
        <f t="shared" si="1"/>
        <v>61</v>
      </c>
      <c r="J19" s="237"/>
      <c r="K19" s="238"/>
      <c r="L19" s="239" t="s">
        <v>192</v>
      </c>
      <c r="M19" s="240"/>
      <c r="S19" s="25" t="str">
        <f t="shared" si="5"/>
        <v>,item_code</v>
      </c>
      <c r="T19" s="25" t="str">
        <f t="shared" si="6"/>
        <v>TEXT</v>
      </c>
      <c r="U19" s="25" t="str">
        <f t="shared" si="7"/>
        <v/>
      </c>
      <c r="V19" s="25" t="str">
        <f t="shared" si="2"/>
        <v>NOT NULL</v>
      </c>
      <c r="W19" s="25" t="str">
        <f t="shared" si="3"/>
        <v>-- 検査名_施設固有コード</v>
      </c>
      <c r="Y19" s="41"/>
      <c r="Z19" s="41"/>
      <c r="AA19" s="41"/>
      <c r="AB19" s="41"/>
      <c r="AD19" s="25" t="str">
        <f t="shared" si="8"/>
        <v xml:space="preserve">"item_code": "object", </v>
      </c>
      <c r="AE19" s="25" t="str">
        <f t="shared" si="9"/>
        <v xml:space="preserve">"item_code", </v>
      </c>
    </row>
    <row r="20" spans="2:31">
      <c r="B20" s="33">
        <f t="shared" si="0"/>
        <v>7</v>
      </c>
      <c r="C20" s="34" t="s">
        <v>2578</v>
      </c>
      <c r="D20" s="236" t="s">
        <v>2579</v>
      </c>
      <c r="E20" s="36"/>
      <c r="F20" s="36" t="s">
        <v>3080</v>
      </c>
      <c r="G20" s="36">
        <v>10</v>
      </c>
      <c r="H20" s="229" t="str">
        <f t="shared" si="4"/>
        <v>text</v>
      </c>
      <c r="I20" s="229">
        <f t="shared" si="1"/>
        <v>31</v>
      </c>
      <c r="J20" s="237"/>
      <c r="K20" s="238"/>
      <c r="L20" s="239" t="s">
        <v>192</v>
      </c>
      <c r="M20" s="240"/>
      <c r="S20" s="25" t="str">
        <f t="shared" si="5"/>
        <v>,m_unit</v>
      </c>
      <c r="T20" s="25" t="str">
        <f t="shared" si="6"/>
        <v>TEXT</v>
      </c>
      <c r="U20" s="25" t="str">
        <f t="shared" si="7"/>
        <v/>
      </c>
      <c r="V20" s="25" t="str">
        <f t="shared" si="2"/>
        <v>NOT NULL</v>
      </c>
      <c r="W20" s="25" t="str">
        <f t="shared" si="3"/>
        <v>-- 一般単位</v>
      </c>
      <c r="Y20" s="41"/>
      <c r="Z20" s="41"/>
      <c r="AA20" s="41"/>
      <c r="AB20" s="41"/>
      <c r="AD20" s="25" t="str">
        <f t="shared" si="8"/>
        <v xml:space="preserve">"m_unit": "object", </v>
      </c>
      <c r="AE20" s="25" t="str">
        <f t="shared" si="9"/>
        <v xml:space="preserve">"m_unit", </v>
      </c>
    </row>
    <row r="21" spans="2:31" ht="19.5" thickBot="1">
      <c r="B21" s="42">
        <f t="shared" si="0"/>
        <v>8</v>
      </c>
      <c r="C21" s="43" t="s">
        <v>2583</v>
      </c>
      <c r="D21" s="324" t="s">
        <v>2582</v>
      </c>
      <c r="E21" s="44"/>
      <c r="F21" s="44" t="s">
        <v>3081</v>
      </c>
      <c r="G21" s="44">
        <v>10</v>
      </c>
      <c r="H21" s="325" t="str">
        <f t="shared" si="4"/>
        <v>numeric</v>
      </c>
      <c r="I21" s="325">
        <f t="shared" si="1"/>
        <v>9</v>
      </c>
      <c r="J21" s="326"/>
      <c r="K21" s="327"/>
      <c r="L21" s="328" t="s">
        <v>192</v>
      </c>
      <c r="M21" s="329"/>
      <c r="S21" s="25" t="str">
        <f t="shared" si="5"/>
        <v>,c_value</v>
      </c>
      <c r="T21" s="25" t="str">
        <f t="shared" si="6"/>
        <v>NUMERIC</v>
      </c>
      <c r="U21" s="25" t="str">
        <f t="shared" si="7"/>
        <v/>
      </c>
      <c r="V21" s="25" t="str">
        <f t="shared" si="2"/>
        <v>NOT NULL</v>
      </c>
      <c r="W21" s="25" t="str">
        <f t="shared" si="3"/>
        <v>-- 換算値</v>
      </c>
      <c r="Y21" s="41"/>
      <c r="Z21" s="41"/>
      <c r="AA21" s="41"/>
      <c r="AB21" s="41"/>
      <c r="AD21" s="25" t="str">
        <f t="shared" si="8"/>
        <v/>
      </c>
      <c r="AE21" s="25" t="str">
        <f t="shared" si="9"/>
        <v xml:space="preserve">"c_value", </v>
      </c>
    </row>
    <row r="22" spans="2:31">
      <c r="B22" s="341"/>
      <c r="C22" s="341"/>
      <c r="D22" s="341"/>
      <c r="E22" s="341"/>
      <c r="F22" s="341"/>
      <c r="G22" s="341"/>
      <c r="H22" s="341"/>
      <c r="I22" s="341"/>
      <c r="J22" s="341"/>
      <c r="K22" s="341"/>
      <c r="L22" s="341"/>
      <c r="M22" s="342"/>
      <c r="P22" s="41"/>
      <c r="R22" s="25" t="s">
        <v>1327</v>
      </c>
      <c r="Y22" s="41"/>
      <c r="Z22" s="41"/>
      <c r="AA22" s="41"/>
      <c r="AB22" s="41"/>
    </row>
    <row r="23" spans="2:31">
      <c r="P23" s="41"/>
      <c r="Y23" s="41"/>
      <c r="Z23" s="41"/>
      <c r="AA23" s="41"/>
      <c r="AB23" s="41"/>
    </row>
    <row r="24" spans="2:31">
      <c r="P24" s="41"/>
      <c r="Y24" s="41"/>
      <c r="Z24" s="41"/>
      <c r="AA24" s="41"/>
      <c r="AB24" s="41"/>
    </row>
    <row r="25" spans="2:31">
      <c r="P25" s="41"/>
      <c r="Y25" s="41"/>
      <c r="Z25" s="41"/>
      <c r="AA25" s="41"/>
    </row>
    <row r="26" spans="2:31">
      <c r="P26" s="41"/>
      <c r="Y26" s="41"/>
      <c r="Z26" s="41"/>
      <c r="AA26" s="41"/>
    </row>
    <row r="27" spans="2:31">
      <c r="P27" s="41"/>
      <c r="Y27" s="41"/>
      <c r="Z27" s="41"/>
      <c r="AA27" s="41"/>
    </row>
    <row r="28" spans="2:31">
      <c r="P28" s="41"/>
      <c r="Y28" s="41"/>
      <c r="Z28" s="41"/>
      <c r="AA28" s="41"/>
    </row>
    <row r="29" spans="2:31">
      <c r="P29" s="41"/>
      <c r="Y29" s="41"/>
      <c r="Z29" s="41"/>
      <c r="AA29"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8">
    <cfRule type="duplicateValues" dxfId="56" priority="33"/>
  </conditionalFormatting>
  <conditionalFormatting sqref="D19">
    <cfRule type="duplicateValues" dxfId="55" priority="32"/>
  </conditionalFormatting>
  <conditionalFormatting sqref="D14">
    <cfRule type="duplicateValues" dxfId="54" priority="13"/>
  </conditionalFormatting>
  <conditionalFormatting sqref="D15">
    <cfRule type="duplicateValues" dxfId="53" priority="9"/>
  </conditionalFormatting>
  <conditionalFormatting sqref="D20">
    <cfRule type="duplicateValues" dxfId="52" priority="7"/>
  </conditionalFormatting>
  <conditionalFormatting sqref="D21">
    <cfRule type="duplicateValues" dxfId="51" priority="6"/>
  </conditionalFormatting>
  <conditionalFormatting sqref="D16">
    <cfRule type="duplicateValues" dxfId="50" priority="2"/>
  </conditionalFormatting>
  <conditionalFormatting sqref="D17">
    <cfRule type="duplicateValues" dxfId="49"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pageSetUpPr fitToPage="1"/>
  </sheetPr>
  <dimension ref="A1:AE4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5" t="s">
        <v>140</v>
      </c>
    </row>
    <row r="2" spans="1:31" ht="19.5" thickBot="1">
      <c r="B2" s="633"/>
      <c r="C2" s="634"/>
      <c r="D2" s="26" t="s">
        <v>141</v>
      </c>
      <c r="E2" s="637"/>
      <c r="F2" s="637"/>
      <c r="G2" s="637"/>
      <c r="H2" s="637"/>
      <c r="I2" s="637"/>
      <c r="J2" s="638"/>
      <c r="K2" s="639"/>
      <c r="L2" s="640"/>
      <c r="M2" s="27"/>
      <c r="P2" s="25" t="str">
        <f>"ALTER TABLE ONLY milscm4."&amp;D$8</f>
        <v>ALTER TABLE ONLY milscm4.analize_labo_test_result</v>
      </c>
    </row>
    <row r="3" spans="1:31" ht="19.5" thickBot="1">
      <c r="B3" s="28"/>
      <c r="C3" s="28"/>
      <c r="D3" s="28"/>
      <c r="E3" s="28"/>
      <c r="F3" s="28"/>
      <c r="G3" s="28"/>
      <c r="H3" s="28"/>
      <c r="I3" s="28"/>
      <c r="J3" s="28"/>
      <c r="K3" s="28"/>
      <c r="L3" s="28"/>
      <c r="M3" s="29"/>
      <c r="N3" s="28"/>
      <c r="Q3" s="25" t="str">
        <f>"ADD CONSTRAINT "&amp;D$8&amp;"_pkey"</f>
        <v>ADD CONSTRAINT analize_labo_test_result_pkey</v>
      </c>
    </row>
    <row r="4" spans="1:31">
      <c r="B4" s="626" t="s">
        <v>142</v>
      </c>
      <c r="C4" s="627"/>
      <c r="D4" s="628" t="str">
        <f>VLOOKUP(D7,エンティティ一覧!A1:'エンティティ一覧'!AQ10131,13,FALSE)</f>
        <v>ENT_A7_05</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3111</v>
      </c>
    </row>
    <row r="7" spans="1:31">
      <c r="B7" s="641" t="s">
        <v>145</v>
      </c>
      <c r="C7" s="642"/>
      <c r="D7" s="643" t="s">
        <v>2555</v>
      </c>
      <c r="E7" s="646"/>
      <c r="F7" s="646"/>
      <c r="G7" s="646"/>
      <c r="H7" s="646"/>
      <c r="I7" s="646"/>
      <c r="J7" s="646"/>
      <c r="K7" s="646"/>
      <c r="L7" s="646"/>
      <c r="M7" s="647"/>
      <c r="T7" s="25" t="s">
        <v>3115</v>
      </c>
    </row>
    <row r="8" spans="1:31">
      <c r="B8" s="641" t="s">
        <v>642</v>
      </c>
      <c r="C8" s="642"/>
      <c r="D8" s="643" t="s">
        <v>2586</v>
      </c>
      <c r="E8" s="646"/>
      <c r="F8" s="646"/>
      <c r="G8" s="646"/>
      <c r="H8" s="646"/>
      <c r="I8" s="646"/>
      <c r="J8" s="646"/>
      <c r="K8" s="646"/>
      <c r="L8" s="646"/>
      <c r="M8" s="647"/>
      <c r="S8" s="25" t="s">
        <v>1327</v>
      </c>
    </row>
    <row r="9" spans="1:31" ht="19.5" thickBot="1">
      <c r="B9" s="652" t="s">
        <v>149</v>
      </c>
      <c r="C9" s="653"/>
      <c r="D9" s="654" t="str">
        <f xml:space="preserve"> D7 &amp; "を定義する。"</f>
        <v>検査値紐付け結果を定義する。</v>
      </c>
      <c r="E9" s="655"/>
      <c r="F9" s="655"/>
      <c r="G9" s="655"/>
      <c r="H9" s="655"/>
      <c r="I9" s="655"/>
      <c r="J9" s="655"/>
      <c r="K9" s="655"/>
      <c r="L9" s="655"/>
      <c r="M9" s="656"/>
      <c r="P9" s="25" t="str">
        <f>"ALTER TABLE milscm4."&amp;D$8&amp;" OWNER TO pgmisgrp1;"</f>
        <v>ALTER TABLE milscm4.analize_labo_test_result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milscm4.analize_labo_test_result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milscm4.analize_labo_test_result</v>
      </c>
    </row>
    <row r="13" spans="1:31" ht="16.5" customHeight="1">
      <c r="B13" s="670"/>
      <c r="C13" s="672"/>
      <c r="D13" s="672"/>
      <c r="E13" s="666"/>
      <c r="F13" s="294" t="s">
        <v>162</v>
      </c>
      <c r="G13" s="294" t="s">
        <v>163</v>
      </c>
      <c r="H13" s="294" t="s">
        <v>162</v>
      </c>
      <c r="I13" s="294" t="s">
        <v>164</v>
      </c>
      <c r="J13" s="666"/>
      <c r="K13" s="666"/>
      <c r="L13" s="666"/>
      <c r="M13" s="668"/>
      <c r="Q13" s="25" t="s">
        <v>1326</v>
      </c>
    </row>
    <row r="14" spans="1:31">
      <c r="B14" s="33">
        <f t="shared" ref="B14:B37" si="0">ROW()-13</f>
        <v>1</v>
      </c>
      <c r="C14" s="34" t="s">
        <v>2552</v>
      </c>
      <c r="D14" s="236" t="s">
        <v>2553</v>
      </c>
      <c r="E14" s="36" t="s">
        <v>192</v>
      </c>
      <c r="F14" s="36" t="s">
        <v>3070</v>
      </c>
      <c r="G14" s="36">
        <v>10</v>
      </c>
      <c r="H14" s="229" t="str">
        <f t="shared" ref="H14:H16" si="1">IF(F14="フラグ","boolean",IF(F14="文字列","text",IF(F14="整数","integer",IF(F14="実数","numeric",""))))</f>
        <v>integer</v>
      </c>
      <c r="I14" s="229">
        <f t="shared" ref="I14:I16" si="2">IF(H14="boolean",1,IF(H14="text",IF(G14&lt;=126,1+(G14*3),4+(G14*3)),IF(H14="integer",4,IF(H14="numeric",3+CEILING(G14/4*2,2),0))))</f>
        <v>4</v>
      </c>
      <c r="J14" s="237"/>
      <c r="K14" s="238"/>
      <c r="L14" s="239" t="s">
        <v>3066</v>
      </c>
      <c r="M14" s="240"/>
      <c r="S14" s="25" t="str">
        <f t="shared" ref="S14:S16" si="3">IF(B14&lt;&gt;1,","&amp;D14,D14)</f>
        <v>group_no</v>
      </c>
      <c r="T14" s="25" t="str">
        <f t="shared" ref="T14:T16" si="4">UPPER(H14)</f>
        <v>INTEGER</v>
      </c>
      <c r="U14" s="25" t="str">
        <f t="shared" ref="U14:U16" si="5">IF(K14&lt;&gt;"","default "&amp;IF(H14="text","'"&amp;K14&amp;"'",K14),"")</f>
        <v/>
      </c>
      <c r="V14" s="25" t="str">
        <f t="shared" ref="V14:V16" si="6">IF(L14="○","NOT NULL","")</f>
        <v>NOT NULL</v>
      </c>
      <c r="W14" s="25" t="str">
        <f t="shared" ref="W14:W16" si="7">"-- "&amp;C14</f>
        <v>-- グループNo</v>
      </c>
      <c r="Y14" s="41"/>
      <c r="Z14" s="41"/>
      <c r="AA14" s="41"/>
      <c r="AB14" s="41"/>
      <c r="AD14" s="25" t="str">
        <f t="shared" ref="AD14:AD16" si="8">IF(H14="text",""""&amp;D14&amp;""": ""object"", ","")</f>
        <v/>
      </c>
      <c r="AE14" s="25" t="str">
        <f t="shared" ref="AE14:AE16" si="9">""""&amp;D14&amp;""", "</f>
        <v xml:space="preserve">"group_no", </v>
      </c>
    </row>
    <row r="15" spans="1:31">
      <c r="B15" s="33">
        <f t="shared" si="0"/>
        <v>2</v>
      </c>
      <c r="C15" s="34" t="s">
        <v>3068</v>
      </c>
      <c r="D15" s="236" t="s">
        <v>3067</v>
      </c>
      <c r="E15" s="36"/>
      <c r="F15" s="36" t="s">
        <v>1620</v>
      </c>
      <c r="G15" s="36">
        <v>50</v>
      </c>
      <c r="H15" s="229" t="str">
        <f t="shared" si="1"/>
        <v>text</v>
      </c>
      <c r="I15" s="229">
        <f t="shared" si="2"/>
        <v>151</v>
      </c>
      <c r="J15" s="237"/>
      <c r="K15" s="238"/>
      <c r="L15" s="239" t="s">
        <v>192</v>
      </c>
      <c r="M15" s="240"/>
      <c r="S15" s="25" t="str">
        <f t="shared" si="3"/>
        <v>,group_name</v>
      </c>
      <c r="T15" s="25" t="str">
        <f t="shared" si="4"/>
        <v>TEXT</v>
      </c>
      <c r="U15" s="25" t="str">
        <f t="shared" si="5"/>
        <v/>
      </c>
      <c r="V15" s="25" t="str">
        <f t="shared" si="6"/>
        <v>NOT NULL</v>
      </c>
      <c r="W15" s="25" t="str">
        <f t="shared" si="7"/>
        <v>-- グループ名</v>
      </c>
      <c r="Y15" s="41"/>
      <c r="Z15" s="41"/>
      <c r="AA15" s="41"/>
      <c r="AB15" s="41"/>
      <c r="AD15" s="25" t="str">
        <f t="shared" si="8"/>
        <v xml:space="preserve">"group_name": "object", </v>
      </c>
      <c r="AE15" s="25" t="str">
        <f t="shared" si="9"/>
        <v xml:space="preserve">"group_name", </v>
      </c>
    </row>
    <row r="16" spans="1:31">
      <c r="B16" s="33">
        <f t="shared" si="0"/>
        <v>3</v>
      </c>
      <c r="C16" s="34" t="s">
        <v>2294</v>
      </c>
      <c r="D16" s="236" t="s">
        <v>2315</v>
      </c>
      <c r="E16" s="36"/>
      <c r="F16" s="36" t="s">
        <v>1620</v>
      </c>
      <c r="G16" s="36">
        <v>50</v>
      </c>
      <c r="H16" s="229" t="str">
        <f t="shared" si="1"/>
        <v>text</v>
      </c>
      <c r="I16" s="229">
        <f t="shared" si="2"/>
        <v>151</v>
      </c>
      <c r="J16" s="237"/>
      <c r="K16" s="238"/>
      <c r="L16" s="239" t="s">
        <v>192</v>
      </c>
      <c r="M16" s="240"/>
      <c r="S16" s="25" t="str">
        <f t="shared" si="3"/>
        <v>,item_name</v>
      </c>
      <c r="T16" s="25" t="str">
        <f t="shared" si="4"/>
        <v>TEXT</v>
      </c>
      <c r="U16" s="25" t="str">
        <f t="shared" si="5"/>
        <v/>
      </c>
      <c r="V16" s="25" t="str">
        <f t="shared" si="6"/>
        <v>NOT NULL</v>
      </c>
      <c r="W16" s="25" t="str">
        <f t="shared" si="7"/>
        <v>-- 検査名</v>
      </c>
      <c r="Y16" s="41"/>
      <c r="Z16" s="41"/>
      <c r="AA16" s="41"/>
      <c r="AB16" s="41"/>
      <c r="AD16" s="25" t="str">
        <f t="shared" si="8"/>
        <v xml:space="preserve">"item_name": "object", </v>
      </c>
      <c r="AE16" s="25" t="str">
        <f t="shared" si="9"/>
        <v xml:space="preserve">"item_name", </v>
      </c>
    </row>
    <row r="17" spans="1:31">
      <c r="B17" s="33">
        <f t="shared" si="0"/>
        <v>4</v>
      </c>
      <c r="C17" s="34" t="s">
        <v>2295</v>
      </c>
      <c r="D17" s="236" t="s">
        <v>2316</v>
      </c>
      <c r="E17" s="36" t="s">
        <v>192</v>
      </c>
      <c r="F17" s="36" t="s">
        <v>1620</v>
      </c>
      <c r="G17" s="36">
        <v>20</v>
      </c>
      <c r="H17" s="229" t="str">
        <f>IF(F17="フラグ","boolean",IF(F17="文字列","text",IF(F17="整数","integer",IF(F17="実数","numeric",""))))</f>
        <v>text</v>
      </c>
      <c r="I17" s="229">
        <f>IF(H17="boolean",1,IF(H17="text",IF(G17&lt;=126,1+(G17*3),4+(G17*3)),IF(H17="integer",4,IF(H17="numeric",3+CEILING(G17/4*2,2),0))))</f>
        <v>61</v>
      </c>
      <c r="J17" s="237"/>
      <c r="K17" s="238"/>
      <c r="L17" s="239" t="s">
        <v>1602</v>
      </c>
      <c r="M17" s="240"/>
      <c r="S17" s="25" t="str">
        <f>IF(B17&lt;&gt;1,","&amp;D17,D17)</f>
        <v>,item_code</v>
      </c>
      <c r="T17" s="25" t="str">
        <f>UPPER(H17)</f>
        <v>TEXT</v>
      </c>
      <c r="U17" s="25" t="str">
        <f>IF(K17&lt;&gt;"","default "&amp;IF(H17="text","'"&amp;K17&amp;"'",K17),"")</f>
        <v/>
      </c>
      <c r="V17" s="25" t="str">
        <f>IF(L17="○","NOT NULL","")</f>
        <v>NOT NULL</v>
      </c>
      <c r="W17" s="25" t="str">
        <f>"-- "&amp;C17</f>
        <v>-- 検査名_施設固有コード</v>
      </c>
      <c r="Y17" s="41"/>
      <c r="Z17" s="41"/>
      <c r="AA17" s="41"/>
      <c r="AB17" s="41"/>
      <c r="AD17" s="25" t="str">
        <f>IF(H17="text",""""&amp;D17&amp;""": ""object"", ","")</f>
        <v xml:space="preserve">"item_code": "object", </v>
      </c>
      <c r="AE17" s="25" t="str">
        <f>""""&amp;D17&amp;""", "</f>
        <v xml:space="preserve">"item_code", </v>
      </c>
    </row>
    <row r="18" spans="1:31" ht="37.5">
      <c r="B18" s="33">
        <f t="shared" si="0"/>
        <v>5</v>
      </c>
      <c r="C18" s="34" t="s">
        <v>2578</v>
      </c>
      <c r="D18" s="236" t="s">
        <v>2579</v>
      </c>
      <c r="E18" s="36"/>
      <c r="F18" s="36" t="s">
        <v>1620</v>
      </c>
      <c r="G18" s="36">
        <v>20</v>
      </c>
      <c r="H18" s="229" t="str">
        <f>IF(F18="フラグ","boolean",IF(F18="文字列","text",IF(F18="整数","integer",IF(F18="実数","numeric",""))))</f>
        <v>text</v>
      </c>
      <c r="I18" s="229">
        <f>IF(H18="boolean",1,IF(H18="text",IF(G18&lt;=126,1+(G18*3),4+(G18*3)),IF(H18="integer",4,IF(H18="numeric",3+CEILING(G18/4*2,2),0))))</f>
        <v>61</v>
      </c>
      <c r="J18" s="237"/>
      <c r="K18" s="238"/>
      <c r="L18" s="239" t="s">
        <v>1602</v>
      </c>
      <c r="M18" s="240" t="s">
        <v>2581</v>
      </c>
      <c r="S18" s="25" t="str">
        <f>IF(B18&lt;&gt;1,","&amp;D18,D18)</f>
        <v>,m_unit</v>
      </c>
      <c r="T18" s="25" t="str">
        <f>UPPER(H18)</f>
        <v>TEXT</v>
      </c>
      <c r="U18" s="25" t="str">
        <f>IF(K18&lt;&gt;"","default "&amp;IF(H18="text","'"&amp;K18&amp;"'",K18),"")</f>
        <v/>
      </c>
      <c r="V18" s="25" t="str">
        <f>IF(L18="○","NOT NULL","")</f>
        <v>NOT NULL</v>
      </c>
      <c r="W18" s="25" t="str">
        <f>"-- "&amp;C18</f>
        <v>-- 一般単位</v>
      </c>
      <c r="Y18" s="41"/>
      <c r="Z18" s="41"/>
      <c r="AA18" s="41"/>
      <c r="AB18" s="41"/>
      <c r="AD18" s="25" t="str">
        <f>IF(H18="text",""""&amp;D18&amp;""": ""object"", ","")</f>
        <v xml:space="preserve">"m_unit": "object", </v>
      </c>
      <c r="AE18" s="25" t="str">
        <f>""""&amp;D18&amp;""", "</f>
        <v xml:space="preserve">"m_unit", </v>
      </c>
    </row>
    <row r="19" spans="1:31">
      <c r="B19" s="33">
        <f t="shared" si="0"/>
        <v>6</v>
      </c>
      <c r="C19" s="34" t="s">
        <v>3071</v>
      </c>
      <c r="D19" s="236" t="s">
        <v>1629</v>
      </c>
      <c r="E19" s="36" t="s">
        <v>1273</v>
      </c>
      <c r="F19" s="36" t="s">
        <v>3072</v>
      </c>
      <c r="G19" s="36">
        <v>50</v>
      </c>
      <c r="H19" s="229" t="str">
        <f t="shared" ref="H19" si="10">IF(F19="フラグ","boolean",IF(F19="文字列","text",IF(F19="整数","integer",IF(F19="実数","numeric",""))))</f>
        <v>text</v>
      </c>
      <c r="I19" s="229">
        <f t="shared" ref="I19" si="11">IF(H19="boolean",1,IF(H19="text",IF(G19&lt;=126,1+(G19*3),4+(G19*3)),IF(H19="integer",4,IF(H19="numeric",3+CEILING(G19/4*2,2),0))))</f>
        <v>151</v>
      </c>
      <c r="J19" s="237"/>
      <c r="K19" s="238"/>
      <c r="L19" s="239" t="s">
        <v>1273</v>
      </c>
      <c r="M19" s="240" t="s">
        <v>3075</v>
      </c>
      <c r="S19" s="25" t="str">
        <f t="shared" ref="S19" si="12">IF(B19&lt;&gt;1,","&amp;D19,D19)</f>
        <v>,facility_id_mml</v>
      </c>
      <c r="T19" s="25" t="str">
        <f t="shared" ref="T19" si="13">UPPER(H19)</f>
        <v>TEXT</v>
      </c>
      <c r="U19" s="25" t="str">
        <f t="shared" ref="U19" si="14">IF(K19&lt;&gt;"","default "&amp;IF(H19="text","'"&amp;K19&amp;"'",K19),"")</f>
        <v/>
      </c>
      <c r="V19" s="25" t="str">
        <f t="shared" ref="V19" si="15">IF(L19="○","NOT NULL","")</f>
        <v>NOT NULL</v>
      </c>
      <c r="W19" s="25" t="str">
        <f t="shared" ref="W19" si="16">"-- "&amp;C19</f>
        <v>-- 施設ID（MML）</v>
      </c>
      <c r="Y19" s="41"/>
      <c r="Z19" s="41"/>
      <c r="AA19" s="41"/>
      <c r="AB19" s="41"/>
      <c r="AD19" s="25" t="str">
        <f t="shared" ref="AD19" si="17">IF(H19="text",""""&amp;D19&amp;""": ""object"", ","")</f>
        <v xml:space="preserve">"facility_id_mml": "object", </v>
      </c>
      <c r="AE19" s="25" t="str">
        <f t="shared" ref="AE19" si="18">""""&amp;D19&amp;""", "</f>
        <v xml:space="preserve">"facility_id_mml", </v>
      </c>
    </row>
    <row r="20" spans="1:31">
      <c r="B20" s="33">
        <f t="shared" si="0"/>
        <v>7</v>
      </c>
      <c r="C20" s="34" t="s">
        <v>2556</v>
      </c>
      <c r="D20" s="236" t="s">
        <v>2557</v>
      </c>
      <c r="E20" s="36"/>
      <c r="F20" s="36" t="s">
        <v>180</v>
      </c>
      <c r="G20" s="36">
        <v>10</v>
      </c>
      <c r="H20" s="229" t="str">
        <f>IF(F20="フラグ","boolean",IF(F20="文字列","text",IF(F20="整数","integer",IF(F20="実数","numeric",""))))</f>
        <v>integer</v>
      </c>
      <c r="I20" s="229">
        <f>IF(H20="boolean",1,IF(H20="text",IF(G20&lt;=126,1+(G20*3),4+(G20*3)),IF(H20="integer",4,IF(H20="numeric",3+CEILING(G20/4*2,2),0))))</f>
        <v>4</v>
      </c>
      <c r="J20" s="237"/>
      <c r="K20" s="238"/>
      <c r="L20" s="239" t="s">
        <v>192</v>
      </c>
      <c r="M20" s="240"/>
      <c r="S20" s="25" t="str">
        <f>IF(B20&lt;&gt;1,","&amp;D20,D20)</f>
        <v>,count</v>
      </c>
      <c r="T20" s="25" t="str">
        <f>UPPER(H20)</f>
        <v>INTEGER</v>
      </c>
      <c r="U20" s="25" t="str">
        <f>IF(K20&lt;&gt;"","default "&amp;IF(H20="text","'"&amp;K20&amp;"'",K20),"")</f>
        <v/>
      </c>
      <c r="V20" s="25" t="str">
        <f>IF(L20="○","NOT NULL","")</f>
        <v>NOT NULL</v>
      </c>
      <c r="W20" s="25" t="str">
        <f>"-- "&amp;C20</f>
        <v>-- 件数</v>
      </c>
      <c r="Y20" s="41"/>
      <c r="Z20" s="41"/>
      <c r="AA20" s="41"/>
      <c r="AB20" s="41"/>
      <c r="AD20" s="25" t="str">
        <f>IF(H20="text",""""&amp;D20&amp;""": ""object"", ","")</f>
        <v/>
      </c>
      <c r="AE20" s="25" t="str">
        <f>""""&amp;D20&amp;""", "</f>
        <v xml:space="preserve">"count", </v>
      </c>
    </row>
    <row r="21" spans="1:31">
      <c r="B21" s="33">
        <f t="shared" si="0"/>
        <v>8</v>
      </c>
      <c r="C21" s="34" t="s">
        <v>2559</v>
      </c>
      <c r="D21" s="236" t="s">
        <v>2558</v>
      </c>
      <c r="E21" s="36"/>
      <c r="F21" s="36" t="s">
        <v>2572</v>
      </c>
      <c r="G21" s="36">
        <v>10</v>
      </c>
      <c r="H21" s="229" t="str">
        <f t="shared" ref="H21" si="19">IF(F21="フラグ","boolean",IF(F21="文字列","text",IF(F21="整数","integer",IF(F21="実数","numeric",""))))</f>
        <v>numeric</v>
      </c>
      <c r="I21" s="229">
        <f t="shared" ref="I21" si="20">IF(H21="boolean",1,IF(H21="text",IF(G21&lt;=126,1+(G21*3),4+(G21*3)),IF(H21="integer",4,IF(H21="numeric",3+CEILING(G21/4*2,2),0))))</f>
        <v>9</v>
      </c>
      <c r="J21" s="237"/>
      <c r="K21" s="238"/>
      <c r="L21" s="239" t="s">
        <v>192</v>
      </c>
      <c r="M21" s="240"/>
      <c r="S21" s="25" t="str">
        <f t="shared" ref="S21" si="21">IF(B21&lt;&gt;1,","&amp;D21,D21)</f>
        <v>,mean</v>
      </c>
      <c r="T21" s="25" t="str">
        <f t="shared" ref="T21" si="22">UPPER(H21)</f>
        <v>NUMERIC</v>
      </c>
      <c r="U21" s="25" t="str">
        <f t="shared" ref="U21" si="23">IF(K21&lt;&gt;"","default "&amp;IF(H21="text","'"&amp;K21&amp;"'",K21),"")</f>
        <v/>
      </c>
      <c r="V21" s="25" t="str">
        <f t="shared" ref="V21" si="24">IF(L21="○","NOT NULL","")</f>
        <v>NOT NULL</v>
      </c>
      <c r="W21" s="25" t="str">
        <f t="shared" ref="W21" si="25">"-- "&amp;C21</f>
        <v>-- 平均</v>
      </c>
      <c r="Y21" s="41"/>
      <c r="Z21" s="41"/>
      <c r="AA21" s="41"/>
      <c r="AB21" s="41"/>
      <c r="AD21" s="25" t="str">
        <f t="shared" ref="AD21" si="26">IF(H21="text",""""&amp;D21&amp;""": ""object"", ","")</f>
        <v/>
      </c>
      <c r="AE21" s="25" t="str">
        <f t="shared" ref="AE21" si="27">""""&amp;D21&amp;""", "</f>
        <v xml:space="preserve">"mean", </v>
      </c>
    </row>
    <row r="22" spans="1:31">
      <c r="B22" s="33">
        <f t="shared" si="0"/>
        <v>9</v>
      </c>
      <c r="C22" s="34" t="s">
        <v>2570</v>
      </c>
      <c r="D22" s="236" t="s">
        <v>2571</v>
      </c>
      <c r="E22" s="36"/>
      <c r="F22" s="36" t="s">
        <v>2572</v>
      </c>
      <c r="G22" s="36">
        <v>10</v>
      </c>
      <c r="H22" s="229" t="str">
        <f t="shared" ref="H22:H27" si="28">IF(F22="フラグ","boolean",IF(F22="文字列","text",IF(F22="整数","integer",IF(F22="実数","numeric",""))))</f>
        <v>numeric</v>
      </c>
      <c r="I22" s="229">
        <f t="shared" ref="I22:I27" si="29">IF(H22="boolean",1,IF(H22="text",IF(G22&lt;=126,1+(G22*3),4+(G22*3)),IF(H22="integer",4,IF(H22="numeric",3+CEILING(G22/4*2,2),0))))</f>
        <v>9</v>
      </c>
      <c r="J22" s="237"/>
      <c r="K22" s="238"/>
      <c r="L22" s="239" t="s">
        <v>192</v>
      </c>
      <c r="M22" s="240"/>
      <c r="S22" s="25" t="str">
        <f t="shared" ref="S22:S27" si="30">IF(B22&lt;&gt;1,","&amp;D22,D22)</f>
        <v>,std</v>
      </c>
      <c r="T22" s="25" t="str">
        <f t="shared" ref="T22:T27" si="31">UPPER(H22)</f>
        <v>NUMERIC</v>
      </c>
      <c r="U22" s="25" t="str">
        <f t="shared" ref="U22:U27" si="32">IF(K22&lt;&gt;"","default "&amp;IF(H22="text","'"&amp;K22&amp;"'",K22),"")</f>
        <v/>
      </c>
      <c r="V22" s="25" t="str">
        <f t="shared" ref="V22:V27" si="33">IF(L22="○","NOT NULL","")</f>
        <v>NOT NULL</v>
      </c>
      <c r="W22" s="25" t="str">
        <f t="shared" ref="W22:W27" si="34">"-- "&amp;C22</f>
        <v>-- 分散</v>
      </c>
      <c r="Y22" s="41"/>
      <c r="Z22" s="41"/>
      <c r="AA22" s="41"/>
      <c r="AB22" s="41"/>
      <c r="AD22" s="25" t="str">
        <f t="shared" ref="AD22:AD27" si="35">IF(H22="text",""""&amp;D22&amp;""": ""object"", ","")</f>
        <v/>
      </c>
      <c r="AE22" s="25" t="str">
        <f t="shared" ref="AE22:AE27" si="36">""""&amp;D22&amp;""", "</f>
        <v xml:space="preserve">"std", </v>
      </c>
    </row>
    <row r="23" spans="1:31">
      <c r="B23" s="33">
        <f t="shared" si="0"/>
        <v>10</v>
      </c>
      <c r="C23" s="34" t="s">
        <v>2561</v>
      </c>
      <c r="D23" s="236" t="s">
        <v>2560</v>
      </c>
      <c r="E23" s="36"/>
      <c r="F23" s="36" t="s">
        <v>2572</v>
      </c>
      <c r="G23" s="36">
        <v>10</v>
      </c>
      <c r="H23" s="229" t="str">
        <f t="shared" si="28"/>
        <v>numeric</v>
      </c>
      <c r="I23" s="229">
        <f t="shared" si="29"/>
        <v>9</v>
      </c>
      <c r="J23" s="237"/>
      <c r="K23" s="238"/>
      <c r="L23" s="239" t="s">
        <v>192</v>
      </c>
      <c r="M23" s="240"/>
      <c r="S23" s="25" t="str">
        <f t="shared" si="30"/>
        <v>,min</v>
      </c>
      <c r="T23" s="25" t="str">
        <f t="shared" si="31"/>
        <v>NUMERIC</v>
      </c>
      <c r="U23" s="25" t="str">
        <f t="shared" si="32"/>
        <v/>
      </c>
      <c r="V23" s="25" t="str">
        <f t="shared" si="33"/>
        <v>NOT NULL</v>
      </c>
      <c r="W23" s="25" t="str">
        <f t="shared" si="34"/>
        <v>-- 最小値</v>
      </c>
      <c r="Y23" s="41"/>
      <c r="Z23" s="41"/>
      <c r="AA23" s="41"/>
      <c r="AB23" s="41"/>
      <c r="AD23" s="25" t="str">
        <f t="shared" si="35"/>
        <v/>
      </c>
      <c r="AE23" s="25" t="str">
        <f t="shared" si="36"/>
        <v xml:space="preserve">"min", </v>
      </c>
    </row>
    <row r="24" spans="1:31">
      <c r="B24" s="33">
        <f t="shared" si="0"/>
        <v>11</v>
      </c>
      <c r="C24" s="296" t="s">
        <v>2562</v>
      </c>
      <c r="D24" s="236" t="s">
        <v>2563</v>
      </c>
      <c r="E24" s="36"/>
      <c r="F24" s="36" t="s">
        <v>2572</v>
      </c>
      <c r="G24" s="36">
        <v>10</v>
      </c>
      <c r="H24" s="229" t="str">
        <f t="shared" si="28"/>
        <v>numeric</v>
      </c>
      <c r="I24" s="229">
        <f t="shared" si="29"/>
        <v>9</v>
      </c>
      <c r="J24" s="237"/>
      <c r="K24" s="238"/>
      <c r="L24" s="239" t="s">
        <v>192</v>
      </c>
      <c r="M24" s="240"/>
      <c r="S24" s="25" t="str">
        <f t="shared" si="30"/>
        <v>,first_quantile</v>
      </c>
      <c r="T24" s="25" t="str">
        <f t="shared" si="31"/>
        <v>NUMERIC</v>
      </c>
      <c r="U24" s="25" t="str">
        <f t="shared" si="32"/>
        <v/>
      </c>
      <c r="V24" s="25" t="str">
        <f t="shared" si="33"/>
        <v>NOT NULL</v>
      </c>
      <c r="W24" s="25" t="str">
        <f t="shared" si="34"/>
        <v>-- 第1四分位点</v>
      </c>
      <c r="Y24" s="41"/>
      <c r="Z24" s="41"/>
      <c r="AA24" s="41"/>
      <c r="AB24" s="41"/>
      <c r="AD24" s="25" t="str">
        <f t="shared" si="35"/>
        <v/>
      </c>
      <c r="AE24" s="25" t="str">
        <f t="shared" si="36"/>
        <v xml:space="preserve">"first_quantile", </v>
      </c>
    </row>
    <row r="25" spans="1:31">
      <c r="B25" s="33">
        <f t="shared" si="0"/>
        <v>12</v>
      </c>
      <c r="C25" s="296" t="s">
        <v>2564</v>
      </c>
      <c r="D25" s="236" t="s">
        <v>2566</v>
      </c>
      <c r="E25" s="36"/>
      <c r="F25" s="36" t="s">
        <v>2572</v>
      </c>
      <c r="G25" s="36">
        <v>10</v>
      </c>
      <c r="H25" s="229" t="str">
        <f t="shared" si="28"/>
        <v>numeric</v>
      </c>
      <c r="I25" s="229">
        <f t="shared" si="29"/>
        <v>9</v>
      </c>
      <c r="J25" s="237"/>
      <c r="K25" s="238"/>
      <c r="L25" s="239" t="s">
        <v>192</v>
      </c>
      <c r="M25" s="240"/>
      <c r="S25" s="25" t="str">
        <f t="shared" si="30"/>
        <v>,second_quantile</v>
      </c>
      <c r="T25" s="25" t="str">
        <f t="shared" si="31"/>
        <v>NUMERIC</v>
      </c>
      <c r="U25" s="25" t="str">
        <f t="shared" si="32"/>
        <v/>
      </c>
      <c r="V25" s="25" t="str">
        <f t="shared" si="33"/>
        <v>NOT NULL</v>
      </c>
      <c r="W25" s="25" t="str">
        <f t="shared" si="34"/>
        <v>-- 第2四分位点</v>
      </c>
      <c r="Y25" s="41"/>
      <c r="Z25" s="41"/>
      <c r="AA25" s="41"/>
      <c r="AB25" s="41"/>
      <c r="AD25" s="25" t="str">
        <f t="shared" si="35"/>
        <v/>
      </c>
      <c r="AE25" s="25" t="str">
        <f t="shared" si="36"/>
        <v xml:space="preserve">"second_quantile", </v>
      </c>
    </row>
    <row r="26" spans="1:31">
      <c r="B26" s="33">
        <f t="shared" si="0"/>
        <v>13</v>
      </c>
      <c r="C26" s="34" t="s">
        <v>2565</v>
      </c>
      <c r="D26" s="236" t="s">
        <v>2567</v>
      </c>
      <c r="E26" s="36"/>
      <c r="F26" s="36" t="s">
        <v>2572</v>
      </c>
      <c r="G26" s="36">
        <v>10</v>
      </c>
      <c r="H26" s="229" t="str">
        <f t="shared" si="28"/>
        <v>numeric</v>
      </c>
      <c r="I26" s="229">
        <f t="shared" si="29"/>
        <v>9</v>
      </c>
      <c r="J26" s="237"/>
      <c r="K26" s="238"/>
      <c r="L26" s="239" t="s">
        <v>3066</v>
      </c>
      <c r="M26" s="240"/>
      <c r="S26" s="25" t="str">
        <f t="shared" si="30"/>
        <v>,third_quantile</v>
      </c>
      <c r="T26" s="25" t="str">
        <f t="shared" si="31"/>
        <v>NUMERIC</v>
      </c>
      <c r="U26" s="25" t="str">
        <f t="shared" si="32"/>
        <v/>
      </c>
      <c r="V26" s="25" t="str">
        <f t="shared" si="33"/>
        <v>NOT NULL</v>
      </c>
      <c r="W26" s="25" t="str">
        <f t="shared" si="34"/>
        <v>-- 第3四分位点</v>
      </c>
      <c r="Y26" s="41"/>
      <c r="Z26" s="41"/>
      <c r="AA26" s="41"/>
      <c r="AB26" s="41"/>
      <c r="AD26" s="25" t="str">
        <f t="shared" si="35"/>
        <v/>
      </c>
      <c r="AE26" s="25" t="str">
        <f t="shared" si="36"/>
        <v xml:space="preserve">"third_quantile", </v>
      </c>
    </row>
    <row r="27" spans="1:31">
      <c r="A27" s="41"/>
      <c r="B27" s="33">
        <f t="shared" si="0"/>
        <v>14</v>
      </c>
      <c r="C27" s="34" t="s">
        <v>2569</v>
      </c>
      <c r="D27" s="34" t="s">
        <v>2568</v>
      </c>
      <c r="E27" s="36"/>
      <c r="F27" s="36" t="s">
        <v>3073</v>
      </c>
      <c r="G27" s="36">
        <v>10</v>
      </c>
      <c r="H27" s="245" t="str">
        <f t="shared" si="28"/>
        <v>numeric</v>
      </c>
      <c r="I27" s="245">
        <f t="shared" si="29"/>
        <v>9</v>
      </c>
      <c r="J27" s="37"/>
      <c r="K27" s="249"/>
      <c r="L27" s="36" t="s">
        <v>192</v>
      </c>
      <c r="M27" s="39"/>
      <c r="S27" s="25" t="str">
        <f t="shared" si="30"/>
        <v>,max</v>
      </c>
      <c r="T27" s="25" t="str">
        <f t="shared" si="31"/>
        <v>NUMERIC</v>
      </c>
      <c r="U27" s="25" t="str">
        <f t="shared" si="32"/>
        <v/>
      </c>
      <c r="V27" s="25" t="str">
        <f t="shared" si="33"/>
        <v>NOT NULL</v>
      </c>
      <c r="W27" s="25" t="str">
        <f t="shared" si="34"/>
        <v>-- 最大値</v>
      </c>
      <c r="Y27" s="41"/>
      <c r="Z27" s="41"/>
      <c r="AA27" s="41"/>
      <c r="AB27" s="41"/>
      <c r="AD27" s="25" t="str">
        <f t="shared" si="35"/>
        <v/>
      </c>
      <c r="AE27" s="25" t="str">
        <f t="shared" si="36"/>
        <v xml:space="preserve">"max", </v>
      </c>
    </row>
    <row r="28" spans="1:31" ht="56.25">
      <c r="B28" s="33">
        <f t="shared" si="0"/>
        <v>15</v>
      </c>
      <c r="C28" s="34" t="s">
        <v>3082</v>
      </c>
      <c r="D28" s="236" t="s">
        <v>3100</v>
      </c>
      <c r="E28" s="36"/>
      <c r="F28" s="36" t="s">
        <v>1875</v>
      </c>
      <c r="G28" s="36">
        <v>2</v>
      </c>
      <c r="H28" s="229" t="str">
        <f>IF(F28="フラグ","boolean",IF(F28="文字列","text",IF(F28="整数","integer",IF(F28="実数","numeric",""))))</f>
        <v>integer</v>
      </c>
      <c r="I28" s="229">
        <f>IF(H28="boolean",1,IF(H28="text",IF(G28&lt;=126,1+(G28*3),4+(G28*3)),IF(H28="integer",4,IF(H28="numeric",3+CEILING(G28/4*2,2),0))))</f>
        <v>4</v>
      </c>
      <c r="J28" s="237"/>
      <c r="K28" s="238"/>
      <c r="L28" s="239" t="s">
        <v>192</v>
      </c>
      <c r="M28" s="240" t="s">
        <v>3091</v>
      </c>
      <c r="S28" s="25" t="str">
        <f>IF(B28&lt;&gt;1,","&amp;D28,D28)</f>
        <v>,cluster_no_distance10</v>
      </c>
      <c r="T28" s="25" t="str">
        <f>UPPER(H28)</f>
        <v>INTEGER</v>
      </c>
      <c r="U28" s="25" t="str">
        <f>IF(K28&lt;&gt;"","default "&amp;IF(H28="text","'"&amp;K28&amp;"'",K28),"")</f>
        <v/>
      </c>
      <c r="V28" s="25" t="str">
        <f>IF(L28="○","NOT NULL","")</f>
        <v>NOT NULL</v>
      </c>
      <c r="W28" s="25" t="str">
        <f>"-- "&amp;C28</f>
        <v>-- クラスタNo距離10%</v>
      </c>
      <c r="Y28" s="41"/>
      <c r="Z28" s="41"/>
      <c r="AA28" s="41"/>
      <c r="AB28" s="41"/>
      <c r="AD28" s="25" t="str">
        <f>IF(H28="text",""""&amp;D28&amp;""": ""object"", ","")</f>
        <v/>
      </c>
      <c r="AE28" s="25" t="str">
        <f>""""&amp;D28&amp;""", "</f>
        <v xml:space="preserve">"cluster_no_distance10", </v>
      </c>
    </row>
    <row r="29" spans="1:31" ht="56.25">
      <c r="B29" s="33">
        <f t="shared" si="0"/>
        <v>16</v>
      </c>
      <c r="C29" s="34" t="s">
        <v>3083</v>
      </c>
      <c r="D29" s="236" t="s">
        <v>3101</v>
      </c>
      <c r="E29" s="36"/>
      <c r="F29" s="36" t="s">
        <v>1875</v>
      </c>
      <c r="G29" s="36">
        <v>2</v>
      </c>
      <c r="H29" s="229" t="str">
        <f t="shared" ref="H29" si="37">IF(F29="フラグ","boolean",IF(F29="文字列","text",IF(F29="整数","integer",IF(F29="実数","numeric",""))))</f>
        <v>integer</v>
      </c>
      <c r="I29" s="229">
        <f t="shared" ref="I29" si="38">IF(H29="boolean",1,IF(H29="text",IF(G29&lt;=126,1+(G29*3),4+(G29*3)),IF(H29="integer",4,IF(H29="numeric",3+CEILING(G29/4*2,2),0))))</f>
        <v>4</v>
      </c>
      <c r="J29" s="237"/>
      <c r="K29" s="238"/>
      <c r="L29" s="239" t="s">
        <v>192</v>
      </c>
      <c r="M29" s="240" t="s">
        <v>3092</v>
      </c>
      <c r="S29" s="25" t="str">
        <f t="shared" ref="S29" si="39">IF(B29&lt;&gt;1,","&amp;D29,D29)</f>
        <v>,cluster_no_distance20</v>
      </c>
      <c r="T29" s="25" t="str">
        <f t="shared" ref="T29" si="40">UPPER(H29)</f>
        <v>INTEGER</v>
      </c>
      <c r="U29" s="25" t="str">
        <f t="shared" ref="U29" si="41">IF(K29&lt;&gt;"","default "&amp;IF(H29="text","'"&amp;K29&amp;"'",K29),"")</f>
        <v/>
      </c>
      <c r="V29" s="25" t="str">
        <f t="shared" ref="V29" si="42">IF(L29="○","NOT NULL","")</f>
        <v>NOT NULL</v>
      </c>
      <c r="W29" s="25" t="str">
        <f t="shared" ref="W29" si="43">"-- "&amp;C29</f>
        <v>-- クラスタNo距離20%</v>
      </c>
      <c r="Y29" s="41"/>
      <c r="Z29" s="41"/>
      <c r="AA29" s="41"/>
      <c r="AB29" s="41"/>
      <c r="AD29" s="25" t="str">
        <f t="shared" ref="AD29" si="44">IF(H29="text",""""&amp;D29&amp;""": ""object"", ","")</f>
        <v/>
      </c>
      <c r="AE29" s="25" t="str">
        <f t="shared" ref="AE29" si="45">""""&amp;D29&amp;""", "</f>
        <v xml:space="preserve">"cluster_no_distance20", </v>
      </c>
    </row>
    <row r="30" spans="1:31" ht="56.25">
      <c r="B30" s="33">
        <f t="shared" si="0"/>
        <v>17</v>
      </c>
      <c r="C30" s="34" t="s">
        <v>3084</v>
      </c>
      <c r="D30" s="236" t="s">
        <v>3102</v>
      </c>
      <c r="E30" s="36"/>
      <c r="F30" s="36" t="s">
        <v>1875</v>
      </c>
      <c r="G30" s="36">
        <v>2</v>
      </c>
      <c r="H30" s="229" t="str">
        <f t="shared" ref="H30" si="46">IF(F30="フラグ","boolean",IF(F30="文字列","text",IF(F30="整数","integer",IF(F30="実数","numeric",""))))</f>
        <v>integer</v>
      </c>
      <c r="I30" s="229">
        <f t="shared" ref="I30" si="47">IF(H30="boolean",1,IF(H30="text",IF(G30&lt;=126,1+(G30*3),4+(G30*3)),IF(H30="integer",4,IF(H30="numeric",3+CEILING(G30/4*2,2),0))))</f>
        <v>4</v>
      </c>
      <c r="J30" s="237"/>
      <c r="K30" s="238"/>
      <c r="L30" s="239" t="s">
        <v>192</v>
      </c>
      <c r="M30" s="240" t="s">
        <v>3093</v>
      </c>
      <c r="S30" s="25" t="str">
        <f t="shared" ref="S30" si="48">IF(B30&lt;&gt;1,","&amp;D30,D30)</f>
        <v>,cluster_no_distance30</v>
      </c>
      <c r="T30" s="25" t="str">
        <f t="shared" ref="T30" si="49">UPPER(H30)</f>
        <v>INTEGER</v>
      </c>
      <c r="U30" s="25" t="str">
        <f t="shared" ref="U30" si="50">IF(K30&lt;&gt;"","default "&amp;IF(H30="text","'"&amp;K30&amp;"'",K30),"")</f>
        <v/>
      </c>
      <c r="V30" s="25" t="str">
        <f t="shared" ref="V30" si="51">IF(L30="○","NOT NULL","")</f>
        <v>NOT NULL</v>
      </c>
      <c r="W30" s="25" t="str">
        <f t="shared" ref="W30" si="52">"-- "&amp;C30</f>
        <v>-- クラスタNo距離30%</v>
      </c>
      <c r="Y30" s="41"/>
      <c r="Z30" s="41"/>
      <c r="AA30" s="41"/>
      <c r="AB30" s="41"/>
      <c r="AD30" s="25" t="str">
        <f t="shared" ref="AD30" si="53">IF(H30="text",""""&amp;D30&amp;""": ""object"", ","")</f>
        <v/>
      </c>
      <c r="AE30" s="25" t="str">
        <f t="shared" ref="AE30" si="54">""""&amp;D30&amp;""", "</f>
        <v xml:space="preserve">"cluster_no_distance30", </v>
      </c>
    </row>
    <row r="31" spans="1:31" ht="56.25">
      <c r="B31" s="33">
        <f t="shared" si="0"/>
        <v>18</v>
      </c>
      <c r="C31" s="34" t="s">
        <v>3085</v>
      </c>
      <c r="D31" s="236" t="s">
        <v>3103</v>
      </c>
      <c r="E31" s="36"/>
      <c r="F31" s="36" t="s">
        <v>1875</v>
      </c>
      <c r="G31" s="36">
        <v>2</v>
      </c>
      <c r="H31" s="229" t="str">
        <f>IF(F31="フラグ","boolean",IF(F31="文字列","text",IF(F31="整数","integer",IF(F31="実数","numeric",""))))</f>
        <v>integer</v>
      </c>
      <c r="I31" s="229">
        <f>IF(H31="boolean",1,IF(H31="text",IF(G31&lt;=126,1+(G31*3),4+(G31*3)),IF(H31="integer",4,IF(H31="numeric",3+CEILING(G31/4*2,2),0))))</f>
        <v>4</v>
      </c>
      <c r="J31" s="237"/>
      <c r="K31" s="238"/>
      <c r="L31" s="239" t="s">
        <v>192</v>
      </c>
      <c r="M31" s="240" t="s">
        <v>3094</v>
      </c>
      <c r="S31" s="25" t="str">
        <f>IF(B31&lt;&gt;1,","&amp;D31,D31)</f>
        <v>,cluster_no_distance40</v>
      </c>
      <c r="T31" s="25" t="str">
        <f>UPPER(H31)</f>
        <v>INTEGER</v>
      </c>
      <c r="U31" s="25" t="str">
        <f>IF(K31&lt;&gt;"","default "&amp;IF(H31="text","'"&amp;K31&amp;"'",K31),"")</f>
        <v/>
      </c>
      <c r="V31" s="25" t="str">
        <f>IF(L31="○","NOT NULL","")</f>
        <v>NOT NULL</v>
      </c>
      <c r="W31" s="25" t="str">
        <f>"-- "&amp;C31</f>
        <v>-- クラスタNo距離40%</v>
      </c>
      <c r="Y31" s="41"/>
      <c r="Z31" s="41"/>
      <c r="AA31" s="41"/>
      <c r="AB31" s="41"/>
      <c r="AD31" s="25" t="str">
        <f>IF(H31="text",""""&amp;D31&amp;""": ""object"", ","")</f>
        <v/>
      </c>
      <c r="AE31" s="25" t="str">
        <f>""""&amp;D31&amp;""", "</f>
        <v xml:space="preserve">"cluster_no_distance40", </v>
      </c>
    </row>
    <row r="32" spans="1:31" ht="56.25">
      <c r="B32" s="33">
        <f t="shared" si="0"/>
        <v>19</v>
      </c>
      <c r="C32" s="34" t="s">
        <v>3086</v>
      </c>
      <c r="D32" s="236" t="s">
        <v>3104</v>
      </c>
      <c r="E32" s="36"/>
      <c r="F32" s="36" t="s">
        <v>1875</v>
      </c>
      <c r="G32" s="36">
        <v>2</v>
      </c>
      <c r="H32" s="229" t="str">
        <f t="shared" ref="H32:H35" si="55">IF(F32="フラグ","boolean",IF(F32="文字列","text",IF(F32="整数","integer",IF(F32="実数","numeric",""))))</f>
        <v>integer</v>
      </c>
      <c r="I32" s="229">
        <f t="shared" ref="I32:I35" si="56">IF(H32="boolean",1,IF(H32="text",IF(G32&lt;=126,1+(G32*3),4+(G32*3)),IF(H32="integer",4,IF(H32="numeric",3+CEILING(G32/4*2,2),0))))</f>
        <v>4</v>
      </c>
      <c r="J32" s="237"/>
      <c r="K32" s="238"/>
      <c r="L32" s="239" t="s">
        <v>192</v>
      </c>
      <c r="M32" s="240" t="s">
        <v>3095</v>
      </c>
      <c r="S32" s="25" t="str">
        <f t="shared" ref="S32:S35" si="57">IF(B32&lt;&gt;1,","&amp;D32,D32)</f>
        <v>,cluster_no_distance50</v>
      </c>
      <c r="T32" s="25" t="str">
        <f t="shared" ref="T32:T35" si="58">UPPER(H32)</f>
        <v>INTEGER</v>
      </c>
      <c r="U32" s="25" t="str">
        <f t="shared" ref="U32:U35" si="59">IF(K32&lt;&gt;"","default "&amp;IF(H32="text","'"&amp;K32&amp;"'",K32),"")</f>
        <v/>
      </c>
      <c r="V32" s="25" t="str">
        <f t="shared" ref="V32:V35" si="60">IF(L32="○","NOT NULL","")</f>
        <v>NOT NULL</v>
      </c>
      <c r="W32" s="25" t="str">
        <f t="shared" ref="W32:W35" si="61">"-- "&amp;C32</f>
        <v>-- クラスタNo距離50%</v>
      </c>
      <c r="Y32" s="41"/>
      <c r="Z32" s="41"/>
      <c r="AA32" s="41"/>
      <c r="AB32" s="41"/>
      <c r="AD32" s="25" t="str">
        <f t="shared" ref="AD32:AD35" si="62">IF(H32="text",""""&amp;D32&amp;""": ""object"", ","")</f>
        <v/>
      </c>
      <c r="AE32" s="25" t="str">
        <f t="shared" ref="AE32:AE35" si="63">""""&amp;D32&amp;""", "</f>
        <v xml:space="preserve">"cluster_no_distance50", </v>
      </c>
    </row>
    <row r="33" spans="2:31" ht="56.25">
      <c r="B33" s="33">
        <f t="shared" si="0"/>
        <v>20</v>
      </c>
      <c r="C33" s="34" t="s">
        <v>3087</v>
      </c>
      <c r="D33" s="236" t="s">
        <v>3105</v>
      </c>
      <c r="E33" s="36"/>
      <c r="F33" s="36" t="s">
        <v>1875</v>
      </c>
      <c r="G33" s="36">
        <v>2</v>
      </c>
      <c r="H33" s="229" t="str">
        <f t="shared" si="55"/>
        <v>integer</v>
      </c>
      <c r="I33" s="229">
        <f t="shared" si="56"/>
        <v>4</v>
      </c>
      <c r="J33" s="237"/>
      <c r="K33" s="238"/>
      <c r="L33" s="239" t="s">
        <v>192</v>
      </c>
      <c r="M33" s="240" t="s">
        <v>3096</v>
      </c>
      <c r="S33" s="25" t="str">
        <f t="shared" si="57"/>
        <v>,cluster_no_distance60</v>
      </c>
      <c r="T33" s="25" t="str">
        <f t="shared" si="58"/>
        <v>INTEGER</v>
      </c>
      <c r="U33" s="25" t="str">
        <f t="shared" si="59"/>
        <v/>
      </c>
      <c r="V33" s="25" t="str">
        <f t="shared" si="60"/>
        <v>NOT NULL</v>
      </c>
      <c r="W33" s="25" t="str">
        <f t="shared" si="61"/>
        <v>-- クラスタNo距離60%</v>
      </c>
      <c r="Y33" s="41"/>
      <c r="Z33" s="41"/>
      <c r="AA33" s="41"/>
      <c r="AB33" s="41"/>
      <c r="AD33" s="25" t="str">
        <f t="shared" si="62"/>
        <v/>
      </c>
      <c r="AE33" s="25" t="str">
        <f t="shared" si="63"/>
        <v xml:space="preserve">"cluster_no_distance60", </v>
      </c>
    </row>
    <row r="34" spans="2:31" ht="56.25">
      <c r="B34" s="33">
        <f t="shared" si="0"/>
        <v>21</v>
      </c>
      <c r="C34" s="34" t="s">
        <v>3088</v>
      </c>
      <c r="D34" s="236" t="s">
        <v>3106</v>
      </c>
      <c r="E34" s="36"/>
      <c r="F34" s="36" t="s">
        <v>1875</v>
      </c>
      <c r="G34" s="36">
        <v>2</v>
      </c>
      <c r="H34" s="229" t="str">
        <f t="shared" si="55"/>
        <v>integer</v>
      </c>
      <c r="I34" s="229">
        <f t="shared" si="56"/>
        <v>4</v>
      </c>
      <c r="J34" s="237"/>
      <c r="K34" s="238"/>
      <c r="L34" s="239" t="s">
        <v>192</v>
      </c>
      <c r="M34" s="240" t="s">
        <v>3097</v>
      </c>
      <c r="S34" s="25" t="str">
        <f t="shared" si="57"/>
        <v>,cluster_no_distance70</v>
      </c>
      <c r="T34" s="25" t="str">
        <f t="shared" si="58"/>
        <v>INTEGER</v>
      </c>
      <c r="U34" s="25" t="str">
        <f t="shared" si="59"/>
        <v/>
      </c>
      <c r="V34" s="25" t="str">
        <f t="shared" si="60"/>
        <v>NOT NULL</v>
      </c>
      <c r="W34" s="25" t="str">
        <f t="shared" si="61"/>
        <v>-- クラスタNo距離70%</v>
      </c>
      <c r="Y34" s="41"/>
      <c r="Z34" s="41"/>
      <c r="AA34" s="41"/>
      <c r="AB34" s="41"/>
      <c r="AD34" s="25" t="str">
        <f t="shared" si="62"/>
        <v/>
      </c>
      <c r="AE34" s="25" t="str">
        <f t="shared" si="63"/>
        <v xml:space="preserve">"cluster_no_distance70", </v>
      </c>
    </row>
    <row r="35" spans="2:31" ht="56.25">
      <c r="B35" s="33">
        <f t="shared" si="0"/>
        <v>22</v>
      </c>
      <c r="C35" s="34" t="s">
        <v>3089</v>
      </c>
      <c r="D35" s="236" t="s">
        <v>3107</v>
      </c>
      <c r="E35" s="36"/>
      <c r="F35" s="36" t="s">
        <v>1875</v>
      </c>
      <c r="G35" s="36">
        <v>2</v>
      </c>
      <c r="H35" s="229" t="str">
        <f t="shared" si="55"/>
        <v>integer</v>
      </c>
      <c r="I35" s="229">
        <f t="shared" si="56"/>
        <v>4</v>
      </c>
      <c r="J35" s="237"/>
      <c r="K35" s="238"/>
      <c r="L35" s="239" t="s">
        <v>192</v>
      </c>
      <c r="M35" s="240" t="s">
        <v>3098</v>
      </c>
      <c r="S35" s="25" t="str">
        <f t="shared" si="57"/>
        <v>,cluster_no_distance80</v>
      </c>
      <c r="T35" s="25" t="str">
        <f t="shared" si="58"/>
        <v>INTEGER</v>
      </c>
      <c r="U35" s="25" t="str">
        <f t="shared" si="59"/>
        <v/>
      </c>
      <c r="V35" s="25" t="str">
        <f t="shared" si="60"/>
        <v>NOT NULL</v>
      </c>
      <c r="W35" s="25" t="str">
        <f t="shared" si="61"/>
        <v>-- クラスタNo距離80%</v>
      </c>
      <c r="Y35" s="41"/>
      <c r="Z35" s="41"/>
      <c r="AA35" s="41"/>
      <c r="AB35" s="41"/>
      <c r="AD35" s="25" t="str">
        <f t="shared" si="62"/>
        <v/>
      </c>
      <c r="AE35" s="25" t="str">
        <f t="shared" si="63"/>
        <v xml:space="preserve">"cluster_no_distance80", </v>
      </c>
    </row>
    <row r="36" spans="2:31" ht="56.25">
      <c r="B36" s="33">
        <f t="shared" si="0"/>
        <v>23</v>
      </c>
      <c r="C36" s="34" t="s">
        <v>3090</v>
      </c>
      <c r="D36" s="236" t="s">
        <v>3108</v>
      </c>
      <c r="E36" s="36"/>
      <c r="F36" s="36" t="s">
        <v>1875</v>
      </c>
      <c r="G36" s="36">
        <v>2</v>
      </c>
      <c r="H36" s="229" t="str">
        <f t="shared" ref="H36" si="64">IF(F36="フラグ","boolean",IF(F36="文字列","text",IF(F36="整数","integer",IF(F36="実数","numeric",""))))</f>
        <v>integer</v>
      </c>
      <c r="I36" s="229">
        <f t="shared" ref="I36" si="65">IF(H36="boolean",1,IF(H36="text",IF(G36&lt;=126,1+(G36*3),4+(G36*3)),IF(H36="integer",4,IF(H36="numeric",3+CEILING(G36/4*2,2),0))))</f>
        <v>4</v>
      </c>
      <c r="J36" s="237"/>
      <c r="K36" s="238"/>
      <c r="L36" s="239" t="s">
        <v>192</v>
      </c>
      <c r="M36" s="240" t="s">
        <v>3099</v>
      </c>
      <c r="S36" s="25" t="str">
        <f t="shared" ref="S36" si="66">IF(B36&lt;&gt;1,","&amp;D36,D36)</f>
        <v>,cluster_no_distance90</v>
      </c>
      <c r="T36" s="25" t="str">
        <f t="shared" ref="T36" si="67">UPPER(H36)</f>
        <v>INTEGER</v>
      </c>
      <c r="U36" s="25" t="str">
        <f t="shared" ref="U36" si="68">IF(K36&lt;&gt;"","default "&amp;IF(H36="text","'"&amp;K36&amp;"'",K36),"")</f>
        <v/>
      </c>
      <c r="V36" s="25" t="str">
        <f t="shared" ref="V36" si="69">IF(L36="○","NOT NULL","")</f>
        <v>NOT NULL</v>
      </c>
      <c r="W36" s="25" t="str">
        <f t="shared" ref="W36" si="70">"-- "&amp;C36</f>
        <v>-- クラスタNo距離90%</v>
      </c>
      <c r="Y36" s="41"/>
      <c r="Z36" s="41"/>
      <c r="AA36" s="41"/>
      <c r="AB36" s="41"/>
      <c r="AD36" s="25" t="str">
        <f t="shared" ref="AD36" si="71">IF(H36="text",""""&amp;D36&amp;""": ""object"", ","")</f>
        <v/>
      </c>
      <c r="AE36" s="25" t="str">
        <f t="shared" ref="AE36" si="72">""""&amp;D36&amp;""", "</f>
        <v xml:space="preserve">"cluster_no_distance90", </v>
      </c>
    </row>
    <row r="37" spans="2:31" ht="19.5" thickBot="1">
      <c r="B37" s="33">
        <f t="shared" si="0"/>
        <v>24</v>
      </c>
      <c r="C37" s="34" t="s">
        <v>2573</v>
      </c>
      <c r="D37" s="236" t="s">
        <v>3114</v>
      </c>
      <c r="E37" s="36" t="s">
        <v>192</v>
      </c>
      <c r="F37" s="36" t="s">
        <v>1620</v>
      </c>
      <c r="G37" s="36">
        <v>12</v>
      </c>
      <c r="H37" s="229" t="str">
        <f t="shared" ref="H37" si="73">IF(F37="フラグ","boolean",IF(F37="文字列","text",IF(F37="整数","integer",IF(F37="実数","numeric",""))))</f>
        <v>text</v>
      </c>
      <c r="I37" s="229">
        <f t="shared" ref="I37" si="74">IF(H37="boolean",1,IF(H37="text",IF(G37&lt;=126,1+(G37*3),4+(G37*3)),IF(H37="integer",4,IF(H37="numeric",3+CEILING(G37/4*2,2),0))))</f>
        <v>37</v>
      </c>
      <c r="J37" s="237"/>
      <c r="K37" s="238"/>
      <c r="L37" s="239" t="s">
        <v>192</v>
      </c>
      <c r="M37" s="240" t="s">
        <v>2574</v>
      </c>
      <c r="S37" s="25" t="str">
        <f t="shared" ref="S37" si="75">IF(B37&lt;&gt;1,","&amp;D37,D37)</f>
        <v>,syori_time</v>
      </c>
      <c r="T37" s="25" t="str">
        <f t="shared" ref="T37" si="76">UPPER(H37)</f>
        <v>TEXT</v>
      </c>
      <c r="U37" s="25" t="str">
        <f t="shared" ref="U37" si="77">IF(K37&lt;&gt;"","default "&amp;IF(H37="text","'"&amp;K37&amp;"'",K37),"")</f>
        <v/>
      </c>
      <c r="V37" s="25" t="str">
        <f t="shared" ref="V37" si="78">IF(L37="○","NOT NULL","")</f>
        <v>NOT NULL</v>
      </c>
      <c r="W37" s="25" t="str">
        <f t="shared" ref="W37" si="79">"-- "&amp;C37</f>
        <v>-- 処理日時</v>
      </c>
      <c r="Y37" s="41"/>
      <c r="Z37" s="41"/>
      <c r="AA37" s="41"/>
      <c r="AB37" s="41"/>
      <c r="AD37" s="25" t="str">
        <f t="shared" ref="AD37" si="80">IF(H37="text",""""&amp;D37&amp;""": ""object"", ","")</f>
        <v xml:space="preserve">"syori_time": "object", </v>
      </c>
      <c r="AE37" s="25" t="str">
        <f t="shared" ref="AE37" si="81">""""&amp;D37&amp;""", "</f>
        <v xml:space="preserve">"syori_time", </v>
      </c>
    </row>
    <row r="38" spans="2:31">
      <c r="B38" s="341"/>
      <c r="C38" s="341"/>
      <c r="D38" s="341"/>
      <c r="E38" s="341"/>
      <c r="F38" s="341"/>
      <c r="G38" s="341"/>
      <c r="H38" s="341"/>
      <c r="I38" s="341"/>
      <c r="J38" s="341"/>
      <c r="K38" s="341"/>
      <c r="L38" s="341"/>
      <c r="M38" s="342"/>
      <c r="P38" s="41"/>
      <c r="R38" s="25" t="s">
        <v>1327</v>
      </c>
      <c r="Y38" s="41"/>
      <c r="Z38" s="41"/>
      <c r="AA38" s="41"/>
      <c r="AB38" s="41"/>
    </row>
    <row r="39" spans="2:31">
      <c r="P39" s="41"/>
      <c r="Y39" s="41"/>
      <c r="Z39" s="41"/>
      <c r="AA39" s="41"/>
      <c r="AB39" s="41"/>
    </row>
    <row r="40" spans="2:31">
      <c r="P40" s="41"/>
      <c r="Y40" s="41"/>
      <c r="Z40" s="41"/>
      <c r="AA40" s="41"/>
      <c r="AB40" s="41"/>
    </row>
    <row r="41" spans="2:31">
      <c r="P41" s="41"/>
      <c r="Y41" s="41"/>
      <c r="Z41" s="41"/>
      <c r="AA41" s="41"/>
    </row>
    <row r="42" spans="2:31">
      <c r="P42" s="41"/>
      <c r="Y42" s="41"/>
      <c r="Z42" s="41"/>
      <c r="AA42" s="41"/>
    </row>
    <row r="43" spans="2:31">
      <c r="P43" s="41"/>
      <c r="Y43" s="41"/>
      <c r="Z43" s="41"/>
      <c r="AA43" s="41"/>
    </row>
    <row r="44" spans="2:31">
      <c r="P44" s="41"/>
      <c r="Y44" s="41"/>
      <c r="Z44" s="41"/>
      <c r="AA44" s="41"/>
    </row>
    <row r="45" spans="2:31">
      <c r="P45" s="41"/>
      <c r="Y45" s="41"/>
      <c r="Z45" s="41"/>
      <c r="AA4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6">
    <cfRule type="duplicateValues" dxfId="48" priority="31"/>
  </conditionalFormatting>
  <conditionalFormatting sqref="D20">
    <cfRule type="duplicateValues" dxfId="47" priority="30"/>
  </conditionalFormatting>
  <conditionalFormatting sqref="D22">
    <cfRule type="duplicateValues" dxfId="46" priority="29"/>
  </conditionalFormatting>
  <conditionalFormatting sqref="D26 D23:D24">
    <cfRule type="duplicateValues" dxfId="45" priority="37"/>
  </conditionalFormatting>
  <conditionalFormatting sqref="D25">
    <cfRule type="duplicateValues" dxfId="44" priority="26"/>
  </conditionalFormatting>
  <conditionalFormatting sqref="D21">
    <cfRule type="duplicateValues" dxfId="43" priority="24"/>
  </conditionalFormatting>
  <conditionalFormatting sqref="D37">
    <cfRule type="duplicateValues" dxfId="42" priority="23"/>
  </conditionalFormatting>
  <conditionalFormatting sqref="D18">
    <cfRule type="duplicateValues" dxfId="41" priority="21"/>
  </conditionalFormatting>
  <conditionalFormatting sqref="D17">
    <cfRule type="duplicateValues" dxfId="40" priority="18"/>
  </conditionalFormatting>
  <conditionalFormatting sqref="D14">
    <cfRule type="duplicateValues" dxfId="39" priority="6"/>
  </conditionalFormatting>
  <conditionalFormatting sqref="D15">
    <cfRule type="duplicateValues" dxfId="38" priority="5"/>
  </conditionalFormatting>
  <conditionalFormatting sqref="D19">
    <cfRule type="duplicateValues" dxfId="37" priority="3"/>
  </conditionalFormatting>
  <conditionalFormatting sqref="D28">
    <cfRule type="duplicateValues" dxfId="36" priority="2"/>
  </conditionalFormatting>
  <conditionalFormatting sqref="D29:D36">
    <cfRule type="duplicateValues" dxfId="35"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19" t="s">
        <v>140</v>
      </c>
    </row>
    <row r="2" spans="1:31" ht="19.5" thickBot="1">
      <c r="B2" s="633"/>
      <c r="C2" s="634"/>
      <c r="D2" s="26" t="s">
        <v>141</v>
      </c>
      <c r="E2" s="637"/>
      <c r="F2" s="637"/>
      <c r="G2" s="637"/>
      <c r="H2" s="637"/>
      <c r="I2" s="637"/>
      <c r="J2" s="638"/>
      <c r="K2" s="639"/>
      <c r="L2" s="640"/>
      <c r="M2" s="27"/>
      <c r="P2" s="25" t="str">
        <f>"ALTER TABLE ONLY milscm4."&amp;D$8</f>
        <v>ALTER TABLE ONLY milscm4.analize_morphologic_result</v>
      </c>
    </row>
    <row r="3" spans="1:31" ht="19.5" thickBot="1">
      <c r="B3" s="28"/>
      <c r="C3" s="28"/>
      <c r="D3" s="28"/>
      <c r="E3" s="28"/>
      <c r="F3" s="28"/>
      <c r="G3" s="28"/>
      <c r="H3" s="28"/>
      <c r="I3" s="28"/>
      <c r="J3" s="28"/>
      <c r="K3" s="28"/>
      <c r="L3" s="28"/>
      <c r="M3" s="29"/>
      <c r="N3" s="28"/>
      <c r="Q3" s="25" t="str">
        <f>"ADD CONSTRAINT "&amp;D$8&amp;"_pkey"</f>
        <v>ADD CONSTRAINT analize_morphologic_result_pkey</v>
      </c>
    </row>
    <row r="4" spans="1:31">
      <c r="B4" s="626" t="s">
        <v>142</v>
      </c>
      <c r="C4" s="627"/>
      <c r="D4" s="628" t="str">
        <f>VLOOKUP(D7,エンティティ一覧!A1:'エンティティ一覧'!AQ10131,13,FALSE)</f>
        <v>ENT_A7_06</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2866</v>
      </c>
    </row>
    <row r="7" spans="1:31">
      <c r="B7" s="641" t="s">
        <v>145</v>
      </c>
      <c r="C7" s="642"/>
      <c r="D7" s="643" t="s">
        <v>2864</v>
      </c>
      <c r="E7" s="646"/>
      <c r="F7" s="646"/>
      <c r="G7" s="646"/>
      <c r="H7" s="646"/>
      <c r="I7" s="646"/>
      <c r="J7" s="646"/>
      <c r="K7" s="646"/>
      <c r="L7" s="646"/>
      <c r="M7" s="647"/>
    </row>
    <row r="8" spans="1:31">
      <c r="B8" s="641" t="s">
        <v>642</v>
      </c>
      <c r="C8" s="642"/>
      <c r="D8" s="643" t="s">
        <v>2865</v>
      </c>
      <c r="E8" s="646"/>
      <c r="F8" s="646"/>
      <c r="G8" s="646"/>
      <c r="H8" s="646"/>
      <c r="I8" s="646"/>
      <c r="J8" s="646"/>
      <c r="K8" s="646"/>
      <c r="L8" s="646"/>
      <c r="M8" s="647"/>
      <c r="S8" s="25" t="s">
        <v>1327</v>
      </c>
    </row>
    <row r="9" spans="1:31" ht="19.5" thickBot="1">
      <c r="B9" s="652" t="s">
        <v>149</v>
      </c>
      <c r="C9" s="653"/>
      <c r="D9" s="654" t="str">
        <f xml:space="preserve"> D7 &amp; "を定義する。"</f>
        <v>形態素解析結果を定義する。</v>
      </c>
      <c r="E9" s="655"/>
      <c r="F9" s="655"/>
      <c r="G9" s="655"/>
      <c r="H9" s="655"/>
      <c r="I9" s="655"/>
      <c r="J9" s="655"/>
      <c r="K9" s="655"/>
      <c r="L9" s="655"/>
      <c r="M9" s="656"/>
      <c r="P9" s="25" t="str">
        <f>"ALTER TABLE milscm4."&amp;D$8&amp;" OWNER TO pgmisgrp1;"</f>
        <v>ALTER TABLE milscm4.analize_morphologic_result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milscm4.analize_morphologic_result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milscm4.analize_morphologic_result</v>
      </c>
    </row>
    <row r="13" spans="1:31" ht="16.5" customHeight="1">
      <c r="B13" s="670"/>
      <c r="C13" s="672"/>
      <c r="D13" s="672"/>
      <c r="E13" s="666"/>
      <c r="F13" s="318" t="s">
        <v>162</v>
      </c>
      <c r="G13" s="318" t="s">
        <v>163</v>
      </c>
      <c r="H13" s="318" t="s">
        <v>162</v>
      </c>
      <c r="I13" s="318" t="s">
        <v>164</v>
      </c>
      <c r="J13" s="666"/>
      <c r="K13" s="666"/>
      <c r="L13" s="666"/>
      <c r="M13" s="668"/>
      <c r="Q13" s="25" t="s">
        <v>1326</v>
      </c>
    </row>
    <row r="14" spans="1:31">
      <c r="B14" s="33">
        <f t="shared" ref="B14:B28" si="0">ROW()-13</f>
        <v>1</v>
      </c>
      <c r="C14" s="34" t="s">
        <v>2867</v>
      </c>
      <c r="D14" s="236" t="s">
        <v>2868</v>
      </c>
      <c r="E14" s="36" t="s">
        <v>192</v>
      </c>
      <c r="F14" s="36" t="s">
        <v>1875</v>
      </c>
      <c r="G14" s="36">
        <v>10</v>
      </c>
      <c r="H14" s="229" t="str">
        <f t="shared" ref="H14:H21" si="1">IF(F14="フラグ","boolean",IF(F14="文字列","text",IF(F14="整数","integer",IF(F14="実数","numeric",""))))</f>
        <v>integer</v>
      </c>
      <c r="I14" s="229">
        <f t="shared" ref="I14:I21" si="2">IF(H14="boolean",1,IF(H14="text",IF(G14&lt;=126,1+(G14*3),4+(G14*3)),IF(H14="integer",4,IF(H14="numeric",3+CEILING(G14/4*2,2),0))))</f>
        <v>4</v>
      </c>
      <c r="J14" s="237"/>
      <c r="K14" s="238"/>
      <c r="L14" s="239" t="s">
        <v>192</v>
      </c>
      <c r="M14" s="240"/>
      <c r="S14" s="25" t="str">
        <f t="shared" ref="S14:S21" si="3">IF(B14&lt;&gt;1,","&amp;D14,D14)</f>
        <v>sent_no</v>
      </c>
      <c r="T14" s="25" t="str">
        <f t="shared" ref="T14:T21" si="4">UPPER(H14)</f>
        <v>INTEGER</v>
      </c>
      <c r="U14" s="25" t="str">
        <f t="shared" ref="U14:U21" si="5">IF(K14&lt;&gt;"","default "&amp;IF(H14="text","'"&amp;K14&amp;"'",K14),"")</f>
        <v/>
      </c>
      <c r="V14" s="25" t="str">
        <f t="shared" ref="V14:V21" si="6">IF(L14="○","NOT NULL","")</f>
        <v>NOT NULL</v>
      </c>
      <c r="W14" s="25" t="str">
        <f t="shared" ref="W14:W21" si="7">"-- "&amp;C14</f>
        <v>-- 文章No</v>
      </c>
      <c r="Y14" s="41"/>
      <c r="Z14" s="41"/>
      <c r="AA14" s="41"/>
      <c r="AB14" s="41"/>
      <c r="AD14" s="25" t="str">
        <f t="shared" ref="AD14:AD21" si="8">IF(H14="text",""""&amp;D14&amp;""": ""object"", ","")</f>
        <v/>
      </c>
      <c r="AE14" s="25" t="str">
        <f t="shared" ref="AE14:AE21" si="9">""""&amp;D14&amp;""", "</f>
        <v xml:space="preserve">"sent_no", </v>
      </c>
    </row>
    <row r="15" spans="1:31">
      <c r="B15" s="33">
        <f t="shared" si="0"/>
        <v>2</v>
      </c>
      <c r="C15" s="34" t="s">
        <v>2869</v>
      </c>
      <c r="D15" s="236" t="s">
        <v>2870</v>
      </c>
      <c r="E15" s="36" t="s">
        <v>192</v>
      </c>
      <c r="F15" s="36" t="s">
        <v>1875</v>
      </c>
      <c r="G15" s="36">
        <v>10</v>
      </c>
      <c r="H15" s="229" t="str">
        <f t="shared" si="1"/>
        <v>integer</v>
      </c>
      <c r="I15" s="229">
        <f t="shared" si="2"/>
        <v>4</v>
      </c>
      <c r="J15" s="237"/>
      <c r="K15" s="238"/>
      <c r="L15" s="239" t="s">
        <v>192</v>
      </c>
      <c r="M15" s="240"/>
      <c r="S15" s="25" t="str">
        <f t="shared" si="3"/>
        <v>,token_no</v>
      </c>
      <c r="T15" s="25" t="str">
        <f t="shared" si="4"/>
        <v>INTEGER</v>
      </c>
      <c r="U15" s="25" t="str">
        <f t="shared" si="5"/>
        <v/>
      </c>
      <c r="V15" s="25" t="str">
        <f t="shared" si="6"/>
        <v>NOT NULL</v>
      </c>
      <c r="W15" s="25" t="str">
        <f t="shared" si="7"/>
        <v>-- トークンNo</v>
      </c>
      <c r="Y15" s="41"/>
      <c r="Z15" s="41"/>
      <c r="AA15" s="41"/>
      <c r="AB15" s="41"/>
      <c r="AD15" s="25" t="str">
        <f t="shared" si="8"/>
        <v/>
      </c>
      <c r="AE15" s="25" t="str">
        <f t="shared" si="9"/>
        <v xml:space="preserve">"token_no", </v>
      </c>
    </row>
    <row r="16" spans="1:31">
      <c r="B16" s="33">
        <f t="shared" si="0"/>
        <v>3</v>
      </c>
      <c r="C16" s="34" t="s">
        <v>2573</v>
      </c>
      <c r="D16" s="236" t="s">
        <v>2575</v>
      </c>
      <c r="E16" s="36" t="s">
        <v>192</v>
      </c>
      <c r="F16" s="36" t="s">
        <v>1620</v>
      </c>
      <c r="G16" s="36">
        <v>12</v>
      </c>
      <c r="H16" s="229" t="str">
        <f t="shared" si="1"/>
        <v>text</v>
      </c>
      <c r="I16" s="229">
        <f t="shared" si="2"/>
        <v>37</v>
      </c>
      <c r="J16" s="237"/>
      <c r="K16" s="238"/>
      <c r="L16" s="239" t="s">
        <v>192</v>
      </c>
      <c r="M16" s="240" t="s">
        <v>2574</v>
      </c>
      <c r="S16" s="25" t="str">
        <f t="shared" si="3"/>
        <v>,syori_time</v>
      </c>
      <c r="T16" s="25" t="str">
        <f t="shared" si="4"/>
        <v>TEXT</v>
      </c>
      <c r="U16" s="25" t="str">
        <f t="shared" si="5"/>
        <v/>
      </c>
      <c r="V16" s="25" t="str">
        <f t="shared" si="6"/>
        <v>NOT NULL</v>
      </c>
      <c r="W16" s="25" t="str">
        <f t="shared" si="7"/>
        <v>-- 処理日時</v>
      </c>
      <c r="Y16" s="41"/>
      <c r="Z16" s="41"/>
      <c r="AA16" s="41"/>
      <c r="AB16" s="41"/>
      <c r="AD16" s="25" t="str">
        <f t="shared" si="8"/>
        <v xml:space="preserve">"syori_time": "object", </v>
      </c>
      <c r="AE16" s="25" t="str">
        <f t="shared" si="9"/>
        <v xml:space="preserve">"syori_time", </v>
      </c>
    </row>
    <row r="17" spans="1:31">
      <c r="B17" s="33">
        <f t="shared" si="0"/>
        <v>4</v>
      </c>
      <c r="C17" s="34" t="s">
        <v>2871</v>
      </c>
      <c r="D17" s="236" t="s">
        <v>196</v>
      </c>
      <c r="E17" s="36"/>
      <c r="F17" s="36" t="s">
        <v>1620</v>
      </c>
      <c r="G17" s="36">
        <v>20</v>
      </c>
      <c r="H17" s="229" t="str">
        <f t="shared" si="1"/>
        <v>text</v>
      </c>
      <c r="I17" s="229">
        <f t="shared" si="2"/>
        <v>61</v>
      </c>
      <c r="J17" s="237"/>
      <c r="K17" s="238"/>
      <c r="L17" s="239" t="s">
        <v>192</v>
      </c>
      <c r="M17" s="240"/>
      <c r="S17" s="25" t="str">
        <f t="shared" si="3"/>
        <v>,facility_id</v>
      </c>
      <c r="T17" s="25" t="str">
        <f t="shared" si="4"/>
        <v>TEXT</v>
      </c>
      <c r="U17" s="25" t="str">
        <f t="shared" si="5"/>
        <v/>
      </c>
      <c r="V17" s="25" t="str">
        <f t="shared" si="6"/>
        <v>NOT NULL</v>
      </c>
      <c r="W17" s="25" t="str">
        <f t="shared" si="7"/>
        <v>-- 施設ID</v>
      </c>
      <c r="Y17" s="41"/>
      <c r="Z17" s="41"/>
      <c r="AA17" s="41"/>
      <c r="AB17" s="41"/>
      <c r="AD17" s="25" t="str">
        <f t="shared" si="8"/>
        <v xml:space="preserve">"facility_id": "object", </v>
      </c>
      <c r="AE17" s="25" t="str">
        <f t="shared" si="9"/>
        <v xml:space="preserve">"facility_id", </v>
      </c>
    </row>
    <row r="18" spans="1:31">
      <c r="B18" s="33">
        <f t="shared" si="0"/>
        <v>5</v>
      </c>
      <c r="C18" s="34" t="s">
        <v>1781</v>
      </c>
      <c r="D18" s="236" t="s">
        <v>2872</v>
      </c>
      <c r="E18" s="36"/>
      <c r="F18" s="36" t="s">
        <v>1620</v>
      </c>
      <c r="G18" s="36">
        <v>10</v>
      </c>
      <c r="H18" s="229" t="str">
        <f t="shared" si="1"/>
        <v>text</v>
      </c>
      <c r="I18" s="229">
        <f t="shared" si="2"/>
        <v>31</v>
      </c>
      <c r="J18" s="237"/>
      <c r="K18" s="238"/>
      <c r="L18" s="239" t="s">
        <v>192</v>
      </c>
      <c r="M18" s="240"/>
      <c r="S18" s="25" t="str">
        <f t="shared" si="3"/>
        <v>,patient_id</v>
      </c>
      <c r="T18" s="25" t="str">
        <f t="shared" si="4"/>
        <v>TEXT</v>
      </c>
      <c r="U18" s="25" t="str">
        <f t="shared" si="5"/>
        <v/>
      </c>
      <c r="V18" s="25" t="str">
        <f t="shared" si="6"/>
        <v>NOT NULL</v>
      </c>
      <c r="W18" s="25" t="str">
        <f t="shared" si="7"/>
        <v>-- 患者ID</v>
      </c>
      <c r="Y18" s="41"/>
      <c r="Z18" s="41"/>
      <c r="AA18" s="41"/>
      <c r="AB18" s="41"/>
      <c r="AD18" s="25" t="str">
        <f t="shared" si="8"/>
        <v xml:space="preserve">"patient_id": "object", </v>
      </c>
      <c r="AE18" s="25" t="str">
        <f t="shared" si="9"/>
        <v xml:space="preserve">"patient_id", </v>
      </c>
    </row>
    <row r="19" spans="1:31">
      <c r="B19" s="33">
        <f t="shared" si="0"/>
        <v>6</v>
      </c>
      <c r="C19" s="34" t="s">
        <v>2873</v>
      </c>
      <c r="D19" s="236" t="s">
        <v>2874</v>
      </c>
      <c r="E19" s="36"/>
      <c r="F19" s="36" t="s">
        <v>1620</v>
      </c>
      <c r="G19" s="36">
        <v>20</v>
      </c>
      <c r="H19" s="229" t="str">
        <f t="shared" si="1"/>
        <v>text</v>
      </c>
      <c r="I19" s="229">
        <f t="shared" si="2"/>
        <v>61</v>
      </c>
      <c r="J19" s="237"/>
      <c r="K19" s="238"/>
      <c r="L19" s="239" t="s">
        <v>192</v>
      </c>
      <c r="M19" s="240"/>
      <c r="S19" s="25" t="str">
        <f t="shared" si="3"/>
        <v>,surface_form</v>
      </c>
      <c r="T19" s="25" t="str">
        <f t="shared" si="4"/>
        <v>TEXT</v>
      </c>
      <c r="U19" s="25" t="str">
        <f t="shared" si="5"/>
        <v/>
      </c>
      <c r="V19" s="25" t="str">
        <f t="shared" si="6"/>
        <v>NOT NULL</v>
      </c>
      <c r="W19" s="25" t="str">
        <f t="shared" si="7"/>
        <v>-- 表層形</v>
      </c>
      <c r="Y19" s="41"/>
      <c r="Z19" s="41"/>
      <c r="AA19" s="41"/>
      <c r="AB19" s="41"/>
      <c r="AD19" s="25" t="str">
        <f t="shared" si="8"/>
        <v xml:space="preserve">"surface_form": "object", </v>
      </c>
      <c r="AE19" s="25" t="str">
        <f t="shared" si="9"/>
        <v xml:space="preserve">"surface_form", </v>
      </c>
    </row>
    <row r="20" spans="1:31">
      <c r="B20" s="33">
        <f t="shared" si="0"/>
        <v>7</v>
      </c>
      <c r="C20" s="34" t="s">
        <v>2875</v>
      </c>
      <c r="D20" s="236" t="s">
        <v>2876</v>
      </c>
      <c r="E20" s="36"/>
      <c r="F20" s="36" t="s">
        <v>1620</v>
      </c>
      <c r="G20" s="36">
        <v>10</v>
      </c>
      <c r="H20" s="229" t="str">
        <f t="shared" si="1"/>
        <v>text</v>
      </c>
      <c r="I20" s="229">
        <f t="shared" si="2"/>
        <v>31</v>
      </c>
      <c r="J20" s="237"/>
      <c r="K20" s="238"/>
      <c r="L20" s="239"/>
      <c r="M20" s="240"/>
      <c r="S20" s="25" t="str">
        <f t="shared" si="3"/>
        <v>,parts_of_speech</v>
      </c>
      <c r="T20" s="25" t="str">
        <f t="shared" si="4"/>
        <v>TEXT</v>
      </c>
      <c r="U20" s="25" t="str">
        <f t="shared" si="5"/>
        <v/>
      </c>
      <c r="V20" s="25" t="str">
        <f t="shared" si="6"/>
        <v/>
      </c>
      <c r="W20" s="25" t="str">
        <f t="shared" si="7"/>
        <v>-- 品詞</v>
      </c>
      <c r="Y20" s="41"/>
      <c r="Z20" s="41"/>
      <c r="AA20" s="41"/>
      <c r="AB20" s="41"/>
      <c r="AD20" s="25" t="str">
        <f t="shared" si="8"/>
        <v xml:space="preserve">"parts_of_speech": "object", </v>
      </c>
      <c r="AE20" s="25" t="str">
        <f t="shared" si="9"/>
        <v xml:space="preserve">"parts_of_speech", </v>
      </c>
    </row>
    <row r="21" spans="1:31">
      <c r="B21" s="33">
        <f t="shared" si="0"/>
        <v>8</v>
      </c>
      <c r="C21" s="34" t="s">
        <v>2877</v>
      </c>
      <c r="D21" s="236" t="s">
        <v>2878</v>
      </c>
      <c r="E21" s="36"/>
      <c r="F21" s="36" t="s">
        <v>1620</v>
      </c>
      <c r="G21" s="36">
        <v>10</v>
      </c>
      <c r="H21" s="229" t="str">
        <f t="shared" si="1"/>
        <v>text</v>
      </c>
      <c r="I21" s="229">
        <f t="shared" si="2"/>
        <v>31</v>
      </c>
      <c r="J21" s="237"/>
      <c r="K21" s="238"/>
      <c r="L21" s="239"/>
      <c r="M21" s="240"/>
      <c r="S21" s="25" t="str">
        <f t="shared" si="3"/>
        <v>,parts_of_speech_sub1</v>
      </c>
      <c r="T21" s="25" t="str">
        <f t="shared" si="4"/>
        <v>TEXT</v>
      </c>
      <c r="U21" s="25" t="str">
        <f t="shared" si="5"/>
        <v/>
      </c>
      <c r="V21" s="25" t="str">
        <f t="shared" si="6"/>
        <v/>
      </c>
      <c r="W21" s="25" t="str">
        <f t="shared" si="7"/>
        <v>-- 品詞細分類1</v>
      </c>
      <c r="Y21" s="41"/>
      <c r="Z21" s="41"/>
      <c r="AA21" s="41"/>
      <c r="AB21" s="41"/>
      <c r="AD21" s="25" t="str">
        <f t="shared" si="8"/>
        <v xml:space="preserve">"parts_of_speech_sub1": "object", </v>
      </c>
      <c r="AE21" s="25" t="str">
        <f t="shared" si="9"/>
        <v xml:space="preserve">"parts_of_speech_sub1", </v>
      </c>
    </row>
    <row r="22" spans="1:31">
      <c r="B22" s="33">
        <f t="shared" si="0"/>
        <v>9</v>
      </c>
      <c r="C22" s="34" t="s">
        <v>2879</v>
      </c>
      <c r="D22" s="236" t="s">
        <v>2880</v>
      </c>
      <c r="E22" s="36"/>
      <c r="F22" s="36" t="s">
        <v>1620</v>
      </c>
      <c r="G22" s="36">
        <v>10</v>
      </c>
      <c r="H22" s="229" t="str">
        <f>IF(F22="フラグ","boolean",IF(F22="文字列","text",IF(F22="整数","integer",IF(F22="実数","numeric",""))))</f>
        <v>text</v>
      </c>
      <c r="I22" s="229">
        <f>IF(H22="boolean",1,IF(H22="text",IF(G22&lt;=126,1+(G22*3),4+(G22*3)),IF(H22="integer",4,IF(H22="numeric",3+CEILING(G22/4*2,2),0))))</f>
        <v>31</v>
      </c>
      <c r="J22" s="237"/>
      <c r="K22" s="238"/>
      <c r="L22" s="239"/>
      <c r="M22" s="240"/>
      <c r="S22" s="25" t="str">
        <f>IF(B22&lt;&gt;1,","&amp;D22,D22)</f>
        <v>,parts_of_speech_sub2</v>
      </c>
      <c r="T22" s="25" t="str">
        <f>UPPER(H22)</f>
        <v>TEXT</v>
      </c>
      <c r="U22" s="25" t="str">
        <f>IF(K22&lt;&gt;"","default "&amp;IF(H22="text","'"&amp;K22&amp;"'",K22),"")</f>
        <v/>
      </c>
      <c r="V22" s="25" t="str">
        <f>IF(L22="○","NOT NULL","")</f>
        <v/>
      </c>
      <c r="W22" s="25" t="str">
        <f>"-- "&amp;C22</f>
        <v>-- 品詞細分類2</v>
      </c>
      <c r="Y22" s="41"/>
      <c r="Z22" s="41"/>
      <c r="AA22" s="41"/>
      <c r="AB22" s="41"/>
      <c r="AD22" s="25" t="str">
        <f>IF(H22="text",""""&amp;D22&amp;""": ""object"", ","")</f>
        <v xml:space="preserve">"parts_of_speech_sub2": "object", </v>
      </c>
      <c r="AE22" s="25" t="str">
        <f>""""&amp;D22&amp;""", "</f>
        <v xml:space="preserve">"parts_of_speech_sub2", </v>
      </c>
    </row>
    <row r="23" spans="1:31">
      <c r="B23" s="33">
        <f t="shared" si="0"/>
        <v>10</v>
      </c>
      <c r="C23" s="34" t="s">
        <v>2881</v>
      </c>
      <c r="D23" s="236" t="s">
        <v>2882</v>
      </c>
      <c r="E23" s="36"/>
      <c r="F23" s="36" t="s">
        <v>1620</v>
      </c>
      <c r="G23" s="36">
        <v>10</v>
      </c>
      <c r="H23" s="229" t="str">
        <f t="shared" ref="H23:H28" si="10">IF(F23="フラグ","boolean",IF(F23="文字列","text",IF(F23="整数","integer",IF(F23="実数","numeric",""))))</f>
        <v>text</v>
      </c>
      <c r="I23" s="229">
        <f t="shared" ref="I23:I28" si="11">IF(H23="boolean",1,IF(H23="text",IF(G23&lt;=126,1+(G23*3),4+(G23*3)),IF(H23="integer",4,IF(H23="numeric",3+CEILING(G23/4*2,2),0))))</f>
        <v>31</v>
      </c>
      <c r="J23" s="237"/>
      <c r="K23" s="238"/>
      <c r="L23" s="239"/>
      <c r="M23" s="240"/>
      <c r="S23" s="25" t="str">
        <f t="shared" ref="S23:S28" si="12">IF(B23&lt;&gt;1,","&amp;D23,D23)</f>
        <v>,parts_of_speech_sub3</v>
      </c>
      <c r="T23" s="25" t="str">
        <f t="shared" ref="T23:T28" si="13">UPPER(H23)</f>
        <v>TEXT</v>
      </c>
      <c r="U23" s="25" t="str">
        <f t="shared" ref="U23:U28" si="14">IF(K23&lt;&gt;"","default "&amp;IF(H23="text","'"&amp;K23&amp;"'",K23),"")</f>
        <v/>
      </c>
      <c r="V23" s="25" t="str">
        <f t="shared" ref="V23:V28" si="15">IF(L23="○","NOT NULL","")</f>
        <v/>
      </c>
      <c r="W23" s="25" t="str">
        <f t="shared" ref="W23:W28" si="16">"-- "&amp;C23</f>
        <v>-- 品詞細分類3</v>
      </c>
      <c r="Y23" s="41"/>
      <c r="Z23" s="41"/>
      <c r="AA23" s="41"/>
      <c r="AB23" s="41"/>
      <c r="AD23" s="25" t="str">
        <f t="shared" ref="AD23:AD28" si="17">IF(H23="text",""""&amp;D23&amp;""": ""object"", ","")</f>
        <v xml:space="preserve">"parts_of_speech_sub3": "object", </v>
      </c>
      <c r="AE23" s="25" t="str">
        <f t="shared" ref="AE23:AE28" si="18">""""&amp;D23&amp;""", "</f>
        <v xml:space="preserve">"parts_of_speech_sub3", </v>
      </c>
    </row>
    <row r="24" spans="1:31">
      <c r="B24" s="33">
        <f t="shared" si="0"/>
        <v>11</v>
      </c>
      <c r="C24" s="34" t="s">
        <v>2883</v>
      </c>
      <c r="D24" s="236" t="s">
        <v>2884</v>
      </c>
      <c r="E24" s="36"/>
      <c r="F24" s="36" t="s">
        <v>1620</v>
      </c>
      <c r="G24" s="36">
        <v>10</v>
      </c>
      <c r="H24" s="229" t="str">
        <f t="shared" si="10"/>
        <v>text</v>
      </c>
      <c r="I24" s="229">
        <f t="shared" si="11"/>
        <v>31</v>
      </c>
      <c r="J24" s="237"/>
      <c r="K24" s="238"/>
      <c r="L24" s="239"/>
      <c r="M24" s="240"/>
      <c r="S24" s="25" t="str">
        <f t="shared" si="12"/>
        <v>,conjugated_form</v>
      </c>
      <c r="T24" s="25" t="str">
        <f t="shared" si="13"/>
        <v>TEXT</v>
      </c>
      <c r="U24" s="25" t="str">
        <f t="shared" si="14"/>
        <v/>
      </c>
      <c r="V24" s="25" t="str">
        <f t="shared" si="15"/>
        <v/>
      </c>
      <c r="W24" s="25" t="str">
        <f t="shared" si="16"/>
        <v>-- 活用形</v>
      </c>
      <c r="Y24" s="41"/>
      <c r="Z24" s="41"/>
      <c r="AA24" s="41"/>
      <c r="AB24" s="41"/>
      <c r="AD24" s="25" t="str">
        <f t="shared" si="17"/>
        <v xml:space="preserve">"conjugated_form": "object", </v>
      </c>
      <c r="AE24" s="25" t="str">
        <f t="shared" si="18"/>
        <v xml:space="preserve">"conjugated_form", </v>
      </c>
    </row>
    <row r="25" spans="1:31">
      <c r="B25" s="33">
        <f t="shared" si="0"/>
        <v>12</v>
      </c>
      <c r="C25" s="34" t="s">
        <v>2885</v>
      </c>
      <c r="D25" s="236" t="s">
        <v>2886</v>
      </c>
      <c r="E25" s="36"/>
      <c r="F25" s="36" t="s">
        <v>1620</v>
      </c>
      <c r="G25" s="36">
        <v>10</v>
      </c>
      <c r="H25" s="229" t="str">
        <f t="shared" si="10"/>
        <v>text</v>
      </c>
      <c r="I25" s="229">
        <f t="shared" si="11"/>
        <v>31</v>
      </c>
      <c r="J25" s="237"/>
      <c r="K25" s="238"/>
      <c r="L25" s="239"/>
      <c r="M25" s="240"/>
      <c r="S25" s="25" t="str">
        <f t="shared" si="12"/>
        <v>,conjugated_type</v>
      </c>
      <c r="T25" s="25" t="str">
        <f t="shared" si="13"/>
        <v>TEXT</v>
      </c>
      <c r="U25" s="25" t="str">
        <f t="shared" si="14"/>
        <v/>
      </c>
      <c r="V25" s="25" t="str">
        <f t="shared" si="15"/>
        <v/>
      </c>
      <c r="W25" s="25" t="str">
        <f t="shared" si="16"/>
        <v>-- 活用型</v>
      </c>
      <c r="Y25" s="41"/>
      <c r="Z25" s="41"/>
      <c r="AA25" s="41"/>
      <c r="AB25" s="41"/>
      <c r="AD25" s="25" t="str">
        <f t="shared" si="17"/>
        <v xml:space="preserve">"conjugated_type": "object", </v>
      </c>
      <c r="AE25" s="25" t="str">
        <f t="shared" si="18"/>
        <v xml:space="preserve">"conjugated_type", </v>
      </c>
    </row>
    <row r="26" spans="1:31">
      <c r="B26" s="33">
        <f t="shared" si="0"/>
        <v>13</v>
      </c>
      <c r="C26" s="296" t="s">
        <v>2887</v>
      </c>
      <c r="D26" s="236" t="s">
        <v>2888</v>
      </c>
      <c r="E26" s="36"/>
      <c r="F26" s="36" t="s">
        <v>1620</v>
      </c>
      <c r="G26" s="36">
        <v>20</v>
      </c>
      <c r="H26" s="229" t="str">
        <f t="shared" si="10"/>
        <v>text</v>
      </c>
      <c r="I26" s="229">
        <f t="shared" si="11"/>
        <v>61</v>
      </c>
      <c r="J26" s="237"/>
      <c r="K26" s="238"/>
      <c r="L26" s="239"/>
      <c r="M26" s="240"/>
      <c r="S26" s="25" t="str">
        <f t="shared" si="12"/>
        <v>,original_form</v>
      </c>
      <c r="T26" s="25" t="str">
        <f t="shared" si="13"/>
        <v>TEXT</v>
      </c>
      <c r="U26" s="25" t="str">
        <f t="shared" si="14"/>
        <v/>
      </c>
      <c r="V26" s="25" t="str">
        <f t="shared" si="15"/>
        <v/>
      </c>
      <c r="W26" s="25" t="str">
        <f t="shared" si="16"/>
        <v>-- 原形</v>
      </c>
      <c r="Y26" s="41"/>
      <c r="Z26" s="41"/>
      <c r="AA26" s="41"/>
      <c r="AB26" s="41"/>
      <c r="AD26" s="25" t="str">
        <f t="shared" si="17"/>
        <v xml:space="preserve">"original_form": "object", </v>
      </c>
      <c r="AE26" s="25" t="str">
        <f t="shared" si="18"/>
        <v xml:space="preserve">"original_form", </v>
      </c>
    </row>
    <row r="27" spans="1:31">
      <c r="B27" s="33">
        <f t="shared" si="0"/>
        <v>14</v>
      </c>
      <c r="C27" s="296" t="s">
        <v>2889</v>
      </c>
      <c r="D27" s="236" t="s">
        <v>2890</v>
      </c>
      <c r="E27" s="36"/>
      <c r="F27" s="36" t="s">
        <v>1620</v>
      </c>
      <c r="G27" s="36">
        <v>20</v>
      </c>
      <c r="H27" s="229" t="str">
        <f t="shared" si="10"/>
        <v>text</v>
      </c>
      <c r="I27" s="229">
        <f t="shared" si="11"/>
        <v>61</v>
      </c>
      <c r="J27" s="237"/>
      <c r="K27" s="238"/>
      <c r="L27" s="239"/>
      <c r="M27" s="240"/>
      <c r="S27" s="25" t="str">
        <f t="shared" si="12"/>
        <v>,reading</v>
      </c>
      <c r="T27" s="25" t="str">
        <f t="shared" si="13"/>
        <v>TEXT</v>
      </c>
      <c r="U27" s="25" t="str">
        <f t="shared" si="14"/>
        <v/>
      </c>
      <c r="V27" s="25" t="str">
        <f t="shared" si="15"/>
        <v/>
      </c>
      <c r="W27" s="25" t="str">
        <f t="shared" si="16"/>
        <v>-- 読み</v>
      </c>
      <c r="Y27" s="41"/>
      <c r="Z27" s="41"/>
      <c r="AA27" s="41"/>
      <c r="AB27" s="41"/>
      <c r="AD27" s="25" t="str">
        <f t="shared" si="17"/>
        <v xml:space="preserve">"reading": "object", </v>
      </c>
      <c r="AE27" s="25" t="str">
        <f t="shared" si="18"/>
        <v xml:space="preserve">"reading", </v>
      </c>
    </row>
    <row r="28" spans="1:31" ht="19.5" thickBot="1">
      <c r="A28" s="41"/>
      <c r="B28" s="42">
        <f t="shared" si="0"/>
        <v>15</v>
      </c>
      <c r="C28" s="43" t="s">
        <v>2891</v>
      </c>
      <c r="D28" s="43" t="s">
        <v>2892</v>
      </c>
      <c r="E28" s="44"/>
      <c r="F28" s="44" t="s">
        <v>1620</v>
      </c>
      <c r="G28" s="44">
        <v>20</v>
      </c>
      <c r="H28" s="248" t="str">
        <f t="shared" si="10"/>
        <v>text</v>
      </c>
      <c r="I28" s="248">
        <f t="shared" si="11"/>
        <v>61</v>
      </c>
      <c r="J28" s="46"/>
      <c r="K28" s="250"/>
      <c r="L28" s="44"/>
      <c r="M28" s="49"/>
      <c r="S28" s="25" t="str">
        <f t="shared" si="12"/>
        <v>,pronunciation</v>
      </c>
      <c r="T28" s="25" t="str">
        <f t="shared" si="13"/>
        <v>TEXT</v>
      </c>
      <c r="U28" s="25" t="str">
        <f t="shared" si="14"/>
        <v/>
      </c>
      <c r="V28" s="25" t="str">
        <f t="shared" si="15"/>
        <v/>
      </c>
      <c r="W28" s="25" t="str">
        <f t="shared" si="16"/>
        <v>-- 発音</v>
      </c>
      <c r="Y28" s="41"/>
      <c r="Z28" s="41"/>
      <c r="AA28" s="41"/>
      <c r="AB28" s="41"/>
      <c r="AD28" s="25" t="str">
        <f t="shared" si="17"/>
        <v xml:space="preserve">"pronunciation": "object", </v>
      </c>
      <c r="AE28" s="25" t="str">
        <f t="shared" si="18"/>
        <v xml:space="preserve">"pronunciation", </v>
      </c>
    </row>
    <row r="29" spans="1:31">
      <c r="P29" s="41"/>
      <c r="R29" s="25" t="s">
        <v>1327</v>
      </c>
      <c r="Y29" s="41"/>
      <c r="Z29" s="41"/>
      <c r="AA29" s="41"/>
      <c r="AB29" s="41"/>
    </row>
    <row r="30" spans="1:31">
      <c r="P30" s="41"/>
      <c r="Y30" s="41"/>
      <c r="Z30" s="41"/>
      <c r="AA30" s="41"/>
      <c r="AB30" s="41"/>
    </row>
    <row r="31" spans="1:31">
      <c r="P31" s="41"/>
      <c r="Y31" s="41"/>
      <c r="Z31" s="41"/>
      <c r="AA31" s="41"/>
      <c r="AB31" s="41"/>
    </row>
    <row r="32" spans="1:31">
      <c r="P32" s="41"/>
      <c r="Y32" s="41"/>
      <c r="Z32" s="41"/>
      <c r="AA32" s="41"/>
    </row>
    <row r="33" spans="16:27">
      <c r="P33" s="41"/>
      <c r="Y33" s="41"/>
      <c r="Z33" s="41"/>
      <c r="AA33" s="41"/>
    </row>
    <row r="34" spans="16:27">
      <c r="P34" s="41"/>
      <c r="Y34" s="41"/>
      <c r="Z34" s="41"/>
      <c r="AA34" s="41"/>
    </row>
    <row r="35" spans="16:27">
      <c r="P35" s="41"/>
      <c r="Y35" s="41"/>
      <c r="Z35" s="41"/>
      <c r="AA35" s="41"/>
    </row>
    <row r="36" spans="16:27">
      <c r="P36" s="41"/>
      <c r="Y36" s="41"/>
      <c r="Z36" s="41"/>
      <c r="AA36"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34" priority="12"/>
  </conditionalFormatting>
  <conditionalFormatting sqref="D16">
    <cfRule type="duplicateValues" dxfId="33" priority="11"/>
  </conditionalFormatting>
  <conditionalFormatting sqref="D22">
    <cfRule type="duplicateValues" dxfId="32" priority="10"/>
  </conditionalFormatting>
  <conditionalFormatting sqref="D24">
    <cfRule type="duplicateValues" dxfId="31" priority="9"/>
  </conditionalFormatting>
  <conditionalFormatting sqref="D27">
    <cfRule type="duplicateValues" dxfId="30" priority="8"/>
  </conditionalFormatting>
  <conditionalFormatting sqref="D23">
    <cfRule type="duplicateValues" dxfId="29" priority="7"/>
  </conditionalFormatting>
  <conditionalFormatting sqref="D21">
    <cfRule type="duplicateValues" dxfId="28" priority="6"/>
  </conditionalFormatting>
  <conditionalFormatting sqref="D20">
    <cfRule type="duplicateValues" dxfId="27" priority="5"/>
  </conditionalFormatting>
  <conditionalFormatting sqref="D19">
    <cfRule type="duplicateValues" dxfId="26" priority="4"/>
  </conditionalFormatting>
  <conditionalFormatting sqref="D17">
    <cfRule type="duplicateValues" dxfId="25" priority="3"/>
  </conditionalFormatting>
  <conditionalFormatting sqref="D18">
    <cfRule type="duplicateValues" dxfId="24" priority="2"/>
  </conditionalFormatting>
  <conditionalFormatting sqref="D15">
    <cfRule type="duplicateValues" dxfId="23" priority="1"/>
  </conditionalFormatting>
  <conditionalFormatting sqref="D25:D26">
    <cfRule type="duplicateValues" dxfId="22" priority="190"/>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36" t="s">
        <v>140</v>
      </c>
    </row>
    <row r="2" spans="1:31" ht="19.5" thickBot="1">
      <c r="B2" s="633"/>
      <c r="C2" s="634"/>
      <c r="D2" s="26" t="s">
        <v>141</v>
      </c>
      <c r="E2" s="637"/>
      <c r="F2" s="637"/>
      <c r="G2" s="637"/>
      <c r="H2" s="637"/>
      <c r="I2" s="637"/>
      <c r="J2" s="638"/>
      <c r="K2" s="639"/>
      <c r="L2" s="640"/>
      <c r="M2" s="27"/>
      <c r="P2" s="25" t="str">
        <f>"ALTER TABLE ONLY milscm4."&amp;D$8</f>
        <v>ALTER TABLE ONLY milscm4.analize_morphologic_test_data</v>
      </c>
    </row>
    <row r="3" spans="1:31" ht="19.5" thickBot="1">
      <c r="B3" s="28"/>
      <c r="C3" s="28"/>
      <c r="D3" s="28"/>
      <c r="E3" s="28"/>
      <c r="F3" s="28"/>
      <c r="G3" s="28"/>
      <c r="H3" s="28"/>
      <c r="I3" s="28"/>
      <c r="J3" s="28"/>
      <c r="K3" s="28"/>
      <c r="L3" s="28"/>
      <c r="M3" s="29"/>
      <c r="N3" s="28"/>
      <c r="Q3" s="25" t="str">
        <f>"ADD CONSTRAINT "&amp;D$8&amp;"_pkey"</f>
        <v>ADD CONSTRAINT analize_morphologic_test_data_pkey</v>
      </c>
    </row>
    <row r="4" spans="1:31">
      <c r="B4" s="626" t="s">
        <v>142</v>
      </c>
      <c r="C4" s="627"/>
      <c r="D4" s="628" t="str">
        <f>VLOOKUP(D7,エンティティ一覧!A1:'エンティティ一覧'!AQ10131,13,FALSE)</f>
        <v>ENT_A7_07</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2868</v>
      </c>
    </row>
    <row r="7" spans="1:31">
      <c r="B7" s="641" t="s">
        <v>145</v>
      </c>
      <c r="C7" s="642"/>
      <c r="D7" s="643" t="s">
        <v>3043</v>
      </c>
      <c r="E7" s="646"/>
      <c r="F7" s="646"/>
      <c r="G7" s="646"/>
      <c r="H7" s="646"/>
      <c r="I7" s="646"/>
      <c r="J7" s="646"/>
      <c r="K7" s="646"/>
      <c r="L7" s="646"/>
      <c r="M7" s="647"/>
    </row>
    <row r="8" spans="1:31">
      <c r="B8" s="641" t="s">
        <v>642</v>
      </c>
      <c r="C8" s="642"/>
      <c r="D8" s="643" t="s">
        <v>3044</v>
      </c>
      <c r="E8" s="646"/>
      <c r="F8" s="646"/>
      <c r="G8" s="646"/>
      <c r="H8" s="646"/>
      <c r="I8" s="646"/>
      <c r="J8" s="646"/>
      <c r="K8" s="646"/>
      <c r="L8" s="646"/>
      <c r="M8" s="647"/>
      <c r="S8" s="25" t="s">
        <v>1327</v>
      </c>
    </row>
    <row r="9" spans="1:31" ht="19.5" thickBot="1">
      <c r="B9" s="652" t="s">
        <v>149</v>
      </c>
      <c r="C9" s="653"/>
      <c r="D9" s="654" t="str">
        <f xml:space="preserve"> D7 &amp; "を定義する。"</f>
        <v>形態素解析対象データを定義する。</v>
      </c>
      <c r="E9" s="655"/>
      <c r="F9" s="655"/>
      <c r="G9" s="655"/>
      <c r="H9" s="655"/>
      <c r="I9" s="655"/>
      <c r="J9" s="655"/>
      <c r="K9" s="655"/>
      <c r="L9" s="655"/>
      <c r="M9" s="656"/>
      <c r="P9" s="25" t="str">
        <f>"ALTER TABLE milscm4."&amp;D$8&amp;" OWNER TO pgmisgrp1;"</f>
        <v>ALTER TABLE milscm4.analize_morphologic_test_data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milscm4.analize_morphologic_test_data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milscm4.analize_morphologic_test_data</v>
      </c>
    </row>
    <row r="13" spans="1:31" ht="16.5" customHeight="1">
      <c r="B13" s="670"/>
      <c r="C13" s="672"/>
      <c r="D13" s="672"/>
      <c r="E13" s="666"/>
      <c r="F13" s="335" t="s">
        <v>162</v>
      </c>
      <c r="G13" s="335" t="s">
        <v>163</v>
      </c>
      <c r="H13" s="335" t="s">
        <v>162</v>
      </c>
      <c r="I13" s="335" t="s">
        <v>164</v>
      </c>
      <c r="J13" s="666"/>
      <c r="K13" s="666"/>
      <c r="L13" s="666"/>
      <c r="M13" s="668"/>
      <c r="Q13" s="25" t="s">
        <v>1326</v>
      </c>
    </row>
    <row r="14" spans="1:31">
      <c r="B14" s="33">
        <f t="shared" ref="B14:B18" si="0">ROW()-13</f>
        <v>1</v>
      </c>
      <c r="C14" s="34" t="s">
        <v>2867</v>
      </c>
      <c r="D14" s="236" t="s">
        <v>2868</v>
      </c>
      <c r="E14" s="36" t="s">
        <v>192</v>
      </c>
      <c r="F14" s="36" t="s">
        <v>3049</v>
      </c>
      <c r="G14" s="36">
        <v>10</v>
      </c>
      <c r="H14" s="229" t="s">
        <v>55</v>
      </c>
      <c r="I14" s="229">
        <f t="shared" ref="I14:I17" si="1">IF(H14="boolean",1,IF(H14="text",IF(G14&lt;=126,1+(G14*3),4+(G14*3)),IF(H14="integer",4,IF(H14="numeric",3+CEILING(G14/4*2,2),0))))</f>
        <v>0</v>
      </c>
      <c r="J14" s="237"/>
      <c r="K14" s="238"/>
      <c r="L14" s="239" t="s">
        <v>192</v>
      </c>
      <c r="M14" s="240"/>
      <c r="S14" s="25" t="str">
        <f t="shared" ref="S14:S17" si="2">IF(B14&lt;&gt;1,","&amp;D14,D14)</f>
        <v>sent_no</v>
      </c>
      <c r="T14" s="25" t="str">
        <f t="shared" ref="T14:T17" si="3">UPPER(H14)</f>
        <v>SERIAL</v>
      </c>
      <c r="U14" s="25" t="str">
        <f t="shared" ref="U14:U17" si="4">IF(K14&lt;&gt;"","default "&amp;IF(H14="text","'"&amp;K14&amp;"'",K14),"")</f>
        <v/>
      </c>
      <c r="V14" s="25" t="str">
        <f t="shared" ref="V14:V17" si="5">IF(L14="○","NOT NULL","")</f>
        <v>NOT NULL</v>
      </c>
      <c r="W14" s="25" t="str">
        <f t="shared" ref="W14:W17" si="6">"-- "&amp;C14</f>
        <v>-- 文章No</v>
      </c>
      <c r="Y14" s="41"/>
      <c r="Z14" s="41"/>
      <c r="AA14" s="41"/>
      <c r="AB14" s="41"/>
      <c r="AD14" s="25" t="str">
        <f t="shared" ref="AD14:AD17" si="7">IF(H14="text",""""&amp;D14&amp;""": ""object"", ","")</f>
        <v/>
      </c>
      <c r="AE14" s="25" t="str">
        <f t="shared" ref="AE14:AE17" si="8">""""&amp;D14&amp;""", "</f>
        <v xml:space="preserve">"sent_no", </v>
      </c>
    </row>
    <row r="15" spans="1:31">
      <c r="B15" s="33">
        <f t="shared" si="0"/>
        <v>2</v>
      </c>
      <c r="C15" s="34" t="s">
        <v>2871</v>
      </c>
      <c r="D15" s="236" t="s">
        <v>196</v>
      </c>
      <c r="E15" s="36"/>
      <c r="F15" s="36" t="s">
        <v>1620</v>
      </c>
      <c r="G15" s="36">
        <v>20</v>
      </c>
      <c r="H15" s="229" t="str">
        <f t="shared" ref="H15:H17" si="9">IF(F15="フラグ","boolean",IF(F15="文字列","text",IF(F15="整数","integer",IF(F15="実数","numeric",""))))</f>
        <v>text</v>
      </c>
      <c r="I15" s="229">
        <f t="shared" si="1"/>
        <v>61</v>
      </c>
      <c r="J15" s="237"/>
      <c r="K15" s="238"/>
      <c r="L15" s="239" t="s">
        <v>192</v>
      </c>
      <c r="M15" s="240"/>
      <c r="S15" s="25" t="str">
        <f t="shared" si="2"/>
        <v>,facility_id</v>
      </c>
      <c r="T15" s="25" t="str">
        <f t="shared" si="3"/>
        <v>TEXT</v>
      </c>
      <c r="U15" s="25" t="str">
        <f t="shared" si="4"/>
        <v/>
      </c>
      <c r="V15" s="25" t="str">
        <f t="shared" si="5"/>
        <v>NOT NULL</v>
      </c>
      <c r="W15" s="25" t="str">
        <f t="shared" si="6"/>
        <v>-- 施設ID</v>
      </c>
      <c r="Y15" s="41"/>
      <c r="Z15" s="41"/>
      <c r="AA15" s="41"/>
      <c r="AB15" s="41"/>
      <c r="AD15" s="25" t="str">
        <f t="shared" si="7"/>
        <v xml:space="preserve">"facility_id": "object", </v>
      </c>
      <c r="AE15" s="25" t="str">
        <f t="shared" si="8"/>
        <v xml:space="preserve">"facility_id", </v>
      </c>
    </row>
    <row r="16" spans="1:31">
      <c r="B16" s="33">
        <f t="shared" si="0"/>
        <v>3</v>
      </c>
      <c r="C16" s="34" t="s">
        <v>1781</v>
      </c>
      <c r="D16" s="236" t="s">
        <v>2872</v>
      </c>
      <c r="E16" s="36"/>
      <c r="F16" s="36" t="s">
        <v>1620</v>
      </c>
      <c r="G16" s="36">
        <v>10</v>
      </c>
      <c r="H16" s="229" t="str">
        <f t="shared" si="9"/>
        <v>text</v>
      </c>
      <c r="I16" s="229">
        <f t="shared" si="1"/>
        <v>31</v>
      </c>
      <c r="J16" s="237"/>
      <c r="K16" s="238"/>
      <c r="L16" s="239" t="s">
        <v>192</v>
      </c>
      <c r="M16" s="240"/>
      <c r="S16" s="25" t="str">
        <f t="shared" si="2"/>
        <v>,patient_id</v>
      </c>
      <c r="T16" s="25" t="str">
        <f t="shared" si="3"/>
        <v>TEXT</v>
      </c>
      <c r="U16" s="25" t="str">
        <f t="shared" si="4"/>
        <v/>
      </c>
      <c r="V16" s="25" t="str">
        <f t="shared" si="5"/>
        <v>NOT NULL</v>
      </c>
      <c r="W16" s="25" t="str">
        <f t="shared" si="6"/>
        <v>-- 患者ID</v>
      </c>
      <c r="Y16" s="41"/>
      <c r="Z16" s="41"/>
      <c r="AA16" s="41"/>
      <c r="AB16" s="41"/>
      <c r="AD16" s="25" t="str">
        <f t="shared" si="7"/>
        <v xml:space="preserve">"patient_id": "object", </v>
      </c>
      <c r="AE16" s="25" t="str">
        <f t="shared" si="8"/>
        <v xml:space="preserve">"patient_id", </v>
      </c>
    </row>
    <row r="17" spans="1:31">
      <c r="B17" s="33">
        <f t="shared" si="0"/>
        <v>4</v>
      </c>
      <c r="C17" s="34" t="s">
        <v>3046</v>
      </c>
      <c r="D17" s="236" t="s">
        <v>3047</v>
      </c>
      <c r="E17" s="36"/>
      <c r="F17" s="36" t="s">
        <v>1620</v>
      </c>
      <c r="G17" s="36">
        <v>1000</v>
      </c>
      <c r="H17" s="229" t="str">
        <f t="shared" si="9"/>
        <v>text</v>
      </c>
      <c r="I17" s="229">
        <f t="shared" si="1"/>
        <v>3004</v>
      </c>
      <c r="J17" s="237"/>
      <c r="K17" s="238"/>
      <c r="L17" s="239" t="s">
        <v>192</v>
      </c>
      <c r="M17" s="240"/>
      <c r="S17" s="25" t="str">
        <f t="shared" si="2"/>
        <v>,bunsho</v>
      </c>
      <c r="T17" s="25" t="str">
        <f t="shared" si="3"/>
        <v>TEXT</v>
      </c>
      <c r="U17" s="25" t="str">
        <f t="shared" si="4"/>
        <v/>
      </c>
      <c r="V17" s="25" t="str">
        <f t="shared" si="5"/>
        <v>NOT NULL</v>
      </c>
      <c r="W17" s="25" t="str">
        <f t="shared" si="6"/>
        <v>-- 原文</v>
      </c>
      <c r="Y17" s="41"/>
      <c r="Z17" s="41"/>
      <c r="AA17" s="41"/>
      <c r="AB17" s="41"/>
      <c r="AD17" s="25" t="str">
        <f t="shared" si="7"/>
        <v xml:space="preserve">"bunsho": "object", </v>
      </c>
      <c r="AE17" s="25" t="str">
        <f t="shared" si="8"/>
        <v xml:space="preserve">"bunsho", </v>
      </c>
    </row>
    <row r="18" spans="1:31" ht="19.5" thickBot="1">
      <c r="A18" s="41"/>
      <c r="B18" s="42">
        <f t="shared" si="0"/>
        <v>5</v>
      </c>
      <c r="C18" s="43" t="s">
        <v>3048</v>
      </c>
      <c r="D18" s="43" t="s">
        <v>2723</v>
      </c>
      <c r="E18" s="44"/>
      <c r="F18" s="44" t="s">
        <v>1620</v>
      </c>
      <c r="G18" s="44">
        <v>1000</v>
      </c>
      <c r="H18" s="248" t="str">
        <f t="shared" ref="H18" si="10">IF(F18="フラグ","boolean",IF(F18="文字列","text",IF(F18="整数","integer",IF(F18="実数","numeric",""))))</f>
        <v>text</v>
      </c>
      <c r="I18" s="248">
        <f t="shared" ref="I18" si="11">IF(H18="boolean",1,IF(H18="text",IF(G18&lt;=126,1+(G18*3),4+(G18*3)),IF(H18="integer",4,IF(H18="numeric",3+CEILING(G18/4*2,2),0))))</f>
        <v>3004</v>
      </c>
      <c r="J18" s="46"/>
      <c r="K18" s="250"/>
      <c r="L18" s="44"/>
      <c r="M18" s="49"/>
      <c r="S18" s="25" t="str">
        <f t="shared" ref="S18" si="12">IF(B18&lt;&gt;1,","&amp;D18,D18)</f>
        <v>,memo</v>
      </c>
      <c r="T18" s="25" t="str">
        <f t="shared" ref="T18" si="13">UPPER(H18)</f>
        <v>TEXT</v>
      </c>
      <c r="U18" s="25" t="str">
        <f t="shared" ref="U18" si="14">IF(K18&lt;&gt;"","default "&amp;IF(H18="text","'"&amp;K18&amp;"'",K18),"")</f>
        <v/>
      </c>
      <c r="V18" s="25" t="str">
        <f t="shared" ref="V18" si="15">IF(L18="○","NOT NULL","")</f>
        <v/>
      </c>
      <c r="W18" s="25" t="str">
        <f t="shared" ref="W18" si="16">"-- "&amp;C18</f>
        <v>-- その他メモ</v>
      </c>
      <c r="Y18" s="41"/>
      <c r="Z18" s="41"/>
      <c r="AA18" s="41"/>
      <c r="AB18" s="41"/>
      <c r="AD18" s="25" t="str">
        <f t="shared" ref="AD18" si="17">IF(H18="text",""""&amp;D18&amp;""": ""object"", ","")</f>
        <v xml:space="preserve">"memo": "object", </v>
      </c>
      <c r="AE18" s="25" t="str">
        <f t="shared" ref="AE18" si="18">""""&amp;D18&amp;""", "</f>
        <v xml:space="preserve">"memo", </v>
      </c>
    </row>
    <row r="19" spans="1:31">
      <c r="P19" s="41"/>
      <c r="R19" s="25" t="s">
        <v>1327</v>
      </c>
      <c r="Y19" s="41"/>
      <c r="Z19" s="41"/>
      <c r="AA19" s="41"/>
      <c r="AB19" s="41"/>
    </row>
    <row r="20" spans="1:31">
      <c r="P20" s="41"/>
      <c r="Y20" s="41"/>
      <c r="Z20" s="41"/>
      <c r="AA20" s="41"/>
      <c r="AB20" s="41"/>
    </row>
    <row r="21" spans="1:31">
      <c r="P21" s="41"/>
      <c r="Y21" s="41"/>
      <c r="Z21" s="41"/>
      <c r="AA21" s="41"/>
      <c r="AB21" s="41"/>
    </row>
    <row r="22" spans="1:31">
      <c r="P22" s="41"/>
      <c r="Y22" s="41"/>
      <c r="Z22" s="41"/>
      <c r="AA22" s="41"/>
    </row>
    <row r="23" spans="1:31">
      <c r="P23" s="41"/>
      <c r="Y23" s="41"/>
      <c r="Z23" s="41"/>
      <c r="AA23" s="41"/>
    </row>
    <row r="24" spans="1:31">
      <c r="P24" s="41"/>
      <c r="Y24" s="41"/>
      <c r="Z24" s="41"/>
      <c r="AA24" s="41"/>
    </row>
    <row r="25" spans="1:31">
      <c r="P25" s="41"/>
      <c r="Y25" s="41"/>
      <c r="Z25" s="41"/>
      <c r="AA25" s="41"/>
    </row>
    <row r="26" spans="1:31">
      <c r="P26" s="41"/>
      <c r="Y26" s="41"/>
      <c r="Z26" s="41"/>
      <c r="AA26"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21" priority="12"/>
  </conditionalFormatting>
  <conditionalFormatting sqref="D17">
    <cfRule type="duplicateValues" dxfId="20" priority="4"/>
  </conditionalFormatting>
  <conditionalFormatting sqref="D15">
    <cfRule type="duplicateValues" dxfId="19" priority="3"/>
  </conditionalFormatting>
  <conditionalFormatting sqref="D16">
    <cfRule type="duplicateValues" dxfId="18" priority="2"/>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8"/>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36" t="s">
        <v>140</v>
      </c>
    </row>
    <row r="2" spans="1:31" ht="19.5" thickBot="1">
      <c r="B2" s="633"/>
      <c r="C2" s="634"/>
      <c r="D2" s="26" t="s">
        <v>141</v>
      </c>
      <c r="E2" s="637"/>
      <c r="F2" s="637"/>
      <c r="G2" s="637"/>
      <c r="H2" s="637"/>
      <c r="I2" s="637"/>
      <c r="J2" s="638"/>
      <c r="K2" s="639"/>
      <c r="L2" s="640"/>
      <c r="M2" s="27"/>
      <c r="P2" s="25" t="str">
        <f>"ALTER TABLE ONLY milscm4."&amp;D$8</f>
        <v>ALTER TABLE ONLY milscm4.analize_morphologic_dependency_result</v>
      </c>
    </row>
    <row r="3" spans="1:31" ht="19.5" thickBot="1">
      <c r="B3" s="28"/>
      <c r="C3" s="28"/>
      <c r="D3" s="28"/>
      <c r="E3" s="28"/>
      <c r="F3" s="28"/>
      <c r="G3" s="28"/>
      <c r="H3" s="28"/>
      <c r="I3" s="28"/>
      <c r="J3" s="28"/>
      <c r="K3" s="28"/>
      <c r="L3" s="28"/>
      <c r="M3" s="29"/>
      <c r="N3" s="28"/>
      <c r="Q3" s="25" t="str">
        <f>"ADD CONSTRAINT "&amp;D$8&amp;"_pkey"</f>
        <v>ADD CONSTRAINT analize_morphologic_dependency_result_pkey</v>
      </c>
    </row>
    <row r="4" spans="1:31">
      <c r="B4" s="626" t="s">
        <v>142</v>
      </c>
      <c r="C4" s="627"/>
      <c r="D4" s="628" t="str">
        <f>VLOOKUP(D7,エンティティ一覧!A1:'エンティティ一覧'!AQ10131,13,FALSE)</f>
        <v>ENT_A7_08</v>
      </c>
      <c r="E4" s="673"/>
      <c r="F4" s="673"/>
      <c r="G4" s="673"/>
      <c r="H4" s="673"/>
      <c r="I4" s="673"/>
      <c r="J4" s="673"/>
      <c r="K4" s="673"/>
      <c r="L4" s="673"/>
      <c r="M4" s="674"/>
      <c r="R4" s="25" t="s">
        <v>1328</v>
      </c>
    </row>
    <row r="5" spans="1:31">
      <c r="B5" s="641" t="s">
        <v>275</v>
      </c>
      <c r="C5" s="642"/>
      <c r="D5" s="643" t="str">
        <f>VLOOKUP(D7,エンティティ一覧!A1:'エンティティ一覧'!AQ10131,2,FALSE)</f>
        <v>SA_A7</v>
      </c>
      <c r="E5" s="646"/>
      <c r="F5" s="646"/>
      <c r="G5" s="646"/>
      <c r="H5" s="646"/>
      <c r="I5" s="646"/>
      <c r="J5" s="646"/>
      <c r="K5" s="646"/>
      <c r="L5" s="646"/>
      <c r="M5" s="647"/>
      <c r="S5" s="25" t="s">
        <v>1326</v>
      </c>
    </row>
    <row r="6" spans="1:31">
      <c r="B6" s="641" t="s">
        <v>144</v>
      </c>
      <c r="C6" s="642"/>
      <c r="D6" s="643" t="str">
        <f>VLOOKUP(D7,エンティティ一覧!A1:'エンティティ一覧'!AQ10131,6,FALSE)</f>
        <v>分析</v>
      </c>
      <c r="E6" s="646"/>
      <c r="F6" s="646"/>
      <c r="G6" s="646"/>
      <c r="H6" s="646"/>
      <c r="I6" s="646"/>
      <c r="J6" s="646"/>
      <c r="K6" s="646"/>
      <c r="L6" s="646"/>
      <c r="M6" s="647"/>
      <c r="T6" s="41" t="s">
        <v>3056</v>
      </c>
    </row>
    <row r="7" spans="1:31">
      <c r="B7" s="641" t="s">
        <v>145</v>
      </c>
      <c r="C7" s="642"/>
      <c r="D7" s="643" t="s">
        <v>3045</v>
      </c>
      <c r="E7" s="646"/>
      <c r="F7" s="646"/>
      <c r="G7" s="646"/>
      <c r="H7" s="646"/>
      <c r="I7" s="646"/>
      <c r="J7" s="646"/>
      <c r="K7" s="646"/>
      <c r="L7" s="646"/>
      <c r="M7" s="647"/>
    </row>
    <row r="8" spans="1:31">
      <c r="B8" s="641" t="s">
        <v>642</v>
      </c>
      <c r="C8" s="642"/>
      <c r="D8" s="643" t="s">
        <v>3057</v>
      </c>
      <c r="E8" s="646"/>
      <c r="F8" s="646"/>
      <c r="G8" s="646"/>
      <c r="H8" s="646"/>
      <c r="I8" s="646"/>
      <c r="J8" s="646"/>
      <c r="K8" s="646"/>
      <c r="L8" s="646"/>
      <c r="M8" s="647"/>
      <c r="S8" s="25" t="s">
        <v>1327</v>
      </c>
    </row>
    <row r="9" spans="1:31" ht="19.5" thickBot="1">
      <c r="B9" s="652" t="s">
        <v>149</v>
      </c>
      <c r="C9" s="653"/>
      <c r="D9" s="654" t="str">
        <f xml:space="preserve"> D7 &amp; "を定義する。"</f>
        <v>係り受け解析結果を定義する。</v>
      </c>
      <c r="E9" s="655"/>
      <c r="F9" s="655"/>
      <c r="G9" s="655"/>
      <c r="H9" s="655"/>
      <c r="I9" s="655"/>
      <c r="J9" s="655"/>
      <c r="K9" s="655"/>
      <c r="L9" s="655"/>
      <c r="M9" s="656"/>
      <c r="P9" s="25" t="str">
        <f>"ALTER TABLE milscm4."&amp;D$8&amp;" OWNER TO pgmisgrp1;"</f>
        <v>ALTER TABLE milscm4.analize_morphologic_dependency_result OWNER TO pgmisgrp1;</v>
      </c>
    </row>
    <row r="10" spans="1:31">
      <c r="B10" s="30"/>
      <c r="C10" s="30"/>
      <c r="D10" s="28"/>
      <c r="E10" s="28"/>
      <c r="F10" s="28"/>
      <c r="G10" s="28"/>
      <c r="H10" s="28"/>
      <c r="I10" s="28"/>
      <c r="J10" s="28"/>
      <c r="K10" s="28"/>
      <c r="L10" s="28"/>
      <c r="M10" s="29"/>
      <c r="N10" s="28"/>
      <c r="P10" s="25" t="str">
        <f>"GRANT ALL ON TABLE milscm4."&amp;D$8&amp;" TO pgappl11;"</f>
        <v>GRANT ALL ON TABLE milscm4.analize_morphologic_dependency_result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milscm4.analize_morphologic_dependency_result</v>
      </c>
    </row>
    <row r="13" spans="1:31" ht="16.5" customHeight="1">
      <c r="B13" s="670"/>
      <c r="C13" s="672"/>
      <c r="D13" s="672"/>
      <c r="E13" s="666"/>
      <c r="F13" s="335" t="s">
        <v>162</v>
      </c>
      <c r="G13" s="335" t="s">
        <v>163</v>
      </c>
      <c r="H13" s="335" t="s">
        <v>162</v>
      </c>
      <c r="I13" s="335" t="s">
        <v>164</v>
      </c>
      <c r="J13" s="666"/>
      <c r="K13" s="666"/>
      <c r="L13" s="666"/>
      <c r="M13" s="668"/>
      <c r="Q13" s="25" t="s">
        <v>1326</v>
      </c>
    </row>
    <row r="14" spans="1:31">
      <c r="B14" s="33">
        <f t="shared" ref="B14:B20" si="0">ROW()-13</f>
        <v>1</v>
      </c>
      <c r="C14" s="34" t="s">
        <v>2867</v>
      </c>
      <c r="D14" s="236" t="s">
        <v>2868</v>
      </c>
      <c r="E14" s="36" t="s">
        <v>192</v>
      </c>
      <c r="F14" s="36" t="s">
        <v>1875</v>
      </c>
      <c r="G14" s="36">
        <v>10</v>
      </c>
      <c r="H14" s="229" t="str">
        <f t="shared" ref="H14:H19" si="1">IF(F14="フラグ","boolean",IF(F14="文字列","text",IF(F14="整数","integer",IF(F14="実数","numeric",""))))</f>
        <v>integer</v>
      </c>
      <c r="I14" s="229">
        <f t="shared" ref="I14:I19" si="2">IF(H14="boolean",1,IF(H14="text",IF(G14&lt;=126,1+(G14*3),4+(G14*3)),IF(H14="integer",4,IF(H14="numeric",3+CEILING(G14/4*2,2),0))))</f>
        <v>4</v>
      </c>
      <c r="J14" s="237"/>
      <c r="K14" s="238"/>
      <c r="L14" s="239" t="s">
        <v>192</v>
      </c>
      <c r="M14" s="240"/>
      <c r="S14" s="25" t="str">
        <f t="shared" ref="S14:S19" si="3">IF(B14&lt;&gt;1,","&amp;D14,D14)</f>
        <v>sent_no</v>
      </c>
      <c r="T14" s="25" t="str">
        <f t="shared" ref="T14:T19" si="4">UPPER(H14)</f>
        <v>INTEGER</v>
      </c>
      <c r="U14" s="25" t="str">
        <f t="shared" ref="U14:U19" si="5">IF(K14&lt;&gt;"","default "&amp;IF(H14="text","'"&amp;K14&amp;"'",K14),"")</f>
        <v/>
      </c>
      <c r="V14" s="25" t="str">
        <f t="shared" ref="V14:V19" si="6">IF(L14="○","NOT NULL","")</f>
        <v>NOT NULL</v>
      </c>
      <c r="W14" s="25" t="str">
        <f t="shared" ref="W14:W19" si="7">"-- "&amp;C14</f>
        <v>-- 文章No</v>
      </c>
      <c r="Y14" s="41"/>
      <c r="Z14" s="41"/>
      <c r="AA14" s="41"/>
      <c r="AB14" s="41"/>
      <c r="AD14" s="25" t="str">
        <f t="shared" ref="AD14:AD19" si="8">IF(H14="text",""""&amp;D14&amp;""": ""object"", ","")</f>
        <v/>
      </c>
      <c r="AE14" s="25" t="str">
        <f t="shared" ref="AE14:AE19" si="9">""""&amp;D14&amp;""", "</f>
        <v xml:space="preserve">"sent_no", </v>
      </c>
    </row>
    <row r="15" spans="1:31">
      <c r="B15" s="33">
        <f t="shared" si="0"/>
        <v>2</v>
      </c>
      <c r="C15" s="34" t="s">
        <v>3054</v>
      </c>
      <c r="D15" s="236" t="s">
        <v>3055</v>
      </c>
      <c r="E15" s="36" t="s">
        <v>192</v>
      </c>
      <c r="F15" s="36" t="s">
        <v>1875</v>
      </c>
      <c r="G15" s="36">
        <v>10</v>
      </c>
      <c r="H15" s="229" t="str">
        <f t="shared" si="1"/>
        <v>integer</v>
      </c>
      <c r="I15" s="229">
        <f t="shared" si="2"/>
        <v>4</v>
      </c>
      <c r="J15" s="237"/>
      <c r="K15" s="238"/>
      <c r="L15" s="239" t="s">
        <v>192</v>
      </c>
      <c r="M15" s="240"/>
      <c r="S15" s="25" t="str">
        <f t="shared" si="3"/>
        <v>,result_no</v>
      </c>
      <c r="T15" s="25" t="str">
        <f t="shared" si="4"/>
        <v>INTEGER</v>
      </c>
      <c r="U15" s="25" t="str">
        <f t="shared" si="5"/>
        <v/>
      </c>
      <c r="V15" s="25" t="str">
        <f t="shared" si="6"/>
        <v>NOT NULL</v>
      </c>
      <c r="W15" s="25" t="str">
        <f t="shared" si="7"/>
        <v>-- 解析結果No</v>
      </c>
      <c r="Y15" s="41"/>
      <c r="Z15" s="41"/>
      <c r="AA15" s="41"/>
      <c r="AB15" s="41"/>
      <c r="AD15" s="25" t="str">
        <f t="shared" si="8"/>
        <v/>
      </c>
      <c r="AE15" s="25" t="str">
        <f t="shared" si="9"/>
        <v xml:space="preserve">"result_no", </v>
      </c>
    </row>
    <row r="16" spans="1:31">
      <c r="B16" s="33">
        <f t="shared" si="0"/>
        <v>3</v>
      </c>
      <c r="C16" s="34" t="s">
        <v>2573</v>
      </c>
      <c r="D16" s="236" t="s">
        <v>2575</v>
      </c>
      <c r="E16" s="36" t="s">
        <v>192</v>
      </c>
      <c r="F16" s="36" t="s">
        <v>1620</v>
      </c>
      <c r="G16" s="36">
        <v>12</v>
      </c>
      <c r="H16" s="229" t="str">
        <f t="shared" si="1"/>
        <v>text</v>
      </c>
      <c r="I16" s="229">
        <f t="shared" si="2"/>
        <v>37</v>
      </c>
      <c r="J16" s="237"/>
      <c r="K16" s="238"/>
      <c r="L16" s="239" t="s">
        <v>192</v>
      </c>
      <c r="M16" s="240" t="s">
        <v>2574</v>
      </c>
      <c r="S16" s="25" t="str">
        <f t="shared" si="3"/>
        <v>,syori_time</v>
      </c>
      <c r="T16" s="25" t="str">
        <f t="shared" si="4"/>
        <v>TEXT</v>
      </c>
      <c r="U16" s="25" t="str">
        <f t="shared" si="5"/>
        <v/>
      </c>
      <c r="V16" s="25" t="str">
        <f t="shared" si="6"/>
        <v>NOT NULL</v>
      </c>
      <c r="W16" s="25" t="str">
        <f t="shared" si="7"/>
        <v>-- 処理日時</v>
      </c>
      <c r="Y16" s="41"/>
      <c r="Z16" s="41"/>
      <c r="AA16" s="41"/>
      <c r="AB16" s="41"/>
      <c r="AD16" s="25" t="str">
        <f t="shared" si="8"/>
        <v xml:space="preserve">"syori_time": "object", </v>
      </c>
      <c r="AE16" s="25" t="str">
        <f t="shared" si="9"/>
        <v xml:space="preserve">"syori_time", </v>
      </c>
    </row>
    <row r="17" spans="1:31">
      <c r="B17" s="33">
        <f t="shared" si="0"/>
        <v>4</v>
      </c>
      <c r="C17" s="34" t="s">
        <v>2871</v>
      </c>
      <c r="D17" s="236" t="s">
        <v>196</v>
      </c>
      <c r="E17" s="36"/>
      <c r="F17" s="36" t="s">
        <v>1620</v>
      </c>
      <c r="G17" s="36">
        <v>20</v>
      </c>
      <c r="H17" s="229" t="str">
        <f t="shared" si="1"/>
        <v>text</v>
      </c>
      <c r="I17" s="229">
        <f t="shared" si="2"/>
        <v>61</v>
      </c>
      <c r="J17" s="237"/>
      <c r="K17" s="238"/>
      <c r="L17" s="239" t="s">
        <v>192</v>
      </c>
      <c r="M17" s="240"/>
      <c r="S17" s="25" t="str">
        <f t="shared" si="3"/>
        <v>,facility_id</v>
      </c>
      <c r="T17" s="25" t="str">
        <f t="shared" si="4"/>
        <v>TEXT</v>
      </c>
      <c r="U17" s="25" t="str">
        <f t="shared" si="5"/>
        <v/>
      </c>
      <c r="V17" s="25" t="str">
        <f t="shared" si="6"/>
        <v>NOT NULL</v>
      </c>
      <c r="W17" s="25" t="str">
        <f t="shared" si="7"/>
        <v>-- 施設ID</v>
      </c>
      <c r="Y17" s="41"/>
      <c r="Z17" s="41"/>
      <c r="AA17" s="41"/>
      <c r="AB17" s="41"/>
      <c r="AD17" s="25" t="str">
        <f t="shared" si="8"/>
        <v xml:space="preserve">"facility_id": "object", </v>
      </c>
      <c r="AE17" s="25" t="str">
        <f t="shared" si="9"/>
        <v xml:space="preserve">"facility_id", </v>
      </c>
    </row>
    <row r="18" spans="1:31">
      <c r="B18" s="33">
        <f t="shared" si="0"/>
        <v>5</v>
      </c>
      <c r="C18" s="34" t="s">
        <v>1781</v>
      </c>
      <c r="D18" s="236" t="s">
        <v>2872</v>
      </c>
      <c r="E18" s="36"/>
      <c r="F18" s="36" t="s">
        <v>1620</v>
      </c>
      <c r="G18" s="36">
        <v>10</v>
      </c>
      <c r="H18" s="229" t="str">
        <f t="shared" si="1"/>
        <v>text</v>
      </c>
      <c r="I18" s="229">
        <f t="shared" si="2"/>
        <v>31</v>
      </c>
      <c r="J18" s="237"/>
      <c r="K18" s="238"/>
      <c r="L18" s="239" t="s">
        <v>192</v>
      </c>
      <c r="M18" s="240"/>
      <c r="S18" s="25" t="str">
        <f t="shared" si="3"/>
        <v>,patient_id</v>
      </c>
      <c r="T18" s="25" t="str">
        <f t="shared" si="4"/>
        <v>TEXT</v>
      </c>
      <c r="U18" s="25" t="str">
        <f t="shared" si="5"/>
        <v/>
      </c>
      <c r="V18" s="25" t="str">
        <f t="shared" si="6"/>
        <v>NOT NULL</v>
      </c>
      <c r="W18" s="25" t="str">
        <f t="shared" si="7"/>
        <v>-- 患者ID</v>
      </c>
      <c r="Y18" s="41"/>
      <c r="Z18" s="41"/>
      <c r="AA18" s="41"/>
      <c r="AB18" s="41"/>
      <c r="AD18" s="25" t="str">
        <f t="shared" si="8"/>
        <v xml:space="preserve">"patient_id": "object", </v>
      </c>
      <c r="AE18" s="25" t="str">
        <f t="shared" si="9"/>
        <v xml:space="preserve">"patient_id", </v>
      </c>
    </row>
    <row r="19" spans="1:31">
      <c r="B19" s="33">
        <f t="shared" si="0"/>
        <v>6</v>
      </c>
      <c r="C19" s="34" t="s">
        <v>3050</v>
      </c>
      <c r="D19" s="236" t="s">
        <v>3051</v>
      </c>
      <c r="E19" s="36"/>
      <c r="F19" s="36" t="s">
        <v>1620</v>
      </c>
      <c r="G19" s="36">
        <v>20</v>
      </c>
      <c r="H19" s="229" t="str">
        <f t="shared" si="1"/>
        <v>text</v>
      </c>
      <c r="I19" s="229">
        <f t="shared" si="2"/>
        <v>61</v>
      </c>
      <c r="J19" s="237"/>
      <c r="K19" s="238"/>
      <c r="L19" s="239" t="s">
        <v>192</v>
      </c>
      <c r="M19" s="240"/>
      <c r="S19" s="25" t="str">
        <f t="shared" si="3"/>
        <v>,phrase</v>
      </c>
      <c r="T19" s="25" t="str">
        <f t="shared" si="4"/>
        <v>TEXT</v>
      </c>
      <c r="U19" s="25" t="str">
        <f t="shared" si="5"/>
        <v/>
      </c>
      <c r="V19" s="25" t="str">
        <f t="shared" si="6"/>
        <v>NOT NULL</v>
      </c>
      <c r="W19" s="25" t="str">
        <f t="shared" si="7"/>
        <v>-- 文節</v>
      </c>
      <c r="Y19" s="41"/>
      <c r="Z19" s="41"/>
      <c r="AA19" s="41"/>
      <c r="AB19" s="41"/>
      <c r="AD19" s="25" t="str">
        <f t="shared" si="8"/>
        <v xml:space="preserve">"phrase": "object", </v>
      </c>
      <c r="AE19" s="25" t="str">
        <f t="shared" si="9"/>
        <v xml:space="preserve">"phrase", </v>
      </c>
    </row>
    <row r="20" spans="1:31" ht="19.5" thickBot="1">
      <c r="A20" s="41"/>
      <c r="B20" s="42">
        <f t="shared" si="0"/>
        <v>7</v>
      </c>
      <c r="C20" s="43" t="s">
        <v>3053</v>
      </c>
      <c r="D20" s="43" t="s">
        <v>3052</v>
      </c>
      <c r="E20" s="44"/>
      <c r="F20" s="44" t="s">
        <v>1620</v>
      </c>
      <c r="G20" s="44">
        <v>20</v>
      </c>
      <c r="H20" s="248" t="str">
        <f t="shared" ref="H20" si="10">IF(F20="フラグ","boolean",IF(F20="文字列","text",IF(F20="整数","integer",IF(F20="実数","numeric",""))))</f>
        <v>text</v>
      </c>
      <c r="I20" s="248">
        <f t="shared" ref="I20" si="11">IF(H20="boolean",1,IF(H20="text",IF(G20&lt;=126,1+(G20*3),4+(G20*3)),IF(H20="integer",4,IF(H20="numeric",3+CEILING(G20/4*2,2),0))))</f>
        <v>61</v>
      </c>
      <c r="J20" s="46"/>
      <c r="K20" s="250"/>
      <c r="L20" s="44" t="s">
        <v>192</v>
      </c>
      <c r="M20" s="49"/>
      <c r="S20" s="25" t="str">
        <f t="shared" ref="S20" si="12">IF(B20&lt;&gt;1,","&amp;D20,D20)</f>
        <v>,dependency_phrase</v>
      </c>
      <c r="T20" s="25" t="str">
        <f t="shared" ref="T20" si="13">UPPER(H20)</f>
        <v>TEXT</v>
      </c>
      <c r="U20" s="25" t="str">
        <f t="shared" ref="U20" si="14">IF(K20&lt;&gt;"","default "&amp;IF(H20="text","'"&amp;K20&amp;"'",K20),"")</f>
        <v/>
      </c>
      <c r="V20" s="25" t="str">
        <f t="shared" ref="V20" si="15">IF(L20="○","NOT NULL","")</f>
        <v>NOT NULL</v>
      </c>
      <c r="W20" s="25" t="str">
        <f t="shared" ref="W20" si="16">"-- "&amp;C20</f>
        <v>-- 係り先文節</v>
      </c>
      <c r="Y20" s="41"/>
      <c r="Z20" s="41"/>
      <c r="AA20" s="41"/>
      <c r="AB20" s="41"/>
      <c r="AD20" s="25" t="str">
        <f t="shared" ref="AD20" si="17">IF(H20="text",""""&amp;D20&amp;""": ""object"", ","")</f>
        <v xml:space="preserve">"dependency_phrase": "object", </v>
      </c>
      <c r="AE20" s="25" t="str">
        <f t="shared" ref="AE20" si="18">""""&amp;D20&amp;""", "</f>
        <v xml:space="preserve">"dependency_phrase", </v>
      </c>
    </row>
    <row r="21" spans="1:31">
      <c r="P21" s="41"/>
      <c r="R21" s="25" t="s">
        <v>1327</v>
      </c>
      <c r="Y21" s="41"/>
      <c r="Z21" s="41"/>
      <c r="AA21" s="41"/>
      <c r="AB21" s="41"/>
    </row>
    <row r="22" spans="1:31">
      <c r="P22" s="41"/>
      <c r="Y22" s="41"/>
      <c r="Z22" s="41"/>
      <c r="AA22" s="41"/>
      <c r="AB22" s="41"/>
    </row>
    <row r="23" spans="1:31">
      <c r="P23" s="41"/>
      <c r="Y23" s="41"/>
      <c r="Z23" s="41"/>
      <c r="AA23" s="41"/>
      <c r="AB23" s="41"/>
    </row>
    <row r="24" spans="1:31">
      <c r="P24" s="41"/>
      <c r="Y24" s="41"/>
      <c r="Z24" s="41"/>
      <c r="AA24" s="41"/>
    </row>
    <row r="25" spans="1:31">
      <c r="P25" s="41"/>
      <c r="Y25" s="41"/>
      <c r="Z25" s="41"/>
      <c r="AA25" s="41"/>
    </row>
    <row r="26" spans="1:31">
      <c r="P26" s="41"/>
      <c r="Y26" s="41"/>
      <c r="Z26" s="41"/>
      <c r="AA26" s="41"/>
    </row>
    <row r="27" spans="1:31">
      <c r="P27" s="41"/>
      <c r="Y27" s="41"/>
      <c r="Z27" s="41"/>
      <c r="AA27" s="41"/>
    </row>
    <row r="28" spans="1:31">
      <c r="P28" s="41"/>
      <c r="Y28" s="41"/>
      <c r="Z28" s="41"/>
      <c r="AA28"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4">
    <cfRule type="duplicateValues" dxfId="17" priority="12"/>
  </conditionalFormatting>
  <conditionalFormatting sqref="D16">
    <cfRule type="duplicateValues" dxfId="16" priority="11"/>
  </conditionalFormatting>
  <conditionalFormatting sqref="D19">
    <cfRule type="duplicateValues" dxfId="15" priority="4"/>
  </conditionalFormatting>
  <conditionalFormatting sqref="D17">
    <cfRule type="duplicateValues" dxfId="14" priority="3"/>
  </conditionalFormatting>
  <conditionalFormatting sqref="D18">
    <cfRule type="duplicateValues" dxfId="13" priority="2"/>
  </conditionalFormatting>
  <conditionalFormatting sqref="D15">
    <cfRule type="duplicateValues" dxfId="12"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7" fitToHeight="0" orientation="portrait" horizontalDpi="300" verticalDpi="300" r:id="rId1"/>
  <headerFooter alignWithMargins="0">
    <oddFooter>&amp;C&amp;P/&amp;N</oddFooter>
  </headerFooter>
  <legacyDrawingHF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pageSetUpPr fitToPage="1"/>
  </sheetPr>
  <dimension ref="A1:AE22"/>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1" t="s">
        <v>140</v>
      </c>
    </row>
    <row r="2" spans="1:31" ht="19.5" thickBot="1">
      <c r="B2" s="633"/>
      <c r="C2" s="634"/>
      <c r="D2" s="26" t="s">
        <v>141</v>
      </c>
      <c r="E2" s="637"/>
      <c r="F2" s="637"/>
      <c r="G2" s="637"/>
      <c r="H2" s="637"/>
      <c r="I2" s="637"/>
      <c r="J2" s="638"/>
      <c r="K2" s="639"/>
      <c r="L2" s="640"/>
      <c r="M2" s="27"/>
      <c r="P2" s="25" t="str">
        <f>"ALTER TABLE ONLY milscm4."&amp;D$8</f>
        <v>ALTER TABLE ONLY milscm4.work_zip_no</v>
      </c>
    </row>
    <row r="3" spans="1:31" ht="19.5" thickBot="1">
      <c r="B3" s="28"/>
      <c r="C3" s="28"/>
      <c r="D3" s="28"/>
      <c r="E3" s="28"/>
      <c r="F3" s="28"/>
      <c r="G3" s="28"/>
      <c r="H3" s="28"/>
      <c r="I3" s="28"/>
      <c r="J3" s="28"/>
      <c r="K3" s="28"/>
      <c r="L3" s="28"/>
      <c r="M3" s="29"/>
      <c r="N3" s="28"/>
      <c r="Q3" s="25" t="str">
        <f>"ADD CONSTRAINT "&amp;D$8&amp;"_pkey"</f>
        <v>ADD CONSTRAINT work_zip_no_pkey</v>
      </c>
    </row>
    <row r="4" spans="1:31">
      <c r="B4" s="626" t="s">
        <v>142</v>
      </c>
      <c r="C4" s="627"/>
      <c r="D4" s="628" t="str">
        <f>VLOOKUP(D7,エンティティ一覧!A1:'エンティティ一覧'!AQ10131,13,FALSE)</f>
        <v>ENT_A9_01</v>
      </c>
      <c r="E4" s="673"/>
      <c r="F4" s="673"/>
      <c r="G4" s="673"/>
      <c r="H4" s="673"/>
      <c r="I4" s="673"/>
      <c r="J4" s="673"/>
      <c r="K4" s="673"/>
      <c r="L4" s="673"/>
      <c r="M4" s="674"/>
      <c r="R4" s="25" t="s">
        <v>1328</v>
      </c>
    </row>
    <row r="5" spans="1:31">
      <c r="B5" s="641" t="s">
        <v>275</v>
      </c>
      <c r="C5" s="642"/>
      <c r="D5" s="643" t="str">
        <f>VLOOKUP(D7,エンティティ一覧!A1:'エンティティ一覧'!AQ10131,2,FALSE)</f>
        <v>SA_A9</v>
      </c>
      <c r="E5" s="646"/>
      <c r="F5" s="646"/>
      <c r="G5" s="646"/>
      <c r="H5" s="646"/>
      <c r="I5" s="646"/>
      <c r="J5" s="646"/>
      <c r="K5" s="646"/>
      <c r="L5" s="646"/>
      <c r="M5" s="647"/>
      <c r="S5" s="25" t="s">
        <v>1326</v>
      </c>
    </row>
    <row r="6" spans="1:31">
      <c r="B6" s="641" t="s">
        <v>144</v>
      </c>
      <c r="C6" s="642"/>
      <c r="D6" s="643" t="str">
        <f>VLOOKUP(D7,エンティティ一覧!A1:'エンティティ一覧'!AQ10131,6,FALSE)</f>
        <v>ワークテーブル</v>
      </c>
      <c r="E6" s="646"/>
      <c r="F6" s="646"/>
      <c r="G6" s="646"/>
      <c r="H6" s="646"/>
      <c r="I6" s="646"/>
      <c r="J6" s="646"/>
      <c r="K6" s="646"/>
      <c r="L6" s="646"/>
      <c r="M6" s="647"/>
      <c r="T6" s="41" t="s">
        <v>1885</v>
      </c>
    </row>
    <row r="7" spans="1:31">
      <c r="B7" s="641" t="s">
        <v>145</v>
      </c>
      <c r="C7" s="642"/>
      <c r="D7" s="643" t="s">
        <v>2540</v>
      </c>
      <c r="E7" s="646"/>
      <c r="F7" s="646"/>
      <c r="G7" s="646"/>
      <c r="H7" s="646"/>
      <c r="I7" s="646"/>
      <c r="J7" s="646"/>
      <c r="K7" s="646"/>
      <c r="L7" s="646"/>
      <c r="M7" s="647"/>
    </row>
    <row r="8" spans="1:31">
      <c r="B8" s="641" t="s">
        <v>642</v>
      </c>
      <c r="C8" s="642"/>
      <c r="D8" s="643" t="s">
        <v>2542</v>
      </c>
      <c r="E8" s="646"/>
      <c r="F8" s="646"/>
      <c r="G8" s="646"/>
      <c r="H8" s="646"/>
      <c r="I8" s="646"/>
      <c r="J8" s="646"/>
      <c r="K8" s="646"/>
      <c r="L8" s="646"/>
      <c r="M8" s="647"/>
      <c r="S8" s="25" t="s">
        <v>1327</v>
      </c>
    </row>
    <row r="9" spans="1:31" ht="19.5" thickBot="1">
      <c r="B9" s="652" t="s">
        <v>149</v>
      </c>
      <c r="C9" s="653"/>
      <c r="D9" s="654" t="str">
        <f xml:space="preserve"> D7 &amp; "を定義する。"</f>
        <v>ZipファイルNo_ワークを定義する。</v>
      </c>
      <c r="E9" s="655"/>
      <c r="F9" s="655"/>
      <c r="G9" s="655"/>
      <c r="H9" s="655"/>
      <c r="I9" s="655"/>
      <c r="J9" s="655"/>
      <c r="K9" s="655"/>
      <c r="L9" s="655"/>
      <c r="M9" s="656"/>
      <c r="P9" s="25" t="str">
        <f>"ALTER TABLE milscm4."&amp;D$8&amp;" OWNER TO pgmisgrp1;"</f>
        <v>ALTER TABLE milscm4.work_zip_no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milscm4.work_zip_no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milscm4.work_zip_no</v>
      </c>
    </row>
    <row r="13" spans="1:31" ht="16.5" customHeight="1">
      <c r="B13" s="670"/>
      <c r="C13" s="672"/>
      <c r="D13" s="672"/>
      <c r="E13" s="666"/>
      <c r="F13" s="290" t="s">
        <v>162</v>
      </c>
      <c r="G13" s="290" t="s">
        <v>163</v>
      </c>
      <c r="H13" s="290" t="s">
        <v>162</v>
      </c>
      <c r="I13" s="290" t="s">
        <v>164</v>
      </c>
      <c r="J13" s="666"/>
      <c r="K13" s="666"/>
      <c r="L13" s="666"/>
      <c r="M13" s="668"/>
      <c r="Q13" s="25" t="s">
        <v>1326</v>
      </c>
    </row>
    <row r="14" spans="1:31" ht="19.5" thickBot="1">
      <c r="A14" s="41"/>
      <c r="B14" s="42">
        <f t="shared" ref="B14" si="0">ROW()-13</f>
        <v>1</v>
      </c>
      <c r="C14" s="43" t="s">
        <v>1887</v>
      </c>
      <c r="D14" s="43" t="s">
        <v>1885</v>
      </c>
      <c r="E14" s="44" t="s">
        <v>192</v>
      </c>
      <c r="F14" s="44" t="s">
        <v>1875</v>
      </c>
      <c r="G14" s="44">
        <v>10</v>
      </c>
      <c r="H14" s="248" t="str">
        <f>IF(F14="フラグ","boolean",IF(F14="文字列","text",IF(F14="整数","integer",IF(F14="実数","numeric",""))))</f>
        <v>integer</v>
      </c>
      <c r="I14" s="248">
        <f t="shared" ref="I14" si="1">IF(H14="boolean",1,IF(H14="text",IF(G14&lt;=126,1+(G14*3),4+(G14*3)),IF(H14="integer",4,IF(H14="numeric",3+CEILING(G14/4*2,2),0))))</f>
        <v>4</v>
      </c>
      <c r="J14" s="46"/>
      <c r="K14" s="250"/>
      <c r="L14" s="44" t="s">
        <v>192</v>
      </c>
      <c r="M14" s="49"/>
      <c r="S14" s="25" t="str">
        <f t="shared" ref="S14" si="2">IF(B14&lt;&gt;1,","&amp;D14,D14)</f>
        <v>zip_no</v>
      </c>
      <c r="T14" s="25" t="str">
        <f t="shared" ref="T14" si="3">UPPER(H14)</f>
        <v>INTEGER</v>
      </c>
      <c r="U14" s="25" t="str">
        <f t="shared" ref="U14" si="4">IF(K14&lt;&gt;"","default "&amp;IF(H14="text","'"&amp;K14&amp;"'",K14),"")</f>
        <v/>
      </c>
      <c r="V14" s="25" t="str">
        <f t="shared" ref="V14" si="5">IF(L14="○","NOT NULL","")</f>
        <v>NOT NULL</v>
      </c>
      <c r="W14" s="25" t="str">
        <f t="shared" ref="W14" si="6">"-- "&amp;C14</f>
        <v>-- ZipファイルNo</v>
      </c>
      <c r="Y14" s="41"/>
      <c r="Z14" s="41"/>
      <c r="AA14" s="41"/>
      <c r="AB14" s="41"/>
      <c r="AD14" s="25" t="str">
        <f t="shared" ref="AD14" si="7">IF(H14="text",""""&amp;D14&amp;""": ""object"", ","")</f>
        <v/>
      </c>
      <c r="AE14" s="25" t="str">
        <f t="shared" ref="AE14" si="8">""""&amp;D14&amp;""", "</f>
        <v xml:space="preserve">"zip_no", </v>
      </c>
    </row>
    <row r="15" spans="1:31">
      <c r="P15" s="41"/>
      <c r="R15" s="25" t="s">
        <v>1327</v>
      </c>
      <c r="Y15" s="41"/>
      <c r="Z15" s="41"/>
      <c r="AA15" s="41"/>
      <c r="AB15" s="41"/>
    </row>
    <row r="16" spans="1:31">
      <c r="P16" s="41"/>
      <c r="Y16" s="41"/>
      <c r="Z16" s="41"/>
      <c r="AA16" s="41"/>
      <c r="AB16" s="41"/>
    </row>
    <row r="17" spans="16:28">
      <c r="P17" s="41"/>
      <c r="Y17" s="41"/>
      <c r="Z17" s="41"/>
      <c r="AA17" s="41"/>
      <c r="AB17" s="41"/>
    </row>
    <row r="18" spans="16:28">
      <c r="P18" s="41"/>
      <c r="Y18" s="41"/>
      <c r="Z18" s="41"/>
      <c r="AA18" s="41"/>
    </row>
    <row r="19" spans="16:28">
      <c r="P19" s="41"/>
      <c r="Y19" s="41"/>
      <c r="Z19" s="41"/>
      <c r="AA19" s="41"/>
    </row>
    <row r="20" spans="16:28">
      <c r="P20" s="41"/>
      <c r="Y20" s="41"/>
      <c r="Z20" s="41"/>
      <c r="AA20" s="41"/>
    </row>
    <row r="21" spans="16:28">
      <c r="P21" s="41"/>
      <c r="Y21" s="41"/>
      <c r="Z21" s="41"/>
      <c r="AA21" s="41"/>
    </row>
    <row r="22" spans="16:28">
      <c r="P22" s="41"/>
      <c r="Y22" s="41"/>
      <c r="Z22" s="41"/>
      <c r="AA22"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pageSetUpPr fitToPage="1"/>
  </sheetPr>
  <dimension ref="A1:AE16"/>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293" t="s">
        <v>140</v>
      </c>
    </row>
    <row r="2" spans="1:31" ht="19.5" thickBot="1">
      <c r="B2" s="633"/>
      <c r="C2" s="634"/>
      <c r="D2" s="26" t="s">
        <v>141</v>
      </c>
      <c r="E2" s="637"/>
      <c r="F2" s="637"/>
      <c r="G2" s="637"/>
      <c r="H2" s="637"/>
      <c r="I2" s="637"/>
      <c r="J2" s="638"/>
      <c r="K2" s="639"/>
      <c r="L2" s="640"/>
      <c r="M2" s="27"/>
      <c r="P2" s="25" t="str">
        <f>"ALTER TABLE ONLY milscm4."&amp;D$8</f>
        <v>ALTER TABLE ONLY milscm4.work_mml_no</v>
      </c>
    </row>
    <row r="3" spans="1:31" ht="19.5" thickBot="1">
      <c r="B3" s="28"/>
      <c r="C3" s="28"/>
      <c r="D3" s="28"/>
      <c r="E3" s="28"/>
      <c r="F3" s="28"/>
      <c r="G3" s="28"/>
      <c r="H3" s="28"/>
      <c r="I3" s="28"/>
      <c r="J3" s="28"/>
      <c r="K3" s="28"/>
      <c r="L3" s="28"/>
      <c r="M3" s="29"/>
      <c r="N3" s="28"/>
      <c r="Q3" s="25" t="str">
        <f>"ADD CONSTRAINT "&amp;D$8&amp;"_pkey"</f>
        <v>ADD CONSTRAINT work_mml_no_pkey</v>
      </c>
    </row>
    <row r="4" spans="1:31">
      <c r="B4" s="626" t="s">
        <v>142</v>
      </c>
      <c r="C4" s="627"/>
      <c r="D4" s="628" t="str">
        <f>VLOOKUP(D7,エンティティ一覧!A1:'エンティティ一覧'!AQ10131,13,FALSE)</f>
        <v>ENT_A9_02</v>
      </c>
      <c r="E4" s="673"/>
      <c r="F4" s="673"/>
      <c r="G4" s="673"/>
      <c r="H4" s="673"/>
      <c r="I4" s="673"/>
      <c r="J4" s="673"/>
      <c r="K4" s="673"/>
      <c r="L4" s="673"/>
      <c r="M4" s="674"/>
      <c r="R4" s="25" t="s">
        <v>1328</v>
      </c>
    </row>
    <row r="5" spans="1:31">
      <c r="B5" s="641" t="s">
        <v>275</v>
      </c>
      <c r="C5" s="642"/>
      <c r="D5" s="643" t="str">
        <f>VLOOKUP(D7,エンティティ一覧!A1:'エンティティ一覧'!AQ10131,2,FALSE)</f>
        <v>SA_A9</v>
      </c>
      <c r="E5" s="646"/>
      <c r="F5" s="646"/>
      <c r="G5" s="646"/>
      <c r="H5" s="646"/>
      <c r="I5" s="646"/>
      <c r="J5" s="646"/>
      <c r="K5" s="646"/>
      <c r="L5" s="646"/>
      <c r="M5" s="647"/>
      <c r="S5" s="25" t="s">
        <v>1326</v>
      </c>
    </row>
    <row r="6" spans="1:31">
      <c r="B6" s="641" t="s">
        <v>144</v>
      </c>
      <c r="C6" s="642"/>
      <c r="D6" s="643" t="str">
        <f>VLOOKUP(D7,エンティティ一覧!A1:'エンティティ一覧'!AQ10131,6,FALSE)</f>
        <v>ワークテーブル</v>
      </c>
      <c r="E6" s="646"/>
      <c r="F6" s="646"/>
      <c r="G6" s="646"/>
      <c r="H6" s="646"/>
      <c r="I6" s="646"/>
      <c r="J6" s="646"/>
      <c r="K6" s="646"/>
      <c r="L6" s="646"/>
      <c r="M6" s="647"/>
      <c r="T6" s="41" t="s">
        <v>1885</v>
      </c>
    </row>
    <row r="7" spans="1:31">
      <c r="B7" s="641" t="s">
        <v>145</v>
      </c>
      <c r="C7" s="642"/>
      <c r="D7" s="643" t="s">
        <v>2546</v>
      </c>
      <c r="E7" s="646"/>
      <c r="F7" s="646"/>
      <c r="G7" s="646"/>
      <c r="H7" s="646"/>
      <c r="I7" s="646"/>
      <c r="J7" s="646"/>
      <c r="K7" s="646"/>
      <c r="L7" s="646"/>
      <c r="M7" s="647"/>
      <c r="T7" s="25" t="s">
        <v>2544</v>
      </c>
    </row>
    <row r="8" spans="1:31">
      <c r="B8" s="641" t="s">
        <v>642</v>
      </c>
      <c r="C8" s="642"/>
      <c r="D8" s="643" t="s">
        <v>2545</v>
      </c>
      <c r="E8" s="646"/>
      <c r="F8" s="646"/>
      <c r="G8" s="646"/>
      <c r="H8" s="646"/>
      <c r="I8" s="646"/>
      <c r="J8" s="646"/>
      <c r="K8" s="646"/>
      <c r="L8" s="646"/>
      <c r="M8" s="647"/>
      <c r="S8" s="25" t="s">
        <v>1327</v>
      </c>
    </row>
    <row r="9" spans="1:31" ht="19.5" thickBot="1">
      <c r="B9" s="652" t="s">
        <v>149</v>
      </c>
      <c r="C9" s="653"/>
      <c r="D9" s="654" t="str">
        <f xml:space="preserve"> D7 &amp; "を定義する。"</f>
        <v>MMLファイルNo_ワークを定義する。</v>
      </c>
      <c r="E9" s="655"/>
      <c r="F9" s="655"/>
      <c r="G9" s="655"/>
      <c r="H9" s="655"/>
      <c r="I9" s="655"/>
      <c r="J9" s="655"/>
      <c r="K9" s="655"/>
      <c r="L9" s="655"/>
      <c r="M9" s="656"/>
      <c r="P9" s="25" t="str">
        <f>"ALTER TABLE milscm4."&amp;D$8&amp;" OWNER TO pgmisgrp1;"</f>
        <v>ALTER TABLE milscm4.work_mml_no OWNER TO pgmisgrp1;</v>
      </c>
    </row>
    <row r="10" spans="1:31">
      <c r="B10" s="30"/>
      <c r="C10" s="30"/>
      <c r="D10" s="28"/>
      <c r="E10" s="28"/>
      <c r="F10" s="28"/>
      <c r="G10" s="28"/>
      <c r="H10" s="28"/>
      <c r="I10" s="28"/>
      <c r="J10" s="28"/>
      <c r="K10" s="28"/>
      <c r="L10" s="28"/>
      <c r="M10" s="29"/>
      <c r="N10" s="28"/>
      <c r="P10" s="25" t="str">
        <f>"GRANT ALL ON TABLE milscm4."&amp;D$8&amp;" TO pgappl11;"</f>
        <v>GRANT ALL ON TABLE milscm4.work_mml_no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milscm4.work_mml_no</v>
      </c>
    </row>
    <row r="13" spans="1:31" ht="16.5" customHeight="1">
      <c r="B13" s="670"/>
      <c r="C13" s="672"/>
      <c r="D13" s="672"/>
      <c r="E13" s="666"/>
      <c r="F13" s="292" t="s">
        <v>162</v>
      </c>
      <c r="G13" s="292" t="s">
        <v>163</v>
      </c>
      <c r="H13" s="292" t="s">
        <v>162</v>
      </c>
      <c r="I13" s="292" t="s">
        <v>164</v>
      </c>
      <c r="J13" s="666"/>
      <c r="K13" s="666"/>
      <c r="L13" s="666"/>
      <c r="M13" s="668"/>
      <c r="Q13" s="25" t="s">
        <v>1326</v>
      </c>
    </row>
    <row r="14" spans="1:31">
      <c r="B14" s="33">
        <f t="shared" ref="B14:B15" si="0">ROW()-13</f>
        <v>1</v>
      </c>
      <c r="C14" s="34" t="s">
        <v>1887</v>
      </c>
      <c r="D14" s="236" t="s">
        <v>1885</v>
      </c>
      <c r="E14" s="36" t="s">
        <v>192</v>
      </c>
      <c r="F14" s="36" t="s">
        <v>1875</v>
      </c>
      <c r="G14" s="36">
        <v>10</v>
      </c>
      <c r="H14" s="229" t="str">
        <f t="shared" ref="H14:H15" si="1">IF(F14="フラグ","boolean",IF(F14="文字列","text",IF(F14="整数","integer",IF(F14="実数","numeric",""))))</f>
        <v>integer</v>
      </c>
      <c r="I14" s="229">
        <f t="shared" ref="I14:I15" si="2">IF(H14="boolean",1,IF(H14="text",IF(G14&lt;=126,1+(G14*3),4+(G14*3)),IF(H14="integer",4,IF(H14="numeric",3+CEILING(G14/4*2,2),0))))</f>
        <v>4</v>
      </c>
      <c r="J14" s="237"/>
      <c r="K14" s="238"/>
      <c r="L14" s="239" t="s">
        <v>192</v>
      </c>
      <c r="M14" s="240"/>
      <c r="S14" s="25" t="str">
        <f t="shared" ref="S14:S15" si="3">IF(B14&lt;&gt;1,","&amp;D14,D14)</f>
        <v>zip_no</v>
      </c>
      <c r="T14" s="25" t="str">
        <f t="shared" ref="T14:T15" si="4">UPPER(H14)</f>
        <v>INTEGER</v>
      </c>
      <c r="U14" s="25" t="str">
        <f t="shared" ref="U14:U15" si="5">IF(K14&lt;&gt;"","default "&amp;IF(H14="text","'"&amp;K14&amp;"'",K14),"")</f>
        <v/>
      </c>
      <c r="V14" s="25" t="str">
        <f t="shared" ref="V14:V15" si="6">IF(L14="○","NOT NULL","")</f>
        <v>NOT NULL</v>
      </c>
      <c r="W14" s="25" t="str">
        <f t="shared" ref="W14:W15" si="7">"-- "&amp;C14</f>
        <v>-- ZipファイルNo</v>
      </c>
      <c r="Y14" s="41"/>
      <c r="Z14" s="41"/>
      <c r="AA14" s="41"/>
      <c r="AB14" s="41"/>
      <c r="AD14" s="25" t="str">
        <f t="shared" ref="AD14:AD15" si="8">IF(H14="text",""""&amp;D14&amp;""": ""object"", ","")</f>
        <v/>
      </c>
      <c r="AE14" s="25" t="str">
        <f t="shared" ref="AE14:AE15" si="9">""""&amp;D14&amp;""", "</f>
        <v xml:space="preserve">"zip_no", </v>
      </c>
    </row>
    <row r="15" spans="1:31" ht="19.5" thickBot="1">
      <c r="A15" s="41"/>
      <c r="B15" s="42">
        <f t="shared" si="0"/>
        <v>2</v>
      </c>
      <c r="C15" s="43" t="s">
        <v>1877</v>
      </c>
      <c r="D15" s="43" t="s">
        <v>1879</v>
      </c>
      <c r="E15" s="44" t="s">
        <v>192</v>
      </c>
      <c r="F15" s="44" t="s">
        <v>1875</v>
      </c>
      <c r="G15" s="44">
        <v>10</v>
      </c>
      <c r="H15" s="248" t="str">
        <f t="shared" si="1"/>
        <v>integer</v>
      </c>
      <c r="I15" s="248">
        <f t="shared" si="2"/>
        <v>4</v>
      </c>
      <c r="J15" s="46"/>
      <c r="K15" s="250"/>
      <c r="L15" s="44" t="s">
        <v>2543</v>
      </c>
      <c r="M15" s="49"/>
      <c r="S15" s="25" t="str">
        <f t="shared" si="3"/>
        <v>,file_no</v>
      </c>
      <c r="T15" s="25" t="str">
        <f t="shared" si="4"/>
        <v>INTEGER</v>
      </c>
      <c r="U15" s="25" t="str">
        <f t="shared" si="5"/>
        <v/>
      </c>
      <c r="V15" s="25" t="str">
        <f t="shared" si="6"/>
        <v>NOT NULL</v>
      </c>
      <c r="W15" s="25" t="str">
        <f t="shared" si="7"/>
        <v>-- ファイルNo</v>
      </c>
      <c r="Y15" s="41"/>
      <c r="Z15" s="41"/>
      <c r="AA15" s="41"/>
      <c r="AB15" s="41"/>
      <c r="AD15" s="25" t="str">
        <f t="shared" si="8"/>
        <v/>
      </c>
      <c r="AE15" s="25" t="str">
        <f t="shared" si="9"/>
        <v xml:space="preserve">"file_no", </v>
      </c>
    </row>
    <row r="16" spans="1:31">
      <c r="P16" s="41"/>
      <c r="R16" s="25" t="s">
        <v>1327</v>
      </c>
      <c r="Y16" s="41"/>
      <c r="Z16" s="41"/>
      <c r="AA16" s="41"/>
      <c r="AB16" s="41"/>
    </row>
  </sheetData>
  <mergeCells count="27">
    <mergeCell ref="B4:C4"/>
    <mergeCell ref="D4:M4"/>
    <mergeCell ref="B1:C2"/>
    <mergeCell ref="E1:I1"/>
    <mergeCell ref="J1:L1"/>
    <mergeCell ref="E2:I2"/>
    <mergeCell ref="J2:L2"/>
    <mergeCell ref="B5:C5"/>
    <mergeCell ref="D5:M5"/>
    <mergeCell ref="B6:C6"/>
    <mergeCell ref="D6:M6"/>
    <mergeCell ref="B7:C7"/>
    <mergeCell ref="D7:M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s>
  <phoneticPr fontId="12"/>
  <conditionalFormatting sqref="D14">
    <cfRule type="duplicateValues" dxfId="11" priority="6"/>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29"/>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11" t="s">
        <v>140</v>
      </c>
    </row>
    <row r="2" spans="1:31" ht="19.5" thickBot="1">
      <c r="B2" s="633"/>
      <c r="C2" s="634"/>
      <c r="D2" s="26" t="s">
        <v>141</v>
      </c>
      <c r="E2" s="637"/>
      <c r="F2" s="637"/>
      <c r="G2" s="637"/>
      <c r="H2" s="637"/>
      <c r="I2" s="637"/>
      <c r="J2" s="638"/>
      <c r="K2" s="639"/>
      <c r="L2" s="640"/>
      <c r="M2" s="27"/>
      <c r="P2" s="25" t="str">
        <f>"ALTER TABLE ONLY milscm4."&amp;D$8</f>
        <v>ALTER TABLE ONLY milscm4.work_recipt_shippei_kanja</v>
      </c>
    </row>
    <row r="3" spans="1:31" ht="19.5" thickBot="1">
      <c r="B3" s="28"/>
      <c r="C3" s="28"/>
      <c r="D3" s="28"/>
      <c r="E3" s="28"/>
      <c r="F3" s="28"/>
      <c r="G3" s="28"/>
      <c r="H3" s="28"/>
      <c r="I3" s="28"/>
      <c r="J3" s="28"/>
      <c r="K3" s="28"/>
      <c r="L3" s="28"/>
      <c r="M3" s="29"/>
      <c r="N3" s="28"/>
      <c r="Q3" s="25" t="str">
        <f>"ADD CONSTRAINT "&amp;D$8&amp;"_pkey"</f>
        <v>ADD CONSTRAINT work_recipt_shippei_kanja_pkey</v>
      </c>
    </row>
    <row r="4" spans="1:31">
      <c r="B4" s="626" t="s">
        <v>142</v>
      </c>
      <c r="C4" s="627"/>
      <c r="D4" s="628" t="str">
        <f>VLOOKUP(D7,エンティティ一覧!A1:'エンティティ一覧'!AQ10131,13,FALSE)</f>
        <v>ENT_A9_03</v>
      </c>
      <c r="E4" s="673"/>
      <c r="F4" s="673"/>
      <c r="G4" s="673"/>
      <c r="H4" s="673"/>
      <c r="I4" s="673"/>
      <c r="J4" s="673"/>
      <c r="K4" s="673"/>
      <c r="L4" s="673"/>
      <c r="M4" s="674"/>
      <c r="R4" s="25" t="s">
        <v>1328</v>
      </c>
    </row>
    <row r="5" spans="1:31">
      <c r="B5" s="641" t="s">
        <v>275</v>
      </c>
      <c r="C5" s="642"/>
      <c r="D5" s="643" t="str">
        <f>VLOOKUP(D7,エンティティ一覧!A1:'エンティティ一覧'!AQ10131,2,FALSE)</f>
        <v>SA_A9</v>
      </c>
      <c r="E5" s="646"/>
      <c r="F5" s="646"/>
      <c r="G5" s="646"/>
      <c r="H5" s="646"/>
      <c r="I5" s="646"/>
      <c r="J5" s="646"/>
      <c r="K5" s="646"/>
      <c r="L5" s="646"/>
      <c r="M5" s="647"/>
      <c r="S5" s="25" t="s">
        <v>1326</v>
      </c>
    </row>
    <row r="6" spans="1:31">
      <c r="B6" s="641" t="s">
        <v>144</v>
      </c>
      <c r="C6" s="642"/>
      <c r="D6" s="643" t="str">
        <f>VLOOKUP(D7,エンティティ一覧!A1:'エンティティ一覧'!AQ10131,6,FALSE)</f>
        <v>ワークテーブル</v>
      </c>
      <c r="E6" s="646"/>
      <c r="F6" s="646"/>
      <c r="G6" s="646"/>
      <c r="H6" s="646"/>
      <c r="I6" s="646"/>
      <c r="J6" s="646"/>
      <c r="K6" s="646"/>
      <c r="L6" s="646"/>
      <c r="M6" s="647"/>
      <c r="T6" s="41" t="s">
        <v>1664</v>
      </c>
    </row>
    <row r="7" spans="1:31">
      <c r="B7" s="641" t="s">
        <v>145</v>
      </c>
      <c r="C7" s="642"/>
      <c r="D7" s="643" t="s">
        <v>2830</v>
      </c>
      <c r="E7" s="646"/>
      <c r="F7" s="646"/>
      <c r="G7" s="646"/>
      <c r="H7" s="646"/>
      <c r="I7" s="646"/>
      <c r="J7" s="646"/>
      <c r="K7" s="646"/>
      <c r="L7" s="646"/>
      <c r="M7" s="647"/>
      <c r="T7" s="25" t="s">
        <v>2854</v>
      </c>
    </row>
    <row r="8" spans="1:31">
      <c r="B8" s="641" t="s">
        <v>642</v>
      </c>
      <c r="C8" s="642"/>
      <c r="D8" s="643" t="s">
        <v>2851</v>
      </c>
      <c r="E8" s="646"/>
      <c r="F8" s="646"/>
      <c r="G8" s="646"/>
      <c r="H8" s="646"/>
      <c r="I8" s="646"/>
      <c r="J8" s="646"/>
      <c r="K8" s="646"/>
      <c r="L8" s="646"/>
      <c r="M8" s="647"/>
      <c r="S8" s="25" t="s">
        <v>1327</v>
      </c>
    </row>
    <row r="9" spans="1:31" ht="19.5" thickBot="1">
      <c r="B9" s="652" t="s">
        <v>149</v>
      </c>
      <c r="C9" s="653"/>
      <c r="D9" s="654" t="str">
        <f xml:space="preserve"> D7 &amp; "を定義する。"</f>
        <v>レセプト疾患別患者一覧_ワークを定義する。</v>
      </c>
      <c r="E9" s="655"/>
      <c r="F9" s="655"/>
      <c r="G9" s="655"/>
      <c r="H9" s="655"/>
      <c r="I9" s="655"/>
      <c r="J9" s="655"/>
      <c r="K9" s="655"/>
      <c r="L9" s="655"/>
      <c r="M9" s="656"/>
      <c r="P9" s="25" t="str">
        <f>"ALTER TABLE milscm4."&amp;D$8&amp;" OWNER TO pgmisgrp1;"</f>
        <v>ALTER TABLE milscm4.work_recipt_shippei_kanja OWNER TO pgmisgrp1;</v>
      </c>
    </row>
    <row r="10" spans="1:31">
      <c r="B10" s="30"/>
      <c r="C10" s="30"/>
      <c r="D10" s="28"/>
      <c r="E10" s="28"/>
      <c r="F10" s="28"/>
      <c r="G10" s="28"/>
      <c r="H10" s="28"/>
      <c r="I10" s="28"/>
      <c r="J10" s="28"/>
      <c r="K10" s="28"/>
      <c r="L10" s="28"/>
      <c r="M10" s="29"/>
      <c r="N10" s="28"/>
      <c r="P10" s="25" t="str">
        <f>"GRANT ALL ON TABLE milscm4."&amp;D$8&amp;" TO pgappl11;"</f>
        <v>GRANT ALL ON TABLE milscm4.work_recipt_shippei_kanja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milscm4.work_recipt_shippei_kanja</v>
      </c>
    </row>
    <row r="13" spans="1:31" ht="16.5" customHeight="1">
      <c r="B13" s="670"/>
      <c r="C13" s="672"/>
      <c r="D13" s="672"/>
      <c r="E13" s="666"/>
      <c r="F13" s="310" t="s">
        <v>162</v>
      </c>
      <c r="G13" s="310" t="s">
        <v>163</v>
      </c>
      <c r="H13" s="310" t="s">
        <v>162</v>
      </c>
      <c r="I13" s="310" t="s">
        <v>164</v>
      </c>
      <c r="J13" s="666"/>
      <c r="K13" s="666"/>
      <c r="L13" s="666"/>
      <c r="M13" s="668"/>
      <c r="Q13" s="25" t="s">
        <v>1326</v>
      </c>
    </row>
    <row r="14" spans="1:31">
      <c r="B14" s="33">
        <f t="shared" ref="B14:B28" si="0">ROW()-13</f>
        <v>1</v>
      </c>
      <c r="C14" s="236" t="s">
        <v>1663</v>
      </c>
      <c r="D14" s="236" t="s">
        <v>1664</v>
      </c>
      <c r="E14" s="229" t="s">
        <v>2842</v>
      </c>
      <c r="F14" s="229" t="s">
        <v>1665</v>
      </c>
      <c r="G14" s="229">
        <v>20</v>
      </c>
      <c r="H14" s="245" t="str">
        <f t="shared" ref="H14:H19" si="1">IF(F14="フラグ","boolean",IF(F14="文字列","text",IF(F14="整数","integer",IF(F14="実数","numeric",""))))</f>
        <v>text</v>
      </c>
      <c r="I14" s="245">
        <f t="shared" ref="I14:I19" si="2">IF(H14="boolean",1,IF(H14="text",IF(G14&lt;=126,1+(G14*3),4+(G14*3)),IF(H14="integer",4,IF(H14="numeric",3+CEILING(G14/4*2,2),0))))</f>
        <v>61</v>
      </c>
      <c r="J14" s="237"/>
      <c r="K14" s="238"/>
      <c r="L14" s="239" t="s">
        <v>2832</v>
      </c>
      <c r="M14" s="312" t="s">
        <v>2834</v>
      </c>
      <c r="S14" s="25" t="str">
        <f t="shared" ref="S14" si="3">IF(B14&lt;&gt;1,","&amp;D14,D14)</f>
        <v>himoduke_id</v>
      </c>
      <c r="T14" s="25" t="str">
        <f t="shared" ref="T14" si="4">UPPER(H14)</f>
        <v>TEXT</v>
      </c>
      <c r="U14" s="25" t="str">
        <f t="shared" ref="U14" si="5">IF(K14&lt;&gt;"","default "&amp;IF(H14="text","'"&amp;K14&amp;"'",K14),"")</f>
        <v/>
      </c>
      <c r="V14" s="25" t="str">
        <f t="shared" ref="V14" si="6">IF(L14="○","NOT NULL","")</f>
        <v>NOT NULL</v>
      </c>
      <c r="W14" s="25" t="str">
        <f t="shared" ref="W14" si="7">"-- "&amp;C14</f>
        <v>-- 紐付けID</v>
      </c>
      <c r="Y14" s="41"/>
      <c r="Z14" s="41"/>
      <c r="AA14" s="41"/>
      <c r="AB14" s="41"/>
      <c r="AD14" s="25" t="str">
        <f t="shared" ref="AD14" si="8">IF(H14="text",""""&amp;D14&amp;""": ""object"", ","")</f>
        <v xml:space="preserve">"himoduke_id": "object", </v>
      </c>
      <c r="AE14" s="25" t="str">
        <f t="shared" ref="AE14" si="9">""""&amp;D14&amp;""", "</f>
        <v xml:space="preserve">"himoduke_id", </v>
      </c>
    </row>
    <row r="15" spans="1:31">
      <c r="B15" s="33">
        <f t="shared" si="0"/>
        <v>2</v>
      </c>
      <c r="C15" s="63" t="s">
        <v>2855</v>
      </c>
      <c r="D15" s="315" t="s">
        <v>2856</v>
      </c>
      <c r="E15" s="36"/>
      <c r="F15" s="36" t="s">
        <v>197</v>
      </c>
      <c r="G15" s="36">
        <v>6</v>
      </c>
      <c r="H15" s="36" t="str">
        <f t="shared" si="1"/>
        <v>text</v>
      </c>
      <c r="I15" s="36">
        <f t="shared" si="2"/>
        <v>19</v>
      </c>
      <c r="J15" s="37"/>
      <c r="K15" s="37"/>
      <c r="L15" s="36" t="s">
        <v>192</v>
      </c>
      <c r="M15" s="39" t="s">
        <v>2844</v>
      </c>
      <c r="S15" s="25" t="str">
        <f t="shared" ref="S15" si="10">IF(B15&lt;&gt;1,","&amp;D15,D15)</f>
        <v>,new_shinryo_start_ym</v>
      </c>
      <c r="T15" s="25" t="str">
        <f t="shared" ref="T15" si="11">UPPER(H15)</f>
        <v>TEXT</v>
      </c>
      <c r="U15" s="25" t="str">
        <f t="shared" ref="U15" si="12">IF(K15&lt;&gt;"","default "&amp;IF(H15="text","'"&amp;K15&amp;"'",K15),"")</f>
        <v/>
      </c>
      <c r="V15" s="25" t="str">
        <f t="shared" ref="V15" si="13">IF(L15="○","NOT NULL","")</f>
        <v>NOT NULL</v>
      </c>
      <c r="W15" s="25" t="str">
        <f t="shared" ref="W15" si="14">"-- "&amp;C15</f>
        <v>-- 最新診療開始年月</v>
      </c>
      <c r="Y15" s="41"/>
      <c r="Z15" s="41"/>
      <c r="AA15" s="41"/>
      <c r="AB15" s="41"/>
      <c r="AD15" s="25" t="str">
        <f t="shared" ref="AD15" si="15">IF(H15="text",""""&amp;D15&amp;""": ""object"", ","")</f>
        <v xml:space="preserve">"new_shinryo_start_ym": "object", </v>
      </c>
      <c r="AE15" s="25" t="str">
        <f t="shared" ref="AE15" si="16">""""&amp;D15&amp;""", "</f>
        <v xml:space="preserve">"new_shinryo_start_ym", </v>
      </c>
    </row>
    <row r="16" spans="1:31">
      <c r="A16" s="41"/>
      <c r="B16" s="33">
        <f t="shared" si="0"/>
        <v>3</v>
      </c>
      <c r="C16" s="236" t="s">
        <v>1666</v>
      </c>
      <c r="D16" s="236" t="s">
        <v>196</v>
      </c>
      <c r="E16" s="229" t="s">
        <v>2853</v>
      </c>
      <c r="F16" s="229" t="s">
        <v>1665</v>
      </c>
      <c r="G16" s="229">
        <v>9</v>
      </c>
      <c r="H16" s="245" t="str">
        <f t="shared" si="1"/>
        <v>text</v>
      </c>
      <c r="I16" s="245">
        <f t="shared" si="2"/>
        <v>28</v>
      </c>
      <c r="J16" s="237"/>
      <c r="K16" s="238"/>
      <c r="L16" s="239" t="s">
        <v>192</v>
      </c>
      <c r="M16" s="251" t="s">
        <v>2835</v>
      </c>
      <c r="S16" s="25" t="str">
        <f t="shared" ref="S16:S17" si="17">IF(B16&lt;&gt;1,","&amp;D16,D16)</f>
        <v>,facility_id</v>
      </c>
      <c r="T16" s="25" t="str">
        <f t="shared" ref="T16:T17" si="18">UPPER(H16)</f>
        <v>TEXT</v>
      </c>
      <c r="U16" s="25" t="str">
        <f t="shared" ref="U16:U17" si="19">IF(K16&lt;&gt;"","default "&amp;IF(H16="text","'"&amp;K16&amp;"'",K16),"")</f>
        <v/>
      </c>
      <c r="V16" s="25" t="str">
        <f t="shared" ref="V16:V17" si="20">IF(L16="○","NOT NULL","")</f>
        <v>NOT NULL</v>
      </c>
      <c r="W16" s="25" t="str">
        <f t="shared" ref="W16:W17" si="21">"-- "&amp;C16</f>
        <v>-- 施設ID</v>
      </c>
      <c r="Y16" s="41"/>
      <c r="Z16" s="41"/>
      <c r="AA16" s="41"/>
      <c r="AB16" s="41"/>
      <c r="AD16" s="25" t="str">
        <f t="shared" ref="AD16:AD17" si="22">IF(H16="text",""""&amp;D16&amp;""": ""object"", ","")</f>
        <v xml:space="preserve">"facility_id": "object", </v>
      </c>
      <c r="AE16" s="25" t="str">
        <f t="shared" ref="AE16:AE17" si="23">""""&amp;D16&amp;""", "</f>
        <v xml:space="preserve">"facility_id", </v>
      </c>
    </row>
    <row r="17" spans="1:47">
      <c r="B17" s="33">
        <f t="shared" si="0"/>
        <v>4</v>
      </c>
      <c r="C17" s="34" t="s">
        <v>755</v>
      </c>
      <c r="D17" s="34" t="s">
        <v>540</v>
      </c>
      <c r="E17" s="36"/>
      <c r="F17" s="36" t="s">
        <v>167</v>
      </c>
      <c r="G17" s="36">
        <v>40</v>
      </c>
      <c r="H17" s="36" t="str">
        <f t="shared" si="1"/>
        <v>text</v>
      </c>
      <c r="I17" s="36">
        <f t="shared" si="2"/>
        <v>121</v>
      </c>
      <c r="J17" s="37"/>
      <c r="K17" s="37"/>
      <c r="L17" s="36" t="s">
        <v>192</v>
      </c>
      <c r="M17" s="39" t="s">
        <v>2833</v>
      </c>
      <c r="P17" s="41"/>
      <c r="S17" s="25" t="str">
        <f t="shared" si="17"/>
        <v>,facility_name</v>
      </c>
      <c r="T17" s="25" t="str">
        <f t="shared" si="18"/>
        <v>TEXT</v>
      </c>
      <c r="U17" s="25" t="str">
        <f t="shared" si="19"/>
        <v/>
      </c>
      <c r="V17" s="25" t="str">
        <f t="shared" si="20"/>
        <v>NOT NULL</v>
      </c>
      <c r="W17" s="25" t="str">
        <f t="shared" si="21"/>
        <v>-- 施設名</v>
      </c>
      <c r="Y17" s="41"/>
      <c r="Z17" s="41"/>
      <c r="AA17" s="41"/>
      <c r="AB17" s="41"/>
      <c r="AD17" s="25" t="str">
        <f t="shared" si="22"/>
        <v xml:space="preserve">"facility_name": "object", </v>
      </c>
      <c r="AE17" s="25" t="str">
        <f t="shared" si="23"/>
        <v xml:space="preserve">"facility_name", </v>
      </c>
    </row>
    <row r="18" spans="1:47">
      <c r="B18" s="33">
        <f t="shared" si="0"/>
        <v>5</v>
      </c>
      <c r="C18" s="34" t="s">
        <v>403</v>
      </c>
      <c r="D18" s="34" t="s">
        <v>404</v>
      </c>
      <c r="E18" s="36"/>
      <c r="F18" s="36" t="s">
        <v>167</v>
      </c>
      <c r="G18" s="36">
        <v>7</v>
      </c>
      <c r="H18" s="36" t="str">
        <f t="shared" si="1"/>
        <v>text</v>
      </c>
      <c r="I18" s="36">
        <f t="shared" si="2"/>
        <v>22</v>
      </c>
      <c r="J18" s="37"/>
      <c r="K18" s="204"/>
      <c r="L18" s="36" t="s">
        <v>192</v>
      </c>
      <c r="M18" s="39" t="s">
        <v>2852</v>
      </c>
      <c r="S18" s="25" t="str">
        <f t="shared" ref="S18:S28" si="24">IF(B18&lt;&gt;1,","&amp;D18,D18)</f>
        <v>,icd10_l_cd</v>
      </c>
      <c r="T18" s="25" t="str">
        <f t="shared" ref="T18:T28" si="25">UPPER(H18)</f>
        <v>TEXT</v>
      </c>
      <c r="U18" s="25" t="str">
        <f t="shared" ref="U18:U28" si="26">IF(K18&lt;&gt;"","default "&amp;IF(H18="text","'"&amp;K18&amp;"'",K18),"")</f>
        <v/>
      </c>
      <c r="V18" s="25" t="str">
        <f t="shared" ref="V18:V28" si="27">IF(L18="○","NOT NULL","")</f>
        <v>NOT NULL</v>
      </c>
      <c r="W18" s="25" t="str">
        <f t="shared" ref="W18:W28" si="28">"-- "&amp;C18</f>
        <v>-- ICD10大分類コード</v>
      </c>
      <c r="Y18" s="41"/>
      <c r="Z18" s="41"/>
      <c r="AA18" s="41"/>
      <c r="AB18" s="41"/>
      <c r="AD18" s="25" t="str">
        <f t="shared" ref="AD18:AD27" si="29">IF(H18="text",""""&amp;D18&amp;""": ""object"", ","")</f>
        <v xml:space="preserve">"icd10_l_cd": "object", </v>
      </c>
      <c r="AE18" s="25" t="str">
        <f t="shared" ref="AE18:AE27" si="30">""""&amp;D18&amp;""", "</f>
        <v xml:space="preserve">"icd10_l_cd", </v>
      </c>
    </row>
    <row r="19" spans="1:47">
      <c r="B19" s="33">
        <f t="shared" si="0"/>
        <v>6</v>
      </c>
      <c r="C19" s="34" t="s">
        <v>406</v>
      </c>
      <c r="D19" s="34" t="s">
        <v>407</v>
      </c>
      <c r="E19" s="36"/>
      <c r="F19" s="36" t="s">
        <v>167</v>
      </c>
      <c r="G19" s="74">
        <v>256</v>
      </c>
      <c r="H19" s="36" t="str">
        <f t="shared" si="1"/>
        <v>text</v>
      </c>
      <c r="I19" s="36">
        <f t="shared" si="2"/>
        <v>772</v>
      </c>
      <c r="J19" s="37"/>
      <c r="K19" s="204"/>
      <c r="L19" s="36" t="s">
        <v>192</v>
      </c>
      <c r="M19" s="39" t="s">
        <v>2852</v>
      </c>
      <c r="S19" s="25" t="str">
        <f t="shared" si="24"/>
        <v>,icd10_l_name</v>
      </c>
      <c r="T19" s="25" t="str">
        <f t="shared" si="25"/>
        <v>TEXT</v>
      </c>
      <c r="U19" s="25" t="str">
        <f t="shared" si="26"/>
        <v/>
      </c>
      <c r="V19" s="25" t="str">
        <f t="shared" si="27"/>
        <v>NOT NULL</v>
      </c>
      <c r="W19" s="25" t="str">
        <f t="shared" si="28"/>
        <v>-- ICD10大分類名</v>
      </c>
      <c r="Y19" s="41"/>
      <c r="Z19" s="41"/>
      <c r="AA19" s="41"/>
      <c r="AB19" s="41"/>
      <c r="AD19" s="25" t="str">
        <f t="shared" si="29"/>
        <v xml:space="preserve">"icd10_l_name": "object", </v>
      </c>
      <c r="AE19" s="25" t="str">
        <f t="shared" si="30"/>
        <v xml:space="preserve">"icd10_l_name", </v>
      </c>
    </row>
    <row r="20" spans="1:47">
      <c r="B20" s="33">
        <f t="shared" si="0"/>
        <v>7</v>
      </c>
      <c r="C20" s="34" t="s">
        <v>408</v>
      </c>
      <c r="D20" s="34" t="s">
        <v>409</v>
      </c>
      <c r="E20" s="36"/>
      <c r="F20" s="36" t="s">
        <v>167</v>
      </c>
      <c r="G20" s="36">
        <v>7</v>
      </c>
      <c r="H20" s="36" t="str">
        <f t="shared" ref="H20:H21" si="31">IF(F20="フラグ","boolean",IF(F20="文字列","text",IF(F20="整数","integer",IF(F20="実数","numeric",""))))</f>
        <v>text</v>
      </c>
      <c r="I20" s="36">
        <f t="shared" ref="I20:I21" si="32">IF(H20="boolean",1,IF(H20="text",IF(G20&lt;=126,1+(G20*3),4+(G20*3)),IF(H20="integer",4,IF(H20="numeric",3+CEILING(G20/4*2,2),0))))</f>
        <v>22</v>
      </c>
      <c r="J20" s="37"/>
      <c r="K20" s="204"/>
      <c r="L20" s="36" t="s">
        <v>192</v>
      </c>
      <c r="M20" s="39" t="s">
        <v>2852</v>
      </c>
      <c r="S20" s="25" t="str">
        <f t="shared" si="24"/>
        <v>,icd10_m_cd</v>
      </c>
      <c r="T20" s="25" t="str">
        <f t="shared" si="25"/>
        <v>TEXT</v>
      </c>
      <c r="U20" s="25" t="str">
        <f t="shared" si="26"/>
        <v/>
      </c>
      <c r="V20" s="25" t="str">
        <f t="shared" si="27"/>
        <v>NOT NULL</v>
      </c>
      <c r="W20" s="25" t="str">
        <f t="shared" si="28"/>
        <v>-- ICD10中分類コード</v>
      </c>
      <c r="Y20" s="41"/>
      <c r="Z20" s="41"/>
      <c r="AA20" s="41"/>
      <c r="AB20" s="41"/>
      <c r="AD20" s="25" t="str">
        <f t="shared" si="29"/>
        <v xml:space="preserve">"icd10_m_cd": "object", </v>
      </c>
      <c r="AE20" s="25" t="str">
        <f t="shared" si="30"/>
        <v xml:space="preserve">"icd10_m_cd", </v>
      </c>
    </row>
    <row r="21" spans="1:47">
      <c r="B21" s="33">
        <f t="shared" si="0"/>
        <v>8</v>
      </c>
      <c r="C21" s="34" t="s">
        <v>410</v>
      </c>
      <c r="D21" s="34" t="s">
        <v>411</v>
      </c>
      <c r="E21" s="36"/>
      <c r="F21" s="36" t="s">
        <v>167</v>
      </c>
      <c r="G21" s="74">
        <v>256</v>
      </c>
      <c r="H21" s="36" t="str">
        <f t="shared" si="31"/>
        <v>text</v>
      </c>
      <c r="I21" s="36">
        <f t="shared" si="32"/>
        <v>772</v>
      </c>
      <c r="J21" s="37"/>
      <c r="K21" s="204"/>
      <c r="L21" s="36" t="s">
        <v>192</v>
      </c>
      <c r="M21" s="39" t="s">
        <v>2852</v>
      </c>
      <c r="S21" s="25" t="str">
        <f t="shared" si="24"/>
        <v>,icd10_m_name</v>
      </c>
      <c r="T21" s="25" t="str">
        <f t="shared" si="25"/>
        <v>TEXT</v>
      </c>
      <c r="U21" s="25" t="str">
        <f t="shared" si="26"/>
        <v/>
      </c>
      <c r="V21" s="25" t="str">
        <f t="shared" si="27"/>
        <v>NOT NULL</v>
      </c>
      <c r="W21" s="25" t="str">
        <f t="shared" si="28"/>
        <v>-- ICD10中分類名</v>
      </c>
      <c r="Y21" s="41"/>
      <c r="Z21" s="41"/>
      <c r="AA21" s="41"/>
      <c r="AB21" s="41"/>
      <c r="AD21" s="25" t="str">
        <f t="shared" si="29"/>
        <v xml:space="preserve">"icd10_m_name": "object", </v>
      </c>
      <c r="AE21" s="25" t="str">
        <f t="shared" si="30"/>
        <v xml:space="preserve">"icd10_m_name", </v>
      </c>
    </row>
    <row r="22" spans="1:47">
      <c r="B22" s="33">
        <f t="shared" si="0"/>
        <v>9</v>
      </c>
      <c r="C22" s="34" t="s">
        <v>412</v>
      </c>
      <c r="D22" s="34" t="s">
        <v>413</v>
      </c>
      <c r="E22" s="36"/>
      <c r="F22" s="36" t="s">
        <v>167</v>
      </c>
      <c r="G22" s="36">
        <v>3</v>
      </c>
      <c r="H22" s="36" t="str">
        <f t="shared" ref="H22:H23" si="33">IF(F22="フラグ","boolean",IF(F22="文字列","text",IF(F22="整数","integer",IF(F22="実数","numeric",""))))</f>
        <v>text</v>
      </c>
      <c r="I22" s="36">
        <f t="shared" ref="I22:I23" si="34">IF(H22="boolean",1,IF(H22="text",IF(G22&lt;=126,1+(G22*3),4+(G22*3)),IF(H22="integer",4,IF(H22="numeric",3+CEILING(G22/4*2,2),0))))</f>
        <v>10</v>
      </c>
      <c r="J22" s="37"/>
      <c r="K22" s="204"/>
      <c r="L22" s="36" t="s">
        <v>192</v>
      </c>
      <c r="M22" s="39" t="s">
        <v>2852</v>
      </c>
      <c r="S22" s="25" t="str">
        <f t="shared" si="24"/>
        <v>,icd10_s_cd</v>
      </c>
      <c r="T22" s="25" t="str">
        <f t="shared" si="25"/>
        <v>TEXT</v>
      </c>
      <c r="U22" s="25" t="str">
        <f t="shared" si="26"/>
        <v/>
      </c>
      <c r="V22" s="25" t="str">
        <f t="shared" si="27"/>
        <v>NOT NULL</v>
      </c>
      <c r="W22" s="25" t="str">
        <f t="shared" si="28"/>
        <v>-- ICD10小分類コード</v>
      </c>
      <c r="Y22" s="41"/>
      <c r="Z22" s="41"/>
      <c r="AA22" s="41"/>
      <c r="AB22" s="41"/>
      <c r="AD22" s="25" t="str">
        <f t="shared" si="29"/>
        <v xml:space="preserve">"icd10_s_cd": "object", </v>
      </c>
      <c r="AE22" s="25" t="str">
        <f t="shared" si="30"/>
        <v xml:space="preserve">"icd10_s_cd", </v>
      </c>
    </row>
    <row r="23" spans="1:47">
      <c r="B23" s="33">
        <f t="shared" si="0"/>
        <v>10</v>
      </c>
      <c r="C23" s="34" t="s">
        <v>414</v>
      </c>
      <c r="D23" s="34" t="s">
        <v>415</v>
      </c>
      <c r="E23" s="36"/>
      <c r="F23" s="36" t="s">
        <v>167</v>
      </c>
      <c r="G23" s="74">
        <v>256</v>
      </c>
      <c r="H23" s="36" t="str">
        <f t="shared" si="33"/>
        <v>text</v>
      </c>
      <c r="I23" s="36">
        <f t="shared" si="34"/>
        <v>772</v>
      </c>
      <c r="J23" s="37"/>
      <c r="K23" s="204"/>
      <c r="L23" s="36" t="s">
        <v>192</v>
      </c>
      <c r="M23" s="39" t="s">
        <v>2852</v>
      </c>
      <c r="S23" s="25" t="str">
        <f t="shared" si="24"/>
        <v>,icd10_s_name</v>
      </c>
      <c r="T23" s="25" t="str">
        <f t="shared" si="25"/>
        <v>TEXT</v>
      </c>
      <c r="U23" s="25" t="str">
        <f t="shared" si="26"/>
        <v/>
      </c>
      <c r="V23" s="25" t="str">
        <f t="shared" si="27"/>
        <v>NOT NULL</v>
      </c>
      <c r="W23" s="25" t="str">
        <f t="shared" si="28"/>
        <v>-- ICD10小分類名</v>
      </c>
      <c r="Y23" s="41"/>
      <c r="Z23" s="41"/>
      <c r="AA23" s="41"/>
      <c r="AB23" s="41"/>
      <c r="AD23" s="25" t="str">
        <f t="shared" si="29"/>
        <v xml:space="preserve">"icd10_s_name": "object", </v>
      </c>
      <c r="AE23" s="25" t="str">
        <f t="shared" si="30"/>
        <v xml:space="preserve">"icd10_s_name", </v>
      </c>
    </row>
    <row r="24" spans="1:47">
      <c r="B24" s="33">
        <f t="shared" si="0"/>
        <v>11</v>
      </c>
      <c r="C24" s="34" t="s">
        <v>1236</v>
      </c>
      <c r="D24" s="34" t="s">
        <v>1237</v>
      </c>
      <c r="E24" s="36"/>
      <c r="F24" s="36" t="s">
        <v>167</v>
      </c>
      <c r="G24" s="36">
        <v>4</v>
      </c>
      <c r="H24" s="36" t="str">
        <f t="shared" ref="H24:H25" si="35">IF(F24="フラグ","boolean",IF(F24="文字列","text",IF(F24="整数","integer",IF(F24="実数","numeric",""))))</f>
        <v>text</v>
      </c>
      <c r="I24" s="36">
        <f t="shared" ref="I24:I25" si="36">IF(H24="boolean",1,IF(H24="text",IF(G24&lt;=126,1+(G24*3),4+(G24*3)),IF(H24="integer",4,IF(H24="numeric",3+CEILING(G24/4*2,2),0))))</f>
        <v>13</v>
      </c>
      <c r="J24" s="37"/>
      <c r="K24" s="204"/>
      <c r="L24" s="36" t="s">
        <v>192</v>
      </c>
      <c r="M24" s="39" t="s">
        <v>2852</v>
      </c>
      <c r="S24" s="25" t="str">
        <f t="shared" si="24"/>
        <v>,icd10_ss_cd</v>
      </c>
      <c r="T24" s="25" t="str">
        <f t="shared" si="25"/>
        <v>TEXT</v>
      </c>
      <c r="U24" s="25" t="str">
        <f t="shared" si="26"/>
        <v/>
      </c>
      <c r="V24" s="25" t="str">
        <f t="shared" si="27"/>
        <v>NOT NULL</v>
      </c>
      <c r="W24" s="25" t="str">
        <f t="shared" si="28"/>
        <v>-- ICD10細分類コード</v>
      </c>
      <c r="Y24" s="41"/>
      <c r="Z24" s="41"/>
      <c r="AA24" s="41"/>
      <c r="AB24" s="41"/>
      <c r="AD24" s="25" t="str">
        <f t="shared" si="29"/>
        <v xml:space="preserve">"icd10_ss_cd": "object", </v>
      </c>
      <c r="AE24" s="25" t="str">
        <f t="shared" si="30"/>
        <v xml:space="preserve">"icd10_ss_cd", </v>
      </c>
    </row>
    <row r="25" spans="1:47">
      <c r="B25" s="33">
        <f t="shared" si="0"/>
        <v>12</v>
      </c>
      <c r="C25" s="34" t="s">
        <v>1242</v>
      </c>
      <c r="D25" s="34" t="s">
        <v>1243</v>
      </c>
      <c r="E25" s="36"/>
      <c r="F25" s="36" t="s">
        <v>167</v>
      </c>
      <c r="G25" s="74">
        <v>256</v>
      </c>
      <c r="H25" s="36" t="str">
        <f t="shared" si="35"/>
        <v>text</v>
      </c>
      <c r="I25" s="36">
        <f t="shared" si="36"/>
        <v>772</v>
      </c>
      <c r="J25" s="37"/>
      <c r="K25" s="204"/>
      <c r="L25" s="36" t="s">
        <v>192</v>
      </c>
      <c r="M25" s="39" t="s">
        <v>2852</v>
      </c>
      <c r="S25" s="25" t="str">
        <f t="shared" si="24"/>
        <v>,icd10_ss_name</v>
      </c>
      <c r="T25" s="25" t="str">
        <f t="shared" si="25"/>
        <v>TEXT</v>
      </c>
      <c r="U25" s="25" t="str">
        <f t="shared" si="26"/>
        <v/>
      </c>
      <c r="V25" s="25" t="str">
        <f t="shared" si="27"/>
        <v>NOT NULL</v>
      </c>
      <c r="W25" s="25" t="str">
        <f t="shared" si="28"/>
        <v>-- ICD10細分類名</v>
      </c>
      <c r="Y25" s="41"/>
      <c r="Z25" s="41"/>
      <c r="AA25" s="41"/>
      <c r="AB25" s="41"/>
      <c r="AD25" s="25" t="str">
        <f t="shared" si="29"/>
        <v xml:space="preserve">"icd10_ss_name": "object", </v>
      </c>
      <c r="AE25" s="25" t="str">
        <f t="shared" si="30"/>
        <v xml:space="preserve">"icd10_ss_name", </v>
      </c>
    </row>
    <row r="26" spans="1:47">
      <c r="B26" s="33">
        <f t="shared" si="0"/>
        <v>13</v>
      </c>
      <c r="C26" s="34" t="s">
        <v>1233</v>
      </c>
      <c r="D26" s="34" t="s">
        <v>433</v>
      </c>
      <c r="E26" s="214" t="s">
        <v>192</v>
      </c>
      <c r="F26" s="36" t="s">
        <v>167</v>
      </c>
      <c r="G26" s="36">
        <v>7</v>
      </c>
      <c r="H26" s="36" t="str">
        <f t="shared" ref="H26" si="37">IF(F26="フラグ","boolean",IF(F26="文字列","text",IF(F26="整数","integer",IF(F26="実数","numeric",""))))</f>
        <v>text</v>
      </c>
      <c r="I26" s="36">
        <f t="shared" ref="I26" si="38">IF(H26="boolean",1,IF(H26="text",IF(G26&lt;=126,1+(G26*3),4+(G26*3)),IF(H26="integer",4,IF(H26="numeric",3+CEILING(G26/4*2,2),0))))</f>
        <v>22</v>
      </c>
      <c r="J26" s="37"/>
      <c r="K26" s="204"/>
      <c r="L26" s="36" t="s">
        <v>2850</v>
      </c>
      <c r="M26" s="39" t="s">
        <v>2852</v>
      </c>
      <c r="S26" s="25" t="str">
        <f t="shared" si="24"/>
        <v>,shikkan_cd</v>
      </c>
      <c r="T26" s="25" t="str">
        <f t="shared" si="25"/>
        <v>TEXT</v>
      </c>
      <c r="U26" s="25" t="str">
        <f t="shared" si="26"/>
        <v/>
      </c>
      <c r="V26" s="25" t="str">
        <f t="shared" si="27"/>
        <v>NOT NULL</v>
      </c>
      <c r="W26" s="25" t="str">
        <f t="shared" si="28"/>
        <v>-- 疾患コード</v>
      </c>
      <c r="Y26" s="41"/>
      <c r="Z26" s="41"/>
      <c r="AA26" s="41"/>
      <c r="AB26" s="41"/>
      <c r="AD26" s="25" t="str">
        <f t="shared" si="29"/>
        <v xml:space="preserve">"shikkan_cd": "object", </v>
      </c>
      <c r="AE26" s="25" t="str">
        <f t="shared" si="30"/>
        <v xml:space="preserve">"shikkan_cd", </v>
      </c>
    </row>
    <row r="27" spans="1:47">
      <c r="B27" s="33">
        <f t="shared" si="0"/>
        <v>14</v>
      </c>
      <c r="C27" s="34" t="s">
        <v>1238</v>
      </c>
      <c r="D27" s="34" t="s">
        <v>435</v>
      </c>
      <c r="E27" s="36"/>
      <c r="F27" s="36" t="s">
        <v>167</v>
      </c>
      <c r="G27" s="36">
        <v>256</v>
      </c>
      <c r="H27" s="36" t="str">
        <f t="shared" ref="H27:H28" si="39">IF(F27="フラグ","boolean",IF(F27="文字列","text",IF(F27="整数","integer",IF(F27="実数","numeric",""))))</f>
        <v>text</v>
      </c>
      <c r="I27" s="36">
        <f t="shared" ref="I27:I28" si="40">IF(H27="boolean",1,IF(H27="text",IF(G27&lt;=126,1+(G27*3),4+(G27*3)),IF(H27="integer",4,IF(H27="numeric",3+CEILING(G27/4*2,2),0))))</f>
        <v>772</v>
      </c>
      <c r="J27" s="37"/>
      <c r="K27" s="204"/>
      <c r="L27" s="36" t="s">
        <v>192</v>
      </c>
      <c r="M27" s="39" t="s">
        <v>2852</v>
      </c>
      <c r="S27" s="25" t="str">
        <f t="shared" si="24"/>
        <v>,shikkan_name</v>
      </c>
      <c r="T27" s="25" t="str">
        <f t="shared" si="25"/>
        <v>TEXT</v>
      </c>
      <c r="U27" s="25" t="str">
        <f t="shared" si="26"/>
        <v/>
      </c>
      <c r="V27" s="25" t="str">
        <f t="shared" si="27"/>
        <v>NOT NULL</v>
      </c>
      <c r="W27" s="25" t="str">
        <f t="shared" si="28"/>
        <v>-- 疾患名</v>
      </c>
      <c r="Y27" s="41"/>
      <c r="Z27" s="41"/>
      <c r="AA27" s="41"/>
      <c r="AB27" s="41"/>
      <c r="AD27" s="25" t="str">
        <f t="shared" si="29"/>
        <v xml:space="preserve">"shikkan_name": "object", </v>
      </c>
      <c r="AE27" s="25" t="str">
        <f t="shared" si="30"/>
        <v xml:space="preserve">"shikkan_name", </v>
      </c>
    </row>
    <row r="28" spans="1:47" s="41" customFormat="1" ht="19.5" thickBot="1">
      <c r="A28" s="25"/>
      <c r="B28" s="42">
        <f t="shared" si="0"/>
        <v>15</v>
      </c>
      <c r="C28" s="43" t="s">
        <v>371</v>
      </c>
      <c r="D28" s="43" t="s">
        <v>372</v>
      </c>
      <c r="E28" s="44"/>
      <c r="F28" s="44" t="s">
        <v>197</v>
      </c>
      <c r="G28" s="44">
        <v>1</v>
      </c>
      <c r="H28" s="44" t="str">
        <f t="shared" si="39"/>
        <v>text</v>
      </c>
      <c r="I28" s="44">
        <f t="shared" si="40"/>
        <v>4</v>
      </c>
      <c r="J28" s="46"/>
      <c r="K28" s="46"/>
      <c r="L28" s="44" t="s">
        <v>192</v>
      </c>
      <c r="M28" s="49" t="s">
        <v>2843</v>
      </c>
      <c r="N28" s="70"/>
      <c r="Q28" s="25"/>
      <c r="R28" s="25"/>
      <c r="S28" s="25" t="str">
        <f t="shared" si="24"/>
        <v>,utagai_f</v>
      </c>
      <c r="T28" s="25" t="str">
        <f t="shared" si="25"/>
        <v>TEXT</v>
      </c>
      <c r="U28" s="25" t="str">
        <f t="shared" si="26"/>
        <v/>
      </c>
      <c r="V28" s="25" t="str">
        <f t="shared" si="27"/>
        <v>NOT NULL</v>
      </c>
      <c r="W28" s="25" t="str">
        <f t="shared" si="28"/>
        <v>-- 疑いフラグ</v>
      </c>
      <c r="X28" s="25"/>
      <c r="AD28" s="25" t="str">
        <f t="shared" ref="AD28" si="41">IF(H28="text",""""&amp;D28&amp;""": ""object"", ","")</f>
        <v xml:space="preserve">"utagai_f": "object", </v>
      </c>
      <c r="AE28" s="25" t="str">
        <f t="shared" ref="AE28" si="42">""""&amp;D28&amp;""", "</f>
        <v xml:space="preserve">"utagai_f", </v>
      </c>
      <c r="AF28" s="25"/>
      <c r="AG28" s="25"/>
      <c r="AH28" s="25"/>
      <c r="AI28" s="25"/>
      <c r="AJ28" s="25"/>
      <c r="AK28" s="25"/>
      <c r="AL28" s="25"/>
      <c r="AM28" s="25"/>
      <c r="AN28" s="25"/>
      <c r="AO28" s="25"/>
      <c r="AP28" s="25"/>
      <c r="AQ28" s="25"/>
      <c r="AR28" s="25"/>
      <c r="AS28" s="25"/>
      <c r="AT28" s="25"/>
      <c r="AU28" s="25"/>
    </row>
    <row r="29" spans="1:47">
      <c r="R29" s="25" t="s">
        <v>1327</v>
      </c>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7"/>
  <conditionalFormatting sqref="D14:D15">
    <cfRule type="duplicateValues" dxfId="10" priority="4"/>
  </conditionalFormatting>
  <conditionalFormatting sqref="D16">
    <cfRule type="duplicateValues" dxfId="9" priority="3"/>
  </conditionalFormatting>
  <conditionalFormatting sqref="D17">
    <cfRule type="duplicateValues" dxfId="8" priority="2"/>
  </conditionalFormatting>
  <conditionalFormatting sqref="D26">
    <cfRule type="duplicateValues" dxfId="7"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5"/>
  <sheetViews>
    <sheetView showGridLines="0"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11" t="s">
        <v>140</v>
      </c>
    </row>
    <row r="2" spans="1:31" ht="19.5" thickBot="1">
      <c r="B2" s="633"/>
      <c r="C2" s="634"/>
      <c r="D2" s="26" t="s">
        <v>141</v>
      </c>
      <c r="E2" s="637"/>
      <c r="F2" s="637"/>
      <c r="G2" s="637"/>
      <c r="H2" s="637"/>
      <c r="I2" s="637"/>
      <c r="J2" s="638"/>
      <c r="K2" s="639"/>
      <c r="L2" s="640"/>
      <c r="M2" s="27"/>
      <c r="P2" s="25" t="str">
        <f>"ALTER TABLE ONLY milscm4."&amp;D$8</f>
        <v>ALTER TABLE ONLY milscm4.work_iyakuhin_kanja</v>
      </c>
    </row>
    <row r="3" spans="1:31" ht="19.5" thickBot="1">
      <c r="B3" s="28"/>
      <c r="C3" s="28"/>
      <c r="D3" s="28"/>
      <c r="E3" s="28"/>
      <c r="F3" s="28"/>
      <c r="G3" s="28"/>
      <c r="H3" s="28"/>
      <c r="I3" s="28"/>
      <c r="J3" s="28"/>
      <c r="K3" s="28"/>
      <c r="L3" s="28"/>
      <c r="M3" s="29"/>
      <c r="N3" s="28"/>
      <c r="Q3" s="25" t="str">
        <f>"ADD CONSTRAINT "&amp;D$8&amp;"_pkey"</f>
        <v>ADD CONSTRAINT work_iyakuhin_kanja_pkey</v>
      </c>
    </row>
    <row r="4" spans="1:31">
      <c r="B4" s="626" t="s">
        <v>142</v>
      </c>
      <c r="C4" s="627"/>
      <c r="D4" s="628" t="str">
        <f>VLOOKUP(D7,エンティティ一覧!A1:'エンティティ一覧'!AQ10131,13,FALSE)</f>
        <v>ENT_A9_04</v>
      </c>
      <c r="E4" s="673"/>
      <c r="F4" s="673"/>
      <c r="G4" s="673"/>
      <c r="H4" s="673"/>
      <c r="I4" s="673"/>
      <c r="J4" s="673"/>
      <c r="K4" s="673"/>
      <c r="L4" s="673"/>
      <c r="M4" s="674"/>
      <c r="R4" s="25" t="s">
        <v>1328</v>
      </c>
    </row>
    <row r="5" spans="1:31">
      <c r="B5" s="641" t="s">
        <v>275</v>
      </c>
      <c r="C5" s="642"/>
      <c r="D5" s="643" t="str">
        <f>VLOOKUP(D7,エンティティ一覧!A1:'エンティティ一覧'!AQ10131,2,FALSE)</f>
        <v>SA_A9</v>
      </c>
      <c r="E5" s="646"/>
      <c r="F5" s="646"/>
      <c r="G5" s="646"/>
      <c r="H5" s="646"/>
      <c r="I5" s="646"/>
      <c r="J5" s="646"/>
      <c r="K5" s="646"/>
      <c r="L5" s="646"/>
      <c r="M5" s="647"/>
      <c r="S5" s="25" t="s">
        <v>1326</v>
      </c>
    </row>
    <row r="6" spans="1:31">
      <c r="B6" s="641" t="s">
        <v>144</v>
      </c>
      <c r="C6" s="642"/>
      <c r="D6" s="643" t="str">
        <f>VLOOKUP(D7,エンティティ一覧!A1:'エンティティ一覧'!AQ10131,6,FALSE)</f>
        <v>ワークテーブル</v>
      </c>
      <c r="E6" s="646"/>
      <c r="F6" s="646"/>
      <c r="G6" s="646"/>
      <c r="H6" s="646"/>
      <c r="I6" s="646"/>
      <c r="J6" s="646"/>
      <c r="K6" s="646"/>
      <c r="L6" s="646"/>
      <c r="M6" s="647"/>
      <c r="T6" s="41" t="s">
        <v>1671</v>
      </c>
    </row>
    <row r="7" spans="1:31">
      <c r="B7" s="641" t="s">
        <v>145</v>
      </c>
      <c r="C7" s="642"/>
      <c r="D7" s="643" t="s">
        <v>2829</v>
      </c>
      <c r="E7" s="646"/>
      <c r="F7" s="646"/>
      <c r="G7" s="646"/>
      <c r="H7" s="646"/>
      <c r="I7" s="646"/>
      <c r="J7" s="646"/>
      <c r="K7" s="646"/>
      <c r="L7" s="646"/>
      <c r="M7" s="647"/>
      <c r="T7" s="25" t="s">
        <v>2841</v>
      </c>
    </row>
    <row r="8" spans="1:31">
      <c r="B8" s="641" t="s">
        <v>642</v>
      </c>
      <c r="C8" s="642"/>
      <c r="D8" s="643" t="s">
        <v>2831</v>
      </c>
      <c r="E8" s="646"/>
      <c r="F8" s="646"/>
      <c r="G8" s="646"/>
      <c r="H8" s="646"/>
      <c r="I8" s="646"/>
      <c r="J8" s="646"/>
      <c r="K8" s="646"/>
      <c r="L8" s="646"/>
      <c r="M8" s="647"/>
      <c r="S8" s="25" t="s">
        <v>1327</v>
      </c>
    </row>
    <row r="9" spans="1:31" ht="19.5" thickBot="1">
      <c r="B9" s="652" t="s">
        <v>149</v>
      </c>
      <c r="C9" s="653"/>
      <c r="D9" s="654" t="str">
        <f xml:space="preserve"> D7 &amp; "を定義する。"</f>
        <v>医薬品別患者一覧_ワークを定義する。</v>
      </c>
      <c r="E9" s="655"/>
      <c r="F9" s="655"/>
      <c r="G9" s="655"/>
      <c r="H9" s="655"/>
      <c r="I9" s="655"/>
      <c r="J9" s="655"/>
      <c r="K9" s="655"/>
      <c r="L9" s="655"/>
      <c r="M9" s="656"/>
      <c r="P9" s="25" t="str">
        <f>"ALTER TABLE milscm4."&amp;D$8&amp;" OWNER TO pgmisgrp1;"</f>
        <v>ALTER TABLE milscm4.work_iyakuhin_kanja OWNER TO pgmisgrp1;</v>
      </c>
    </row>
    <row r="10" spans="1:31">
      <c r="B10" s="30"/>
      <c r="C10" s="30"/>
      <c r="D10" s="28"/>
      <c r="E10" s="28"/>
      <c r="F10" s="28"/>
      <c r="G10" s="28"/>
      <c r="H10" s="28"/>
      <c r="I10" s="28"/>
      <c r="J10" s="28"/>
      <c r="K10" s="28"/>
      <c r="L10" s="28"/>
      <c r="M10" s="29"/>
      <c r="N10" s="28"/>
      <c r="P10" s="25" t="str">
        <f>"GRANT ALL ON TABLE milscm4."&amp;D$8&amp;" TO pgappl11;"</f>
        <v>GRANT ALL ON TABLE milscm4.work_iyakuhin_kanja TO pgappl11;</v>
      </c>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milscm4.work_iyakuhin_kanja</v>
      </c>
    </row>
    <row r="13" spans="1:31" ht="16.5" customHeight="1">
      <c r="B13" s="670"/>
      <c r="C13" s="672"/>
      <c r="D13" s="672"/>
      <c r="E13" s="666"/>
      <c r="F13" s="310" t="s">
        <v>162</v>
      </c>
      <c r="G13" s="310" t="s">
        <v>163</v>
      </c>
      <c r="H13" s="310" t="s">
        <v>162</v>
      </c>
      <c r="I13" s="310" t="s">
        <v>164</v>
      </c>
      <c r="J13" s="666"/>
      <c r="K13" s="666"/>
      <c r="L13" s="666"/>
      <c r="M13" s="668"/>
      <c r="Q13" s="25" t="s">
        <v>1326</v>
      </c>
    </row>
    <row r="14" spans="1:31">
      <c r="B14" s="33">
        <f t="shared" ref="B14:B34" si="0">ROW()-13</f>
        <v>1</v>
      </c>
      <c r="C14" s="34" t="s">
        <v>2837</v>
      </c>
      <c r="D14" s="313" t="s">
        <v>2839</v>
      </c>
      <c r="E14" s="36" t="s">
        <v>192</v>
      </c>
      <c r="F14" s="36" t="s">
        <v>197</v>
      </c>
      <c r="G14" s="36">
        <v>10</v>
      </c>
      <c r="H14" s="229" t="s">
        <v>57</v>
      </c>
      <c r="I14" s="229">
        <v>31</v>
      </c>
      <c r="J14" s="237"/>
      <c r="K14" s="238"/>
      <c r="L14" s="239" t="s">
        <v>192</v>
      </c>
      <c r="M14" s="240" t="s">
        <v>2846</v>
      </c>
      <c r="S14" s="25" t="str">
        <f t="shared" ref="S14:S15" si="1">IF(B14&lt;&gt;1,","&amp;D14,D14)</f>
        <v>shikibetsu_no</v>
      </c>
      <c r="T14" s="25" t="str">
        <f t="shared" ref="T14:T15" si="2">UPPER(H14)</f>
        <v>TEXT</v>
      </c>
      <c r="U14" s="25" t="str">
        <f t="shared" ref="U14:U15" si="3">IF(K14&lt;&gt;"","default "&amp;IF(H14="text","'"&amp;K14&amp;"'",K14),"")</f>
        <v/>
      </c>
      <c r="V14" s="25" t="str">
        <f t="shared" ref="V14:V15" si="4">IF(L14="○","NOT NULL","")</f>
        <v>NOT NULL</v>
      </c>
      <c r="W14" s="25" t="str">
        <f t="shared" ref="W14:W15" si="5">"-- "&amp;C14</f>
        <v>-- データ識別番号</v>
      </c>
      <c r="Y14" s="41"/>
      <c r="Z14" s="41"/>
      <c r="AA14" s="41"/>
      <c r="AB14" s="41"/>
      <c r="AD14" s="25" t="str">
        <f t="shared" ref="AD14:AD15" si="6">IF(H14="text",""""&amp;D14&amp;""": ""object"", ","")</f>
        <v xml:space="preserve">"shikibetsu_no": "object", </v>
      </c>
      <c r="AE14" s="25" t="str">
        <f t="shared" ref="AE14:AE15" si="7">""""&amp;D14&amp;""", "</f>
        <v xml:space="preserve">"shikibetsu_no", </v>
      </c>
    </row>
    <row r="15" spans="1:31">
      <c r="B15" s="33">
        <f t="shared" si="0"/>
        <v>2</v>
      </c>
      <c r="C15" s="34" t="s">
        <v>2847</v>
      </c>
      <c r="D15" s="313" t="s">
        <v>2845</v>
      </c>
      <c r="E15" s="36"/>
      <c r="F15" s="36" t="s">
        <v>197</v>
      </c>
      <c r="G15" s="36">
        <v>6</v>
      </c>
      <c r="H15" s="229" t="s">
        <v>57</v>
      </c>
      <c r="I15" s="229">
        <v>25</v>
      </c>
      <c r="J15" s="237"/>
      <c r="K15" s="238"/>
      <c r="L15" s="239" t="s">
        <v>192</v>
      </c>
      <c r="M15" s="240" t="s">
        <v>2849</v>
      </c>
      <c r="S15" s="25" t="str">
        <f t="shared" si="1"/>
        <v>,new_jisshi_ym</v>
      </c>
      <c r="T15" s="25" t="str">
        <f t="shared" si="2"/>
        <v>TEXT</v>
      </c>
      <c r="U15" s="25" t="str">
        <f t="shared" si="3"/>
        <v/>
      </c>
      <c r="V15" s="25" t="str">
        <f t="shared" si="4"/>
        <v>NOT NULL</v>
      </c>
      <c r="W15" s="25" t="str">
        <f t="shared" si="5"/>
        <v>-- 最新実施年月</v>
      </c>
      <c r="Y15" s="41"/>
      <c r="Z15" s="41"/>
      <c r="AA15" s="41"/>
      <c r="AB15" s="41"/>
      <c r="AD15" s="25" t="str">
        <f t="shared" si="6"/>
        <v xml:space="preserve">"new_jisshi_ym": "object", </v>
      </c>
      <c r="AE15" s="25" t="str">
        <f t="shared" si="7"/>
        <v xml:space="preserve">"new_jisshi_ym", </v>
      </c>
    </row>
    <row r="16" spans="1:31">
      <c r="B16" s="33">
        <f t="shared" si="0"/>
        <v>3</v>
      </c>
      <c r="C16" s="34" t="s">
        <v>195</v>
      </c>
      <c r="D16" s="314" t="s">
        <v>2840</v>
      </c>
      <c r="E16" s="36" t="s">
        <v>192</v>
      </c>
      <c r="F16" s="35" t="s">
        <v>197</v>
      </c>
      <c r="G16" s="36">
        <v>9</v>
      </c>
      <c r="H16" s="36" t="str">
        <f t="shared" ref="H16:H34" si="8">IF(F16="フラグ","boolean",IF(F16="文字列","text",IF(F16="整数","integer",IF(F16="実数","numeric",""))))</f>
        <v>text</v>
      </c>
      <c r="I16" s="36">
        <f t="shared" ref="I16:I34" si="9">IF(H16="boolean",1,IF(H16="text",IF(G16&lt;=126,1+(G16*3),4+(G16*3)),IF(H16="integer",4,IF(H16="numeric",3+CEILING(G16/4*2,2),0))))</f>
        <v>28</v>
      </c>
      <c r="J16" s="37"/>
      <c r="K16" s="40"/>
      <c r="L16" s="38" t="s">
        <v>192</v>
      </c>
      <c r="M16" s="251" t="s">
        <v>2838</v>
      </c>
      <c r="S16" s="25" t="str">
        <f t="shared" ref="S16:S34" si="10">IF(B16&lt;&gt;1,","&amp;D16,D16)</f>
        <v>,facility_id</v>
      </c>
      <c r="T16" s="25" t="str">
        <f t="shared" ref="T16:T34" si="11">UPPER(H16)</f>
        <v>TEXT</v>
      </c>
      <c r="U16" s="25" t="str">
        <f t="shared" ref="U16:U34" si="12">IF(K16&lt;&gt;"","default "&amp;IF(H16="text","'"&amp;K16&amp;"'",K16),"")</f>
        <v/>
      </c>
      <c r="V16" s="25" t="str">
        <f t="shared" ref="V16:V34" si="13">IF(L16="○","NOT NULL","")</f>
        <v>NOT NULL</v>
      </c>
      <c r="W16" s="25" t="str">
        <f t="shared" ref="W16:W34" si="14">"-- "&amp;C16</f>
        <v>-- 施設ID</v>
      </c>
      <c r="Y16" s="41"/>
      <c r="Z16" s="41"/>
      <c r="AA16" s="41"/>
      <c r="AB16" s="41"/>
      <c r="AD16" s="25" t="str">
        <f t="shared" ref="AD16:AD34" si="15">IF(H16="text",""""&amp;D16&amp;""": ""object"", ","")</f>
        <v xml:space="preserve">"facility_id": "object", </v>
      </c>
      <c r="AE16" s="25" t="str">
        <f t="shared" ref="AE16:AE34" si="16">""""&amp;D16&amp;""", "</f>
        <v xml:space="preserve">"facility_id", </v>
      </c>
    </row>
    <row r="17" spans="2:31">
      <c r="B17" s="33">
        <f t="shared" si="0"/>
        <v>4</v>
      </c>
      <c r="C17" s="34" t="s">
        <v>678</v>
      </c>
      <c r="D17" s="314" t="s">
        <v>679</v>
      </c>
      <c r="E17" s="35"/>
      <c r="F17" s="35" t="s">
        <v>167</v>
      </c>
      <c r="G17" s="35">
        <v>40</v>
      </c>
      <c r="H17" s="36" t="str">
        <f t="shared" si="8"/>
        <v>text</v>
      </c>
      <c r="I17" s="36">
        <f t="shared" si="9"/>
        <v>121</v>
      </c>
      <c r="J17" s="37"/>
      <c r="K17" s="37"/>
      <c r="L17" s="38" t="s">
        <v>192</v>
      </c>
      <c r="M17" s="39" t="s">
        <v>680</v>
      </c>
      <c r="S17" s="25" t="str">
        <f t="shared" si="10"/>
        <v>,facility_name</v>
      </c>
      <c r="T17" s="25" t="str">
        <f t="shared" si="11"/>
        <v>TEXT</v>
      </c>
      <c r="U17" s="25" t="str">
        <f t="shared" si="12"/>
        <v/>
      </c>
      <c r="V17" s="25" t="str">
        <f t="shared" si="13"/>
        <v>NOT NULL</v>
      </c>
      <c r="W17" s="25" t="str">
        <f t="shared" si="14"/>
        <v>-- 施設名</v>
      </c>
      <c r="Y17" s="41"/>
      <c r="Z17" s="41"/>
      <c r="AA17" s="41"/>
      <c r="AB17" s="41"/>
      <c r="AD17" s="25" t="str">
        <f t="shared" si="15"/>
        <v xml:space="preserve">"facility_name": "object", </v>
      </c>
      <c r="AE17" s="25" t="str">
        <f t="shared" si="16"/>
        <v xml:space="preserve">"facility_name", </v>
      </c>
    </row>
    <row r="18" spans="2:31">
      <c r="B18" s="33">
        <f t="shared" si="0"/>
        <v>5</v>
      </c>
      <c r="C18" s="34" t="s">
        <v>483</v>
      </c>
      <c r="D18" s="314" t="s">
        <v>468</v>
      </c>
      <c r="E18" s="35"/>
      <c r="F18" s="35" t="s">
        <v>167</v>
      </c>
      <c r="G18" s="35">
        <v>1</v>
      </c>
      <c r="H18" s="36" t="str">
        <f t="shared" si="8"/>
        <v>text</v>
      </c>
      <c r="I18" s="36">
        <f t="shared" si="9"/>
        <v>4</v>
      </c>
      <c r="J18" s="37"/>
      <c r="K18" s="37"/>
      <c r="L18" s="38" t="s">
        <v>192</v>
      </c>
      <c r="M18" s="39" t="s">
        <v>2848</v>
      </c>
      <c r="S18" s="25" t="str">
        <f t="shared" si="10"/>
        <v>,yakko_bunrui1_cd</v>
      </c>
      <c r="T18" s="25" t="str">
        <f t="shared" si="11"/>
        <v>TEXT</v>
      </c>
      <c r="U18" s="25" t="str">
        <f t="shared" si="12"/>
        <v/>
      </c>
      <c r="V18" s="25" t="str">
        <f t="shared" si="13"/>
        <v>NOT NULL</v>
      </c>
      <c r="W18" s="25" t="str">
        <f t="shared" si="14"/>
        <v>-- ATC1</v>
      </c>
      <c r="Y18" s="41"/>
      <c r="Z18" s="41"/>
      <c r="AA18" s="41"/>
      <c r="AB18" s="41"/>
      <c r="AD18" s="25" t="str">
        <f t="shared" si="15"/>
        <v xml:space="preserve">"yakko_bunrui1_cd": "object", </v>
      </c>
      <c r="AE18" s="25" t="str">
        <f t="shared" si="16"/>
        <v xml:space="preserve">"yakko_bunrui1_cd", </v>
      </c>
    </row>
    <row r="19" spans="2:31">
      <c r="B19" s="33">
        <f t="shared" si="0"/>
        <v>6</v>
      </c>
      <c r="C19" s="34" t="s">
        <v>485</v>
      </c>
      <c r="D19" s="314" t="s">
        <v>486</v>
      </c>
      <c r="E19" s="35"/>
      <c r="F19" s="36" t="s">
        <v>167</v>
      </c>
      <c r="G19" s="35">
        <v>3</v>
      </c>
      <c r="H19" s="36" t="str">
        <f t="shared" si="8"/>
        <v>text</v>
      </c>
      <c r="I19" s="36">
        <f t="shared" si="9"/>
        <v>10</v>
      </c>
      <c r="J19" s="37"/>
      <c r="K19" s="40"/>
      <c r="L19" s="38" t="s">
        <v>192</v>
      </c>
      <c r="M19" s="39" t="s">
        <v>2848</v>
      </c>
      <c r="S19" s="25" t="str">
        <f t="shared" si="10"/>
        <v>,yakko_bunrui1_jpn_name</v>
      </c>
      <c r="T19" s="25" t="str">
        <f t="shared" si="11"/>
        <v>TEXT</v>
      </c>
      <c r="U19" s="25" t="str">
        <f t="shared" si="12"/>
        <v/>
      </c>
      <c r="V19" s="25" t="str">
        <f t="shared" si="13"/>
        <v>NOT NULL</v>
      </c>
      <c r="W19" s="25" t="str">
        <f t="shared" si="14"/>
        <v>-- ATC1分類名</v>
      </c>
      <c r="Y19" s="41"/>
      <c r="Z19" s="41"/>
      <c r="AA19" s="41"/>
      <c r="AB19" s="41"/>
      <c r="AD19" s="25" t="str">
        <f t="shared" si="15"/>
        <v xml:space="preserve">"yakko_bunrui1_jpn_name": "object", </v>
      </c>
      <c r="AE19" s="25" t="str">
        <f t="shared" si="16"/>
        <v xml:space="preserve">"yakko_bunrui1_jpn_name", </v>
      </c>
    </row>
    <row r="20" spans="2:31">
      <c r="B20" s="33">
        <f t="shared" si="0"/>
        <v>7</v>
      </c>
      <c r="C20" s="34" t="s">
        <v>487</v>
      </c>
      <c r="D20" s="314" t="s">
        <v>469</v>
      </c>
      <c r="E20" s="35"/>
      <c r="F20" s="36" t="s">
        <v>167</v>
      </c>
      <c r="G20" s="35">
        <v>3</v>
      </c>
      <c r="H20" s="36" t="str">
        <f t="shared" si="8"/>
        <v>text</v>
      </c>
      <c r="I20" s="36">
        <f t="shared" si="9"/>
        <v>10</v>
      </c>
      <c r="J20" s="37"/>
      <c r="K20" s="37"/>
      <c r="L20" s="38" t="s">
        <v>192</v>
      </c>
      <c r="M20" s="39" t="s">
        <v>2848</v>
      </c>
      <c r="S20" s="25" t="str">
        <f t="shared" si="10"/>
        <v>,yakko_bunrui2_cd</v>
      </c>
      <c r="T20" s="25" t="str">
        <f t="shared" si="11"/>
        <v>TEXT</v>
      </c>
      <c r="U20" s="25" t="str">
        <f t="shared" si="12"/>
        <v/>
      </c>
      <c r="V20" s="25" t="str">
        <f t="shared" si="13"/>
        <v>NOT NULL</v>
      </c>
      <c r="W20" s="25" t="str">
        <f t="shared" si="14"/>
        <v>-- ATC2</v>
      </c>
      <c r="Y20" s="41"/>
      <c r="Z20" s="41"/>
      <c r="AA20" s="41"/>
      <c r="AB20" s="41"/>
      <c r="AD20" s="25" t="str">
        <f t="shared" si="15"/>
        <v xml:space="preserve">"yakko_bunrui2_cd": "object", </v>
      </c>
      <c r="AE20" s="25" t="str">
        <f t="shared" si="16"/>
        <v xml:space="preserve">"yakko_bunrui2_cd", </v>
      </c>
    </row>
    <row r="21" spans="2:31">
      <c r="B21" s="33">
        <f t="shared" si="0"/>
        <v>8</v>
      </c>
      <c r="C21" s="34" t="s">
        <v>488</v>
      </c>
      <c r="D21" s="314" t="s">
        <v>489</v>
      </c>
      <c r="E21" s="35"/>
      <c r="F21" s="36" t="s">
        <v>167</v>
      </c>
      <c r="G21" s="35">
        <v>4</v>
      </c>
      <c r="H21" s="36" t="str">
        <f t="shared" si="8"/>
        <v>text</v>
      </c>
      <c r="I21" s="36">
        <f t="shared" si="9"/>
        <v>13</v>
      </c>
      <c r="J21" s="37"/>
      <c r="K21" s="40"/>
      <c r="L21" s="38" t="s">
        <v>192</v>
      </c>
      <c r="M21" s="39" t="s">
        <v>2848</v>
      </c>
      <c r="S21" s="25" t="str">
        <f t="shared" si="10"/>
        <v>,yakko_bunrui2_jpn_name</v>
      </c>
      <c r="T21" s="25" t="str">
        <f t="shared" si="11"/>
        <v>TEXT</v>
      </c>
      <c r="U21" s="25" t="str">
        <f t="shared" si="12"/>
        <v/>
      </c>
      <c r="V21" s="25" t="str">
        <f t="shared" si="13"/>
        <v>NOT NULL</v>
      </c>
      <c r="W21" s="25" t="str">
        <f t="shared" si="14"/>
        <v>-- ATC2分類名</v>
      </c>
      <c r="Y21" s="41"/>
      <c r="Z21" s="41"/>
      <c r="AA21" s="41"/>
      <c r="AB21" s="41"/>
      <c r="AD21" s="25" t="str">
        <f t="shared" si="15"/>
        <v xml:space="preserve">"yakko_bunrui2_jpn_name": "object", </v>
      </c>
      <c r="AE21" s="25" t="str">
        <f t="shared" si="16"/>
        <v xml:space="preserve">"yakko_bunrui2_jpn_name", </v>
      </c>
    </row>
    <row r="22" spans="2:31">
      <c r="B22" s="33">
        <f t="shared" si="0"/>
        <v>9</v>
      </c>
      <c r="C22" s="34" t="s">
        <v>490</v>
      </c>
      <c r="D22" s="314" t="s">
        <v>470</v>
      </c>
      <c r="E22" s="35"/>
      <c r="F22" s="36" t="s">
        <v>167</v>
      </c>
      <c r="G22" s="35">
        <v>4</v>
      </c>
      <c r="H22" s="36" t="str">
        <f t="shared" si="8"/>
        <v>text</v>
      </c>
      <c r="I22" s="36">
        <f t="shared" si="9"/>
        <v>13</v>
      </c>
      <c r="J22" s="37"/>
      <c r="K22" s="37"/>
      <c r="L22" s="38" t="s">
        <v>192</v>
      </c>
      <c r="M22" s="39" t="s">
        <v>2848</v>
      </c>
      <c r="S22" s="25" t="str">
        <f t="shared" si="10"/>
        <v>,yakko_bunrui3_cd</v>
      </c>
      <c r="T22" s="25" t="str">
        <f t="shared" si="11"/>
        <v>TEXT</v>
      </c>
      <c r="U22" s="25" t="str">
        <f t="shared" si="12"/>
        <v/>
      </c>
      <c r="V22" s="25" t="str">
        <f t="shared" si="13"/>
        <v>NOT NULL</v>
      </c>
      <c r="W22" s="25" t="str">
        <f t="shared" si="14"/>
        <v>-- ATC3</v>
      </c>
      <c r="Y22" s="41"/>
      <c r="Z22" s="41"/>
      <c r="AA22" s="41"/>
      <c r="AB22" s="41"/>
      <c r="AD22" s="25" t="str">
        <f t="shared" si="15"/>
        <v xml:space="preserve">"yakko_bunrui3_cd": "object", </v>
      </c>
      <c r="AE22" s="25" t="str">
        <f t="shared" si="16"/>
        <v xml:space="preserve">"yakko_bunrui3_cd", </v>
      </c>
    </row>
    <row r="23" spans="2:31">
      <c r="B23" s="33">
        <f t="shared" si="0"/>
        <v>10</v>
      </c>
      <c r="C23" s="34" t="s">
        <v>491</v>
      </c>
      <c r="D23" s="314" t="s">
        <v>492</v>
      </c>
      <c r="E23" s="35"/>
      <c r="F23" s="35" t="s">
        <v>167</v>
      </c>
      <c r="G23" s="35">
        <v>7</v>
      </c>
      <c r="H23" s="36" t="str">
        <f t="shared" si="8"/>
        <v>text</v>
      </c>
      <c r="I23" s="36">
        <f t="shared" si="9"/>
        <v>22</v>
      </c>
      <c r="J23" s="37"/>
      <c r="K23" s="40"/>
      <c r="L23" s="38" t="s">
        <v>192</v>
      </c>
      <c r="M23" s="39" t="s">
        <v>2848</v>
      </c>
      <c r="S23" s="25" t="str">
        <f t="shared" si="10"/>
        <v>,yakko_bunrui3_jpn_name</v>
      </c>
      <c r="T23" s="25" t="str">
        <f t="shared" si="11"/>
        <v>TEXT</v>
      </c>
      <c r="U23" s="25" t="str">
        <f t="shared" si="12"/>
        <v/>
      </c>
      <c r="V23" s="25" t="str">
        <f t="shared" si="13"/>
        <v>NOT NULL</v>
      </c>
      <c r="W23" s="25" t="str">
        <f t="shared" si="14"/>
        <v>-- ATC3分類名</v>
      </c>
      <c r="Y23" s="41"/>
      <c r="Z23" s="41"/>
      <c r="AA23" s="41"/>
      <c r="AB23" s="41"/>
      <c r="AD23" s="25" t="str">
        <f t="shared" si="15"/>
        <v xml:space="preserve">"yakko_bunrui3_jpn_name": "object", </v>
      </c>
      <c r="AE23" s="25" t="str">
        <f t="shared" si="16"/>
        <v xml:space="preserve">"yakko_bunrui3_jpn_name", </v>
      </c>
    </row>
    <row r="24" spans="2:31">
      <c r="B24" s="33">
        <f t="shared" si="0"/>
        <v>11</v>
      </c>
      <c r="C24" s="34" t="s">
        <v>496</v>
      </c>
      <c r="D24" s="314" t="s">
        <v>471</v>
      </c>
      <c r="E24" s="35"/>
      <c r="F24" s="35" t="s">
        <v>167</v>
      </c>
      <c r="G24" s="35">
        <v>5</v>
      </c>
      <c r="H24" s="36" t="str">
        <f t="shared" si="8"/>
        <v>text</v>
      </c>
      <c r="I24" s="36">
        <f t="shared" si="9"/>
        <v>16</v>
      </c>
      <c r="J24" s="37"/>
      <c r="K24" s="40"/>
      <c r="L24" s="38" t="s">
        <v>192</v>
      </c>
      <c r="M24" s="39" t="s">
        <v>2848</v>
      </c>
      <c r="S24" s="25" t="str">
        <f t="shared" si="10"/>
        <v>,yakko_bunrui4_cd</v>
      </c>
      <c r="T24" s="25" t="str">
        <f t="shared" si="11"/>
        <v>TEXT</v>
      </c>
      <c r="U24" s="25" t="str">
        <f t="shared" si="12"/>
        <v/>
      </c>
      <c r="V24" s="25" t="str">
        <f t="shared" si="13"/>
        <v>NOT NULL</v>
      </c>
      <c r="W24" s="25" t="str">
        <f t="shared" si="14"/>
        <v>-- ATC4</v>
      </c>
      <c r="Y24" s="41"/>
      <c r="Z24" s="41"/>
      <c r="AA24" s="41"/>
      <c r="AB24" s="41"/>
      <c r="AD24" s="25" t="str">
        <f t="shared" si="15"/>
        <v xml:space="preserve">"yakko_bunrui4_cd": "object", </v>
      </c>
      <c r="AE24" s="25" t="str">
        <f t="shared" si="16"/>
        <v xml:space="preserve">"yakko_bunrui4_cd", </v>
      </c>
    </row>
    <row r="25" spans="2:31">
      <c r="B25" s="33">
        <f t="shared" si="0"/>
        <v>12</v>
      </c>
      <c r="C25" s="34" t="s">
        <v>497</v>
      </c>
      <c r="D25" s="314" t="s">
        <v>498</v>
      </c>
      <c r="E25" s="35"/>
      <c r="F25" s="36" t="s">
        <v>167</v>
      </c>
      <c r="G25" s="36">
        <v>7</v>
      </c>
      <c r="H25" s="36" t="str">
        <f t="shared" si="8"/>
        <v>text</v>
      </c>
      <c r="I25" s="36">
        <f t="shared" si="9"/>
        <v>22</v>
      </c>
      <c r="J25" s="37"/>
      <c r="K25" s="37"/>
      <c r="L25" s="38" t="s">
        <v>192</v>
      </c>
      <c r="M25" s="39" t="s">
        <v>2848</v>
      </c>
      <c r="S25" s="25" t="str">
        <f t="shared" si="10"/>
        <v>,yakko_bunrui4_jpn_name</v>
      </c>
      <c r="T25" s="25" t="str">
        <f t="shared" si="11"/>
        <v>TEXT</v>
      </c>
      <c r="U25" s="25" t="str">
        <f t="shared" si="12"/>
        <v/>
      </c>
      <c r="V25" s="25" t="str">
        <f t="shared" si="13"/>
        <v>NOT NULL</v>
      </c>
      <c r="W25" s="25" t="str">
        <f t="shared" si="14"/>
        <v>-- ATC4分類名</v>
      </c>
      <c r="Y25" s="41"/>
      <c r="Z25" s="41"/>
      <c r="AA25" s="41"/>
      <c r="AB25" s="41"/>
      <c r="AD25" s="25" t="str">
        <f t="shared" si="15"/>
        <v xml:space="preserve">"yakko_bunrui4_jpn_name": "object", </v>
      </c>
      <c r="AE25" s="25" t="str">
        <f t="shared" si="16"/>
        <v xml:space="preserve">"yakko_bunrui4_jpn_name", </v>
      </c>
    </row>
    <row r="26" spans="2:31">
      <c r="B26" s="33">
        <f t="shared" si="0"/>
        <v>13</v>
      </c>
      <c r="C26" s="34" t="s">
        <v>508</v>
      </c>
      <c r="D26" s="314" t="s">
        <v>472</v>
      </c>
      <c r="E26" s="35"/>
      <c r="F26" s="35" t="s">
        <v>167</v>
      </c>
      <c r="G26" s="35">
        <v>7</v>
      </c>
      <c r="H26" s="36" t="str">
        <f t="shared" si="8"/>
        <v>text</v>
      </c>
      <c r="I26" s="36">
        <f t="shared" si="9"/>
        <v>22</v>
      </c>
      <c r="J26" s="37"/>
      <c r="K26" s="37"/>
      <c r="L26" s="38" t="s">
        <v>192</v>
      </c>
      <c r="M26" s="39" t="s">
        <v>2848</v>
      </c>
      <c r="S26" s="25" t="str">
        <f t="shared" si="10"/>
        <v>,yakko_bunrui5_cd</v>
      </c>
      <c r="T26" s="25" t="str">
        <f t="shared" si="11"/>
        <v>TEXT</v>
      </c>
      <c r="U26" s="25" t="str">
        <f t="shared" si="12"/>
        <v/>
      </c>
      <c r="V26" s="25" t="str">
        <f t="shared" si="13"/>
        <v>NOT NULL</v>
      </c>
      <c r="W26" s="25" t="str">
        <f t="shared" si="14"/>
        <v>-- ATC5</v>
      </c>
      <c r="Y26" s="41"/>
      <c r="Z26" s="41"/>
      <c r="AA26" s="41"/>
      <c r="AB26" s="41"/>
      <c r="AD26" s="25" t="str">
        <f t="shared" si="15"/>
        <v xml:space="preserve">"yakko_bunrui5_cd": "object", </v>
      </c>
      <c r="AE26" s="25" t="str">
        <f t="shared" si="16"/>
        <v xml:space="preserve">"yakko_bunrui5_cd", </v>
      </c>
    </row>
    <row r="27" spans="2:31">
      <c r="B27" s="33">
        <f t="shared" si="0"/>
        <v>14</v>
      </c>
      <c r="C27" s="34" t="s">
        <v>509</v>
      </c>
      <c r="D27" s="314" t="s">
        <v>510</v>
      </c>
      <c r="E27" s="35"/>
      <c r="F27" s="35" t="s">
        <v>167</v>
      </c>
      <c r="G27" s="35">
        <v>1</v>
      </c>
      <c r="H27" s="36" t="str">
        <f t="shared" si="8"/>
        <v>text</v>
      </c>
      <c r="I27" s="36">
        <f t="shared" si="9"/>
        <v>4</v>
      </c>
      <c r="J27" s="37"/>
      <c r="K27" s="37"/>
      <c r="L27" s="38" t="s">
        <v>192</v>
      </c>
      <c r="M27" s="39" t="s">
        <v>2848</v>
      </c>
      <c r="S27" s="25" t="str">
        <f t="shared" si="10"/>
        <v>,yakko_bunrui5_jpn_name</v>
      </c>
      <c r="T27" s="25" t="str">
        <f t="shared" si="11"/>
        <v>TEXT</v>
      </c>
      <c r="U27" s="25" t="str">
        <f t="shared" si="12"/>
        <v/>
      </c>
      <c r="V27" s="25" t="str">
        <f t="shared" si="13"/>
        <v>NOT NULL</v>
      </c>
      <c r="W27" s="25" t="str">
        <f t="shared" si="14"/>
        <v>-- ATC5分類名</v>
      </c>
      <c r="Y27" s="41"/>
      <c r="Z27" s="41"/>
      <c r="AA27" s="41"/>
      <c r="AB27" s="41"/>
      <c r="AD27" s="25" t="str">
        <f t="shared" si="15"/>
        <v xml:space="preserve">"yakko_bunrui5_jpn_name": "object", </v>
      </c>
      <c r="AE27" s="25" t="str">
        <f t="shared" si="16"/>
        <v xml:space="preserve">"yakko_bunrui5_jpn_name", </v>
      </c>
    </row>
    <row r="28" spans="2:31">
      <c r="B28" s="33">
        <f t="shared" si="0"/>
        <v>15</v>
      </c>
      <c r="C28" s="34" t="s">
        <v>466</v>
      </c>
      <c r="D28" s="314" t="s">
        <v>467</v>
      </c>
      <c r="E28" s="35"/>
      <c r="F28" s="36" t="s">
        <v>167</v>
      </c>
      <c r="G28" s="35">
        <v>3</v>
      </c>
      <c r="H28" s="36" t="str">
        <f t="shared" si="8"/>
        <v>text</v>
      </c>
      <c r="I28" s="36">
        <f t="shared" si="9"/>
        <v>10</v>
      </c>
      <c r="J28" s="37"/>
      <c r="K28" s="37"/>
      <c r="L28" s="38" t="s">
        <v>192</v>
      </c>
      <c r="M28" s="39" t="s">
        <v>2848</v>
      </c>
      <c r="S28" s="25" t="str">
        <f t="shared" si="10"/>
        <v>,iyakuhin_ippan_name_cd</v>
      </c>
      <c r="T28" s="25" t="str">
        <f t="shared" si="11"/>
        <v>TEXT</v>
      </c>
      <c r="U28" s="25" t="str">
        <f t="shared" si="12"/>
        <v/>
      </c>
      <c r="V28" s="25" t="str">
        <f t="shared" si="13"/>
        <v>NOT NULL</v>
      </c>
      <c r="W28" s="25" t="str">
        <f t="shared" si="14"/>
        <v>-- 医薬品一般名コード</v>
      </c>
      <c r="Y28" s="41"/>
      <c r="Z28" s="41"/>
      <c r="AA28" s="41"/>
      <c r="AB28" s="41"/>
      <c r="AD28" s="25" t="str">
        <f t="shared" si="15"/>
        <v xml:space="preserve">"iyakuhin_ippan_name_cd": "object", </v>
      </c>
      <c r="AE28" s="25" t="str">
        <f t="shared" si="16"/>
        <v xml:space="preserve">"iyakuhin_ippan_name_cd", </v>
      </c>
    </row>
    <row r="29" spans="2:31">
      <c r="B29" s="33">
        <f t="shared" si="0"/>
        <v>16</v>
      </c>
      <c r="C29" s="34" t="s">
        <v>476</v>
      </c>
      <c r="D29" s="315" t="s">
        <v>477</v>
      </c>
      <c r="E29" s="35"/>
      <c r="F29" s="36" t="s">
        <v>167</v>
      </c>
      <c r="G29" s="35">
        <v>4</v>
      </c>
      <c r="H29" s="36" t="str">
        <f t="shared" si="8"/>
        <v>text</v>
      </c>
      <c r="I29" s="36">
        <f t="shared" si="9"/>
        <v>13</v>
      </c>
      <c r="J29" s="37"/>
      <c r="K29" s="37"/>
      <c r="L29" s="38" t="s">
        <v>192</v>
      </c>
      <c r="M29" s="39" t="s">
        <v>2848</v>
      </c>
      <c r="S29" s="25" t="str">
        <f t="shared" si="10"/>
        <v>,iyakuhin_ippan_name</v>
      </c>
      <c r="T29" s="25" t="str">
        <f t="shared" si="11"/>
        <v>TEXT</v>
      </c>
      <c r="U29" s="25" t="str">
        <f t="shared" si="12"/>
        <v/>
      </c>
      <c r="V29" s="25" t="str">
        <f t="shared" si="13"/>
        <v>NOT NULL</v>
      </c>
      <c r="W29" s="25" t="str">
        <f t="shared" si="14"/>
        <v>-- 医薬品一般名</v>
      </c>
      <c r="Y29" s="41"/>
      <c r="Z29" s="41"/>
      <c r="AA29" s="41"/>
      <c r="AB29" s="41"/>
      <c r="AD29" s="25" t="str">
        <f t="shared" si="15"/>
        <v xml:space="preserve">"iyakuhin_ippan_name": "object", </v>
      </c>
      <c r="AE29" s="25" t="str">
        <f t="shared" si="16"/>
        <v xml:space="preserve">"iyakuhin_ippan_name", </v>
      </c>
    </row>
    <row r="30" spans="2:31">
      <c r="B30" s="33">
        <f t="shared" si="0"/>
        <v>17</v>
      </c>
      <c r="C30" s="34" t="s">
        <v>464</v>
      </c>
      <c r="D30" s="314" t="s">
        <v>465</v>
      </c>
      <c r="E30" s="35"/>
      <c r="F30" s="35" t="s">
        <v>167</v>
      </c>
      <c r="G30" s="35">
        <v>5</v>
      </c>
      <c r="H30" s="36" t="str">
        <f t="shared" si="8"/>
        <v>text</v>
      </c>
      <c r="I30" s="36">
        <f t="shared" si="9"/>
        <v>16</v>
      </c>
      <c r="J30" s="37"/>
      <c r="K30" s="37"/>
      <c r="L30" s="38" t="s">
        <v>192</v>
      </c>
      <c r="M30" s="39" t="s">
        <v>2848</v>
      </c>
      <c r="S30" s="25" t="str">
        <f t="shared" si="10"/>
        <v>,iyakuhin_brand_cd</v>
      </c>
      <c r="T30" s="25" t="str">
        <f t="shared" si="11"/>
        <v>TEXT</v>
      </c>
      <c r="U30" s="25" t="str">
        <f t="shared" si="12"/>
        <v/>
      </c>
      <c r="V30" s="25" t="str">
        <f t="shared" si="13"/>
        <v>NOT NULL</v>
      </c>
      <c r="W30" s="25" t="str">
        <f t="shared" si="14"/>
        <v>-- 医薬品ブランドコード</v>
      </c>
      <c r="Y30" s="41"/>
      <c r="Z30" s="41"/>
      <c r="AA30" s="41"/>
      <c r="AB30" s="41"/>
      <c r="AD30" s="25" t="str">
        <f t="shared" si="15"/>
        <v xml:space="preserve">"iyakuhin_brand_cd": "object", </v>
      </c>
      <c r="AE30" s="25" t="str">
        <f t="shared" si="16"/>
        <v xml:space="preserve">"iyakuhin_brand_cd", </v>
      </c>
    </row>
    <row r="31" spans="2:31">
      <c r="B31" s="33">
        <f t="shared" si="0"/>
        <v>18</v>
      </c>
      <c r="C31" s="34" t="s">
        <v>474</v>
      </c>
      <c r="D31" s="315" t="s">
        <v>475</v>
      </c>
      <c r="E31" s="35"/>
      <c r="F31" s="35" t="s">
        <v>167</v>
      </c>
      <c r="G31" s="35">
        <v>7</v>
      </c>
      <c r="H31" s="36" t="str">
        <f t="shared" si="8"/>
        <v>text</v>
      </c>
      <c r="I31" s="36">
        <f t="shared" si="9"/>
        <v>22</v>
      </c>
      <c r="J31" s="37"/>
      <c r="K31" s="37"/>
      <c r="L31" s="38" t="s">
        <v>192</v>
      </c>
      <c r="M31" s="39" t="s">
        <v>2848</v>
      </c>
      <c r="S31" s="25" t="str">
        <f t="shared" si="10"/>
        <v>,iyakuhin_brand_jpn_name</v>
      </c>
      <c r="T31" s="25" t="str">
        <f t="shared" si="11"/>
        <v>TEXT</v>
      </c>
      <c r="U31" s="25" t="str">
        <f t="shared" si="12"/>
        <v/>
      </c>
      <c r="V31" s="25" t="str">
        <f t="shared" si="13"/>
        <v>NOT NULL</v>
      </c>
      <c r="W31" s="25" t="str">
        <f t="shared" si="14"/>
        <v>-- 医薬品ブランド名</v>
      </c>
      <c r="Y31" s="41"/>
      <c r="Z31" s="41"/>
      <c r="AA31" s="41"/>
      <c r="AB31" s="41"/>
      <c r="AD31" s="25" t="str">
        <f t="shared" si="15"/>
        <v xml:space="preserve">"iyakuhin_brand_jpn_name": "object", </v>
      </c>
      <c r="AE31" s="25" t="str">
        <f t="shared" si="16"/>
        <v xml:space="preserve">"iyakuhin_brand_jpn_name", </v>
      </c>
    </row>
    <row r="32" spans="2:31">
      <c r="B32" s="33">
        <f t="shared" si="0"/>
        <v>19</v>
      </c>
      <c r="C32" s="34" t="s">
        <v>462</v>
      </c>
      <c r="D32" s="314" t="s">
        <v>1350</v>
      </c>
      <c r="E32" s="36" t="s">
        <v>192</v>
      </c>
      <c r="F32" s="35" t="s">
        <v>167</v>
      </c>
      <c r="G32" s="35">
        <v>256</v>
      </c>
      <c r="H32" s="36" t="str">
        <f t="shared" si="8"/>
        <v>text</v>
      </c>
      <c r="I32" s="36">
        <f t="shared" si="9"/>
        <v>772</v>
      </c>
      <c r="J32" s="37"/>
      <c r="K32" s="37"/>
      <c r="L32" s="38" t="s">
        <v>192</v>
      </c>
      <c r="M32" s="39" t="s">
        <v>2848</v>
      </c>
      <c r="S32" s="25" t="str">
        <f t="shared" si="10"/>
        <v>,iyakuhin_cd</v>
      </c>
      <c r="T32" s="25" t="str">
        <f t="shared" si="11"/>
        <v>TEXT</v>
      </c>
      <c r="U32" s="25" t="str">
        <f t="shared" si="12"/>
        <v/>
      </c>
      <c r="V32" s="25" t="str">
        <f t="shared" si="13"/>
        <v>NOT NULL</v>
      </c>
      <c r="W32" s="25" t="str">
        <f t="shared" si="14"/>
        <v>-- 医薬品コード</v>
      </c>
      <c r="Y32" s="41"/>
      <c r="Z32" s="41"/>
      <c r="AA32" s="41"/>
      <c r="AB32" s="41"/>
      <c r="AD32" s="25" t="str">
        <f t="shared" si="15"/>
        <v xml:space="preserve">"iyakuhin_cd": "object", </v>
      </c>
      <c r="AE32" s="25" t="str">
        <f t="shared" si="16"/>
        <v xml:space="preserve">"iyakuhin_cd", </v>
      </c>
    </row>
    <row r="33" spans="2:31">
      <c r="B33" s="33">
        <f t="shared" si="0"/>
        <v>20</v>
      </c>
      <c r="C33" s="63" t="s">
        <v>521</v>
      </c>
      <c r="D33" s="314" t="s">
        <v>473</v>
      </c>
      <c r="E33" s="35"/>
      <c r="F33" s="35" t="s">
        <v>167</v>
      </c>
      <c r="G33" s="35">
        <v>256</v>
      </c>
      <c r="H33" s="36" t="str">
        <f t="shared" si="8"/>
        <v>text</v>
      </c>
      <c r="I33" s="36">
        <f t="shared" si="9"/>
        <v>772</v>
      </c>
      <c r="J33" s="37"/>
      <c r="K33" s="40"/>
      <c r="L33" s="38" t="s">
        <v>192</v>
      </c>
      <c r="M33" s="39" t="s">
        <v>2848</v>
      </c>
      <c r="S33" s="25" t="str">
        <f t="shared" si="10"/>
        <v>,iyakuhin_jpn_name</v>
      </c>
      <c r="T33" s="25" t="str">
        <f t="shared" si="11"/>
        <v>TEXT</v>
      </c>
      <c r="U33" s="25" t="str">
        <f t="shared" si="12"/>
        <v/>
      </c>
      <c r="V33" s="25" t="str">
        <f t="shared" si="13"/>
        <v>NOT NULL</v>
      </c>
      <c r="W33" s="25" t="str">
        <f t="shared" si="14"/>
        <v>-- 医薬品名</v>
      </c>
      <c r="Y33" s="41"/>
      <c r="Z33" s="41"/>
      <c r="AA33" s="41"/>
      <c r="AB33" s="41"/>
      <c r="AD33" s="25" t="str">
        <f t="shared" si="15"/>
        <v xml:space="preserve">"iyakuhin_jpn_name": "object", </v>
      </c>
      <c r="AE33" s="25" t="str">
        <f t="shared" si="16"/>
        <v xml:space="preserve">"iyakuhin_jpn_name", </v>
      </c>
    </row>
    <row r="34" spans="2:31" ht="19.5" thickBot="1">
      <c r="B34" s="42">
        <f t="shared" si="0"/>
        <v>21</v>
      </c>
      <c r="C34" s="316" t="s">
        <v>478</v>
      </c>
      <c r="D34" s="317" t="s">
        <v>479</v>
      </c>
      <c r="E34" s="45"/>
      <c r="F34" s="45" t="s">
        <v>167</v>
      </c>
      <c r="G34" s="45">
        <v>256</v>
      </c>
      <c r="H34" s="44" t="str">
        <f t="shared" si="8"/>
        <v>text</v>
      </c>
      <c r="I34" s="44">
        <f t="shared" si="9"/>
        <v>772</v>
      </c>
      <c r="J34" s="46"/>
      <c r="K34" s="47"/>
      <c r="L34" s="48" t="s">
        <v>192</v>
      </c>
      <c r="M34" s="49" t="s">
        <v>2848</v>
      </c>
      <c r="S34" s="25" t="str">
        <f t="shared" si="10"/>
        <v>,toyo_keiro_kubun</v>
      </c>
      <c r="T34" s="25" t="str">
        <f t="shared" si="11"/>
        <v>TEXT</v>
      </c>
      <c r="U34" s="25" t="str">
        <f t="shared" si="12"/>
        <v/>
      </c>
      <c r="V34" s="25" t="str">
        <f t="shared" si="13"/>
        <v>NOT NULL</v>
      </c>
      <c r="W34" s="25" t="str">
        <f t="shared" si="14"/>
        <v>-- 投与経路区分</v>
      </c>
      <c r="Y34" s="41"/>
      <c r="Z34" s="41"/>
      <c r="AA34" s="41"/>
      <c r="AB34" s="41"/>
      <c r="AD34" s="25" t="str">
        <f t="shared" si="15"/>
        <v xml:space="preserve">"toyo_keiro_kubun": "object", </v>
      </c>
      <c r="AE34" s="25" t="str">
        <f t="shared" si="16"/>
        <v xml:space="preserve">"toyo_keiro_kubun", </v>
      </c>
    </row>
    <row r="35" spans="2:31">
      <c r="P35" s="41"/>
      <c r="R35" s="25" t="s">
        <v>1327</v>
      </c>
      <c r="Y35" s="41"/>
      <c r="Z35" s="41"/>
      <c r="AA35" s="41"/>
      <c r="AB35"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4:C4"/>
    <mergeCell ref="D4:M4"/>
    <mergeCell ref="B1:C2"/>
    <mergeCell ref="E1:I1"/>
    <mergeCell ref="J1:L1"/>
    <mergeCell ref="E2:I2"/>
    <mergeCell ref="J2:L2"/>
  </mergeCells>
  <phoneticPr fontId="12"/>
  <conditionalFormatting sqref="D16">
    <cfRule type="duplicateValues" dxfId="6" priority="2"/>
  </conditionalFormatting>
  <conditionalFormatting sqref="D17">
    <cfRule type="duplicateValues" dxfId="5" priority="1"/>
  </conditionalFormatting>
  <conditionalFormatting sqref="D14:D15 D18:D34">
    <cfRule type="duplicateValues" dxfId="4" priority="189"/>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9"/>
  <sheetViews>
    <sheetView showGridLines="0" tabSelected="1" zoomScale="85" zoomScaleNormal="85" zoomScaleSheetLayoutView="85" workbookViewId="0"/>
  </sheetViews>
  <sheetFormatPr defaultColWidth="2.625" defaultRowHeight="18.75"/>
  <cols>
    <col min="1" max="1" width="17.75" style="25" customWidth="1"/>
    <col min="2" max="2" width="5.5" style="25" customWidth="1"/>
    <col min="3" max="3" width="28.875" style="25" customWidth="1"/>
    <col min="4" max="4" width="25.375" style="25" customWidth="1"/>
    <col min="5" max="5" width="6.375" style="25" customWidth="1"/>
    <col min="6" max="6" width="8.25" style="25" bestFit="1" customWidth="1"/>
    <col min="7" max="7" width="6.25" style="25" customWidth="1"/>
    <col min="8" max="8" width="11.875" style="25" customWidth="1"/>
    <col min="9" max="9" width="8.25" style="25" bestFit="1" customWidth="1"/>
    <col min="10" max="10" width="17.625" style="25" customWidth="1"/>
    <col min="11" max="12" width="9.125" style="25" customWidth="1"/>
    <col min="13" max="13" width="40.625" style="50" customWidth="1"/>
    <col min="14" max="15" width="2.625" style="25"/>
    <col min="16" max="16" width="2.5" style="25" customWidth="1"/>
    <col min="17" max="16384" width="2.625" style="25"/>
  </cols>
  <sheetData>
    <row r="1" spans="1:31" ht="16.5" customHeight="1">
      <c r="A1" s="79" t="s">
        <v>730</v>
      </c>
      <c r="B1" s="631" t="s">
        <v>137</v>
      </c>
      <c r="C1" s="632"/>
      <c r="D1" s="23" t="s">
        <v>138</v>
      </c>
      <c r="E1" s="635"/>
      <c r="F1" s="635"/>
      <c r="G1" s="635"/>
      <c r="H1" s="635"/>
      <c r="I1" s="635"/>
      <c r="J1" s="636" t="s">
        <v>139</v>
      </c>
      <c r="K1" s="635"/>
      <c r="L1" s="627"/>
      <c r="M1" s="390" t="s">
        <v>140</v>
      </c>
    </row>
    <row r="2" spans="1:31" ht="19.5" thickBot="1">
      <c r="B2" s="633"/>
      <c r="C2" s="634"/>
      <c r="D2" s="26" t="s">
        <v>141</v>
      </c>
      <c r="E2" s="637"/>
      <c r="F2" s="637"/>
      <c r="G2" s="637"/>
      <c r="H2" s="637"/>
      <c r="I2" s="637"/>
      <c r="J2" s="638"/>
      <c r="K2" s="639"/>
      <c r="L2" s="640"/>
      <c r="M2" s="27"/>
      <c r="P2" s="25" t="str">
        <f>"ALTER TABLE ONLY milscm4."&amp;D$8</f>
        <v>ALTER TABLE ONLY milscm4.work_check_aft</v>
      </c>
    </row>
    <row r="3" spans="1:31" ht="19.5" thickBot="1">
      <c r="B3" s="28"/>
      <c r="C3" s="28"/>
      <c r="D3" s="28"/>
      <c r="E3" s="28"/>
      <c r="F3" s="28"/>
      <c r="G3" s="28"/>
      <c r="H3" s="28"/>
      <c r="I3" s="28"/>
      <c r="J3" s="28"/>
      <c r="K3" s="28"/>
      <c r="L3" s="28"/>
      <c r="M3" s="29"/>
      <c r="N3" s="28"/>
      <c r="Q3" s="25" t="str">
        <f>"ADD CONSTRAINT "&amp;D$8&amp;"_pkey"</f>
        <v>ADD CONSTRAINT work_check_aft_pkey</v>
      </c>
    </row>
    <row r="4" spans="1:31">
      <c r="B4" s="626" t="s">
        <v>142</v>
      </c>
      <c r="C4" s="627"/>
      <c r="D4" s="628" t="str">
        <f>VLOOKUP(D7,エンティティ一覧!A1:'エンティティ一覧'!AQ10131,13,FALSE)</f>
        <v>ENT_A9_05</v>
      </c>
      <c r="E4" s="673"/>
      <c r="F4" s="673"/>
      <c r="G4" s="673"/>
      <c r="H4" s="673"/>
      <c r="I4" s="673"/>
      <c r="J4" s="673"/>
      <c r="K4" s="673"/>
      <c r="L4" s="673"/>
      <c r="M4" s="674"/>
      <c r="R4" s="25" t="s">
        <v>1328</v>
      </c>
    </row>
    <row r="5" spans="1:31">
      <c r="B5" s="641" t="s">
        <v>275</v>
      </c>
      <c r="C5" s="642"/>
      <c r="D5" s="643" t="str">
        <f>VLOOKUP(D7,エンティティ一覧!A1:'エンティティ一覧'!AQ10131,2,FALSE)</f>
        <v>SA_A9</v>
      </c>
      <c r="E5" s="646"/>
      <c r="F5" s="646"/>
      <c r="G5" s="646"/>
      <c r="H5" s="646"/>
      <c r="I5" s="646"/>
      <c r="J5" s="646"/>
      <c r="K5" s="646"/>
      <c r="L5" s="646"/>
      <c r="M5" s="647"/>
      <c r="S5" s="25" t="s">
        <v>1326</v>
      </c>
    </row>
    <row r="6" spans="1:31">
      <c r="B6" s="641" t="s">
        <v>144</v>
      </c>
      <c r="C6" s="642"/>
      <c r="D6" s="643" t="str">
        <f>VLOOKUP(D7,エンティティ一覧!A1:'エンティティ一覧'!AQ10131,6,FALSE)</f>
        <v>ワークテーブル</v>
      </c>
      <c r="E6" s="646"/>
      <c r="F6" s="646"/>
      <c r="G6" s="646"/>
      <c r="H6" s="646"/>
      <c r="I6" s="646"/>
      <c r="J6" s="646"/>
      <c r="K6" s="646"/>
      <c r="L6" s="646"/>
      <c r="M6" s="647"/>
      <c r="T6" s="41" t="s">
        <v>1885</v>
      </c>
    </row>
    <row r="7" spans="1:31">
      <c r="B7" s="641" t="s">
        <v>145</v>
      </c>
      <c r="C7" s="642"/>
      <c r="D7" s="643" t="s">
        <v>4111</v>
      </c>
      <c r="E7" s="646"/>
      <c r="F7" s="646"/>
      <c r="G7" s="646"/>
      <c r="H7" s="646"/>
      <c r="I7" s="646"/>
      <c r="J7" s="646"/>
      <c r="K7" s="646"/>
      <c r="L7" s="646"/>
      <c r="M7" s="647"/>
      <c r="T7" s="25" t="s">
        <v>2544</v>
      </c>
    </row>
    <row r="8" spans="1:31">
      <c r="B8" s="641" t="s">
        <v>642</v>
      </c>
      <c r="C8" s="642"/>
      <c r="D8" s="643" t="s">
        <v>4112</v>
      </c>
      <c r="E8" s="646"/>
      <c r="F8" s="646"/>
      <c r="G8" s="646"/>
      <c r="H8" s="646"/>
      <c r="I8" s="646"/>
      <c r="J8" s="646"/>
      <c r="K8" s="646"/>
      <c r="L8" s="646"/>
      <c r="M8" s="647"/>
      <c r="S8" s="25" t="s">
        <v>1327</v>
      </c>
    </row>
    <row r="9" spans="1:31" ht="19.5" thickBot="1">
      <c r="B9" s="652" t="s">
        <v>149</v>
      </c>
      <c r="C9" s="653"/>
      <c r="D9" s="654" t="str">
        <f xml:space="preserve"> D7 &amp; "を定義する。"</f>
        <v>MML個別取込実績_ワークを定義する。</v>
      </c>
      <c r="E9" s="655"/>
      <c r="F9" s="655"/>
      <c r="G9" s="655"/>
      <c r="H9" s="655"/>
      <c r="I9" s="655"/>
      <c r="J9" s="655"/>
      <c r="K9" s="655"/>
      <c r="L9" s="655"/>
      <c r="M9" s="656"/>
      <c r="P9" s="25" t="str">
        <f>"ALTER TABLE milscm4."&amp;D$8&amp;" OWNER TO pgappl11;"</f>
        <v>ALTER TABLE milscm4.work_check_aft OWNER TO pgappl11;</v>
      </c>
    </row>
    <row r="10" spans="1:31">
      <c r="B10" s="30"/>
      <c r="C10" s="30"/>
      <c r="D10" s="28"/>
      <c r="E10" s="28"/>
      <c r="F10" s="28"/>
      <c r="G10" s="28"/>
      <c r="H10" s="28"/>
      <c r="I10" s="28"/>
      <c r="J10" s="28"/>
      <c r="K10" s="28"/>
      <c r="L10" s="28"/>
      <c r="M10" s="29"/>
      <c r="N10" s="28"/>
    </row>
    <row r="11" spans="1:31" ht="19.5" thickBot="1">
      <c r="B11" s="31" t="s">
        <v>151</v>
      </c>
      <c r="C11" s="30"/>
      <c r="D11" s="28"/>
      <c r="E11" s="28"/>
      <c r="F11" s="28"/>
      <c r="G11" s="28"/>
      <c r="H11" s="28"/>
      <c r="I11" s="28"/>
      <c r="J11" s="28"/>
      <c r="K11" s="28"/>
      <c r="L11" s="28"/>
      <c r="M11" s="29"/>
      <c r="N11" s="28"/>
    </row>
    <row r="12" spans="1:31">
      <c r="B12" s="669" t="s">
        <v>152</v>
      </c>
      <c r="C12" s="671" t="s">
        <v>153</v>
      </c>
      <c r="D12" s="671" t="s">
        <v>154</v>
      </c>
      <c r="E12" s="665" t="s">
        <v>155</v>
      </c>
      <c r="F12" s="665" t="s">
        <v>156</v>
      </c>
      <c r="G12" s="665"/>
      <c r="H12" s="665" t="s">
        <v>157</v>
      </c>
      <c r="I12" s="665"/>
      <c r="J12" s="665" t="s">
        <v>158</v>
      </c>
      <c r="K12" s="665" t="s">
        <v>159</v>
      </c>
      <c r="L12" s="665" t="s">
        <v>160</v>
      </c>
      <c r="M12" s="667" t="s">
        <v>161</v>
      </c>
      <c r="P12" s="25" t="str">
        <f>"CREATE TABLE milscm4."&amp;D$8</f>
        <v>CREATE TABLE milscm4.work_check_aft</v>
      </c>
    </row>
    <row r="13" spans="1:31" ht="16.5" customHeight="1">
      <c r="B13" s="670"/>
      <c r="C13" s="672"/>
      <c r="D13" s="672"/>
      <c r="E13" s="666"/>
      <c r="F13" s="389" t="s">
        <v>162</v>
      </c>
      <c r="G13" s="389" t="s">
        <v>163</v>
      </c>
      <c r="H13" s="389" t="s">
        <v>162</v>
      </c>
      <c r="I13" s="389" t="s">
        <v>164</v>
      </c>
      <c r="J13" s="666"/>
      <c r="K13" s="666"/>
      <c r="L13" s="666"/>
      <c r="M13" s="668"/>
      <c r="Q13" s="25" t="s">
        <v>1326</v>
      </c>
    </row>
    <row r="14" spans="1:31">
      <c r="B14" s="33">
        <f t="shared" ref="B14:B18" si="0">ROW()-13</f>
        <v>1</v>
      </c>
      <c r="C14" s="34" t="s">
        <v>1887</v>
      </c>
      <c r="D14" s="236" t="s">
        <v>1885</v>
      </c>
      <c r="E14" s="36" t="s">
        <v>192</v>
      </c>
      <c r="F14" s="36" t="s">
        <v>4113</v>
      </c>
      <c r="G14" s="36">
        <v>10</v>
      </c>
      <c r="H14" s="229" t="str">
        <f>IF(F14="フラグ","boolean",IF(F14="文字列","text",IF(F14="整数","integer",IF(F14="実数","numeric",""))))</f>
        <v>integer</v>
      </c>
      <c r="I14" s="229">
        <f t="shared" ref="I14:I16" si="1">IF(H14="boolean",1,IF(H14="text",IF(G14&lt;=126,1+(G14*3),4+(G14*3)),IF(H14="integer",4,IF(H14="numeric",3+CEILING(G14/4*2,2),0))))</f>
        <v>4</v>
      </c>
      <c r="J14" s="237"/>
      <c r="K14" s="238"/>
      <c r="L14" s="239" t="s">
        <v>192</v>
      </c>
      <c r="M14" s="240"/>
      <c r="S14" s="25" t="str">
        <f>IF(B14&lt;&gt;1,","&amp;D14,D14)</f>
        <v>zip_no</v>
      </c>
      <c r="T14" s="25" t="str">
        <f>UPPER(H14)</f>
        <v>INTEGER</v>
      </c>
      <c r="U14" s="25" t="str">
        <f>IF(K14&lt;&gt;"","default "&amp;IF(H14="text","'"&amp;K14&amp;"'",K14),"")</f>
        <v/>
      </c>
      <c r="V14" s="25" t="str">
        <f t="shared" ref="V14:V16" si="2">IF(L14="○","NOT NULL","")</f>
        <v>NOT NULL</v>
      </c>
      <c r="W14" s="25" t="str">
        <f t="shared" ref="W14" si="3">"-- "&amp;C14</f>
        <v>-- ZipファイルNo</v>
      </c>
      <c r="Y14" s="41"/>
      <c r="Z14" s="41"/>
      <c r="AA14" s="41"/>
      <c r="AB14" s="41"/>
      <c r="AD14" s="25" t="str">
        <f>IF(H14="text",""""&amp;D14&amp;""": ""object"", ","")</f>
        <v/>
      </c>
      <c r="AE14" s="25" t="str">
        <f>""""&amp;D14&amp;""", "</f>
        <v xml:space="preserve">"zip_no", </v>
      </c>
    </row>
    <row r="15" spans="1:31">
      <c r="B15" s="33">
        <f t="shared" si="0"/>
        <v>2</v>
      </c>
      <c r="C15" s="34" t="s">
        <v>4114</v>
      </c>
      <c r="D15" s="236" t="s">
        <v>1879</v>
      </c>
      <c r="E15" s="36" t="s">
        <v>192</v>
      </c>
      <c r="F15" s="36" t="s">
        <v>4113</v>
      </c>
      <c r="G15" s="36">
        <v>10</v>
      </c>
      <c r="H15" s="229" t="str">
        <f>IF(F15="フラグ","boolean",IF(F15="文字列","text",IF(F15="整数","integer",IF(F15="実数","numeric",""))))</f>
        <v>integer</v>
      </c>
      <c r="I15" s="229">
        <f>IF(H15="boolean",1,IF(H15="text",IF(G15&lt;=126,1+(G15*3),4+(G15*3)),IF(H15="integer",4,IF(H15="numeric",3+CEILING(G15/4*2,2),0))))</f>
        <v>4</v>
      </c>
      <c r="J15" s="237"/>
      <c r="K15" s="238"/>
      <c r="L15" s="239" t="s">
        <v>192</v>
      </c>
      <c r="M15" s="240"/>
      <c r="S15" s="25" t="str">
        <f>IF(B15&lt;&gt;1,","&amp;D15,D15)</f>
        <v>,file_no</v>
      </c>
      <c r="T15" s="25" t="str">
        <f>UPPER(H15)</f>
        <v>INTEGER</v>
      </c>
      <c r="U15" s="25" t="str">
        <f>IF(K15&lt;&gt;"","default "&amp;IF(H15="text","'"&amp;K15&amp;"'",K15),"")</f>
        <v/>
      </c>
      <c r="V15" s="25" t="str">
        <f>IF(L15="○","NOT NULL","")</f>
        <v>NOT NULL</v>
      </c>
      <c r="W15" s="25" t="str">
        <f>"-- "&amp;C15</f>
        <v>-- ファイルNo</v>
      </c>
      <c r="Y15" s="41"/>
      <c r="Z15" s="41"/>
      <c r="AA15" s="41"/>
      <c r="AB15" s="41"/>
      <c r="AD15" s="25" t="str">
        <f>IF(H15="text",""""&amp;D15&amp;""": ""object"", ","")</f>
        <v/>
      </c>
      <c r="AE15" s="25" t="str">
        <f>""""&amp;D15&amp;""", "</f>
        <v xml:space="preserve">"file_no", </v>
      </c>
    </row>
    <row r="16" spans="1:31">
      <c r="B16" s="33">
        <f t="shared" si="0"/>
        <v>3</v>
      </c>
      <c r="C16" s="34" t="s">
        <v>4115</v>
      </c>
      <c r="D16" s="236" t="s">
        <v>1791</v>
      </c>
      <c r="E16" s="36" t="s">
        <v>192</v>
      </c>
      <c r="F16" s="36" t="s">
        <v>4116</v>
      </c>
      <c r="G16" s="36">
        <v>20</v>
      </c>
      <c r="H16" s="229" t="str">
        <f>IF(F16="フラグ","boolean",IF(F16="文字列","text",IF(F16="整数","integer",IF(F16="実数","numeric",""))))</f>
        <v>text</v>
      </c>
      <c r="I16" s="229">
        <f t="shared" si="1"/>
        <v>61</v>
      </c>
      <c r="J16" s="237"/>
      <c r="K16" s="238"/>
      <c r="L16" s="239" t="s">
        <v>192</v>
      </c>
      <c r="M16" s="240" t="s">
        <v>4117</v>
      </c>
      <c r="S16" s="25" t="str">
        <f>IF(B16&lt;&gt;1,","&amp;D16,D16)</f>
        <v>,table_name</v>
      </c>
      <c r="T16" s="25" t="str">
        <f>UPPER(H16)</f>
        <v>TEXT</v>
      </c>
      <c r="U16" s="25" t="str">
        <f>IF(K16&lt;&gt;"","default "&amp;IF(H16="text","'"&amp;K16&amp;"'",K16),"")</f>
        <v/>
      </c>
      <c r="V16" s="25" t="str">
        <f t="shared" si="2"/>
        <v>NOT NULL</v>
      </c>
      <c r="W16" s="25" t="str">
        <f>"-- "&amp;C16</f>
        <v>-- テーブル名</v>
      </c>
      <c r="Y16" s="41"/>
      <c r="Z16" s="41"/>
      <c r="AA16" s="41"/>
      <c r="AB16" s="41"/>
      <c r="AD16" s="25" t="str">
        <f>IF(H16="text",""""&amp;D16&amp;""": ""object"", ","")</f>
        <v xml:space="preserve">"table_name": "object", </v>
      </c>
      <c r="AE16" s="25" t="str">
        <f>""""&amp;D16&amp;""", "</f>
        <v xml:space="preserve">"table_name", </v>
      </c>
    </row>
    <row r="17" spans="1:31">
      <c r="B17" s="33">
        <f t="shared" si="0"/>
        <v>4</v>
      </c>
      <c r="C17" s="34" t="s">
        <v>4118</v>
      </c>
      <c r="D17" s="236" t="s">
        <v>1629</v>
      </c>
      <c r="E17" s="36"/>
      <c r="F17" s="36" t="s">
        <v>4116</v>
      </c>
      <c r="G17" s="36">
        <v>50</v>
      </c>
      <c r="H17" s="229" t="str">
        <f>IF(F17="フラグ","boolean",IF(F17="文字列","text",IF(F17="整数","integer",IF(F17="実数","numeric",""))))</f>
        <v>text</v>
      </c>
      <c r="I17" s="229">
        <f>IF(H17="boolean",1,IF(H17="text",IF(G17&lt;=126,1+(G17*3),4+(G17*3)),IF(H17="integer",4,IF(H17="numeric",3+CEILING(G17/4*2,2),0))))</f>
        <v>151</v>
      </c>
      <c r="J17" s="237"/>
      <c r="K17" s="238"/>
      <c r="L17" s="239" t="s">
        <v>192</v>
      </c>
      <c r="M17" s="240" t="s">
        <v>1883</v>
      </c>
      <c r="S17" s="25" t="str">
        <f>IF(B17&lt;&gt;1,","&amp;D17,D17)</f>
        <v>,facility_id_mml</v>
      </c>
      <c r="T17" s="25" t="str">
        <f>UPPER(H17)</f>
        <v>TEXT</v>
      </c>
      <c r="U17" s="25" t="str">
        <f>IF(K17&lt;&gt;"","default "&amp;IF(H17="text","'"&amp;K17&amp;"'",K17),"")</f>
        <v/>
      </c>
      <c r="V17" s="25" t="str">
        <f>IF(L17="○","NOT NULL","")</f>
        <v>NOT NULL</v>
      </c>
      <c r="W17" s="25" t="str">
        <f>"-- "&amp;C17</f>
        <v>-- 施設ID（MML）</v>
      </c>
      <c r="Y17" s="41"/>
      <c r="Z17" s="41"/>
      <c r="AA17" s="41"/>
      <c r="AB17" s="41"/>
      <c r="AD17" s="25" t="str">
        <f>IF(H17="text",""""&amp;D17&amp;""": ""object"", ","")</f>
        <v xml:space="preserve">"facility_id_mml": "object", </v>
      </c>
      <c r="AE17" s="25" t="str">
        <f>""""&amp;D17&amp;""", "</f>
        <v xml:space="preserve">"facility_id_mml", </v>
      </c>
    </row>
    <row r="18" spans="1:31" ht="19.5" thickBot="1">
      <c r="A18" s="41"/>
      <c r="B18" s="42">
        <f t="shared" si="0"/>
        <v>5</v>
      </c>
      <c r="C18" s="43" t="s">
        <v>1781</v>
      </c>
      <c r="D18" s="43" t="s">
        <v>1882</v>
      </c>
      <c r="E18" s="44"/>
      <c r="F18" s="44" t="s">
        <v>197</v>
      </c>
      <c r="G18" s="44">
        <v>20</v>
      </c>
      <c r="H18" s="248" t="str">
        <f>IF(F18="フラグ","boolean",IF(F18="文字列","text",IF(F18="整数","integer",IF(F18="実数","numeric",""))))</f>
        <v>text</v>
      </c>
      <c r="I18" s="248">
        <f t="shared" ref="I18" si="4">IF(H18="boolean",1,IF(H18="text",IF(G18&lt;=126,1+(G18*3),4+(G18*3)),IF(H18="integer",4,IF(H18="numeric",3+CEILING(G18/4*2,2),0))))</f>
        <v>61</v>
      </c>
      <c r="J18" s="46"/>
      <c r="K18" s="252"/>
      <c r="L18" s="253" t="s">
        <v>192</v>
      </c>
      <c r="M18" s="254"/>
      <c r="S18" s="25" t="str">
        <f t="shared" ref="S18" si="5">IF(B18&lt;&gt;1,","&amp;D18,D18)</f>
        <v>,master_id</v>
      </c>
      <c r="T18" s="25" t="str">
        <f t="shared" ref="T18" si="6">UPPER(H18)</f>
        <v>TEXT</v>
      </c>
      <c r="U18" s="25" t="str">
        <f t="shared" ref="U18" si="7">IF(K18&lt;&gt;"","default "&amp;IF(H18="text","'"&amp;K18&amp;"'",K18),"")</f>
        <v/>
      </c>
      <c r="V18" s="25" t="str">
        <f t="shared" ref="V18" si="8">IF(L18="○","NOT NULL","")</f>
        <v>NOT NULL</v>
      </c>
      <c r="W18" s="25" t="str">
        <f t="shared" ref="W18" si="9">"-- "&amp;C18</f>
        <v>-- 患者ID</v>
      </c>
      <c r="Y18" s="41"/>
      <c r="Z18" s="41"/>
      <c r="AA18" s="41"/>
      <c r="AB18" s="41"/>
      <c r="AD18" s="25" t="str">
        <f t="shared" ref="AD18" si="10">IF(H18="text",""""&amp;D18&amp;""": ""object"", ","")</f>
        <v xml:space="preserve">"master_id": "object", </v>
      </c>
      <c r="AE18" s="25" t="str">
        <f t="shared" ref="AE18" si="11">""""&amp;D18&amp;""", "</f>
        <v xml:space="preserve">"master_id", </v>
      </c>
    </row>
    <row r="19" spans="1:31">
      <c r="P19" s="41"/>
      <c r="R19" s="25" t="s">
        <v>1327</v>
      </c>
      <c r="Y19" s="41"/>
      <c r="Z19" s="41"/>
      <c r="AA19" s="41"/>
      <c r="AB19" s="41"/>
    </row>
  </sheetData>
  <mergeCells count="27">
    <mergeCell ref="J12:J13"/>
    <mergeCell ref="K12:K13"/>
    <mergeCell ref="L12:L13"/>
    <mergeCell ref="M12:M13"/>
    <mergeCell ref="B8:C8"/>
    <mergeCell ref="D8:M8"/>
    <mergeCell ref="B9:C9"/>
    <mergeCell ref="D9:M9"/>
    <mergeCell ref="B12:B13"/>
    <mergeCell ref="C12:C13"/>
    <mergeCell ref="D12:D13"/>
    <mergeCell ref="E12:E13"/>
    <mergeCell ref="F12:G12"/>
    <mergeCell ref="H12:I12"/>
    <mergeCell ref="B5:C5"/>
    <mergeCell ref="D5:M5"/>
    <mergeCell ref="B6:C6"/>
    <mergeCell ref="D6:M6"/>
    <mergeCell ref="B7:C7"/>
    <mergeCell ref="D7:M7"/>
    <mergeCell ref="B1:C2"/>
    <mergeCell ref="E1:I1"/>
    <mergeCell ref="J1:L1"/>
    <mergeCell ref="E2:I2"/>
    <mergeCell ref="J2:L2"/>
    <mergeCell ref="B4:C4"/>
    <mergeCell ref="D4:M4"/>
  </mergeCells>
  <phoneticPr fontId="12"/>
  <conditionalFormatting sqref="D16">
    <cfRule type="duplicateValues" dxfId="3" priority="4"/>
  </conditionalFormatting>
  <conditionalFormatting sqref="D17">
    <cfRule type="duplicateValues" dxfId="2" priority="3"/>
  </conditionalFormatting>
  <conditionalFormatting sqref="D15">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43307086614173229" right="0.27559055118110237" top="1.1023622047244095" bottom="0.6692913385826772" header="0.31496062992125984" footer="0.27559055118110237"/>
  <pageSetup paperSize="9" scale="38" fitToHeight="0" orientation="portrait" horizontalDpi="300" verticalDpi="300" r:id="rId1"/>
  <headerFooter alignWithMargins="0">
    <oddFooter>&amp;C&amp;P/&amp;N</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177</vt:i4>
      </vt:variant>
      <vt:variant>
        <vt:lpstr>名前付き一覧</vt:lpstr>
      </vt:variant>
      <vt:variant>
        <vt:i4>1</vt:i4>
      </vt:variant>
    </vt:vector>
  </HeadingPairs>
  <TitlesOfParts>
    <vt:vector size="178" baseType="lpstr">
      <vt:lpstr>Sheet1</vt:lpstr>
      <vt:lpstr>データ作成流れ (マスタ)</vt:lpstr>
      <vt:lpstr>データ作成流れ（患者情報）</vt:lpstr>
      <vt:lpstr>データ作成流れ（マート・サンプル帳票）</vt:lpstr>
      <vt:lpstr>データ作成流れ（バリデーション・名寄せ）</vt:lpstr>
      <vt:lpstr>エンティティ一覧</vt:lpstr>
      <vt:lpstr>利用可能患者データ</vt:lpstr>
      <vt:lpstr>処方データ</vt:lpstr>
      <vt:lpstr>診療行為データ</vt:lpstr>
      <vt:lpstr>疾患データ</vt:lpstr>
      <vt:lpstr>疾患診療科データ</vt:lpstr>
      <vt:lpstr>入院退院データ</vt:lpstr>
      <vt:lpstr>二次利用DB登録患者データ</vt:lpstr>
      <vt:lpstr>二次利用DB登録患者データ_DPC</vt:lpstr>
      <vt:lpstr>二次利用DB登録患者データ_レセプト</vt:lpstr>
      <vt:lpstr>二次利用DB登録患者データ_MML</vt:lpstr>
      <vt:lpstr>二次利用DB登録患者紐付けデータ</vt:lpstr>
      <vt:lpstr>エラー患者履歴管理</vt:lpstr>
      <vt:lpstr>エラー患者データ</vt:lpstr>
      <vt:lpstr>患者基本データ</vt:lpstr>
      <vt:lpstr>ICD10小分類別患者数</vt:lpstr>
      <vt:lpstr>ICD10細分類別患者数</vt:lpstr>
      <vt:lpstr>レセプト疾患別患者数</vt:lpstr>
      <vt:lpstr>DPC別患者数</vt:lpstr>
      <vt:lpstr>ATC3別患者数</vt:lpstr>
      <vt:lpstr>ATC4別患者数</vt:lpstr>
      <vt:lpstr>ATC5別患者数</vt:lpstr>
      <vt:lpstr>一般名投与経路別患者数</vt:lpstr>
      <vt:lpstr>ブランド投与経路別患者数</vt:lpstr>
      <vt:lpstr>医薬品別患者数</vt:lpstr>
      <vt:lpstr>診療行為別患者数</vt:lpstr>
      <vt:lpstr>施設リスト_old</vt:lpstr>
      <vt:lpstr>施設別登録データリスト</vt:lpstr>
      <vt:lpstr>施設リスト</vt:lpstr>
      <vt:lpstr>年度マスタ</vt:lpstr>
      <vt:lpstr>都道府県地方コードマスタ</vt:lpstr>
      <vt:lpstr>施設属性マスタ</vt:lpstr>
      <vt:lpstr>二次医療圏マスタ</vt:lpstr>
      <vt:lpstr>施設ID対応マスタ</vt:lpstr>
      <vt:lpstr>施設データ管理マスタ</vt:lpstr>
      <vt:lpstr>医薬品関連マスタ</vt:lpstr>
      <vt:lpstr>薬価関連マスタ</vt:lpstr>
      <vt:lpstr>診療行為関連マスタ</vt:lpstr>
      <vt:lpstr>特定器材関連マスタ</vt:lpstr>
      <vt:lpstr>DPC関連マスタ</vt:lpstr>
      <vt:lpstr>疾患関連マスタ</vt:lpstr>
      <vt:lpstr>医薬品成分関連マスタ</vt:lpstr>
      <vt:lpstr>医薬品適用病名関連マスタ</vt:lpstr>
      <vt:lpstr>マスタファイル管理マスタ</vt:lpstr>
      <vt:lpstr>施設属性マスタ取込用</vt:lpstr>
      <vt:lpstr>二次医療圏マスタ取込用</vt:lpstr>
      <vt:lpstr>新旧医薬品コードマスタ取込用</vt:lpstr>
      <vt:lpstr>DPC6ICD10対応表マスタ取込用</vt:lpstr>
      <vt:lpstr>修飾語マスタ取込用</vt:lpstr>
      <vt:lpstr>コメントマスタ取込用</vt:lpstr>
      <vt:lpstr>成分量マスタ取込用</vt:lpstr>
      <vt:lpstr>成分名マスタ取込用</vt:lpstr>
      <vt:lpstr>単位マスタ取込用</vt:lpstr>
      <vt:lpstr>適応病名レセ病名組み合わせ関係リンクマスタ取込用</vt:lpstr>
      <vt:lpstr>適応病名レセ病名組み合わせ関係リンク親子マスタ取込用</vt:lpstr>
      <vt:lpstr>適用病名マスタ取込用</vt:lpstr>
      <vt:lpstr>ＹＪコード医薬品コードリンクマスタ取込用</vt:lpstr>
      <vt:lpstr>診療行為付加情報マスタ取込用</vt:lpstr>
      <vt:lpstr>処理対象施設マスタ</vt:lpstr>
      <vt:lpstr>処理対象施設マスタ管理</vt:lpstr>
      <vt:lpstr>医薬品マスタ</vt:lpstr>
      <vt:lpstr>医薬品ブランドマスタ</vt:lpstr>
      <vt:lpstr>医薬品一般名マスタ</vt:lpstr>
      <vt:lpstr>医薬品販売会社マスタ</vt:lpstr>
      <vt:lpstr>メーカマスタ</vt:lpstr>
      <vt:lpstr>薬価マスタ</vt:lpstr>
      <vt:lpstr>薬効ATC分類1マスタ</vt:lpstr>
      <vt:lpstr>薬効ATC分類2マスタ</vt:lpstr>
      <vt:lpstr>薬効ATC分類3マスタ</vt:lpstr>
      <vt:lpstr>薬効ATC分類4マスタ</vt:lpstr>
      <vt:lpstr>薬効ATC分類5マスタ</vt:lpstr>
      <vt:lpstr>疾病マスタ</vt:lpstr>
      <vt:lpstr>ICD10大分類マスタ</vt:lpstr>
      <vt:lpstr>ICD10中分類マスタ</vt:lpstr>
      <vt:lpstr>ICD10小分類マスタ</vt:lpstr>
      <vt:lpstr>ICD10細分類マスタ</vt:lpstr>
      <vt:lpstr>DPC2桁マスタ</vt:lpstr>
      <vt:lpstr>DPC6桁マスタ</vt:lpstr>
      <vt:lpstr>郵便番号マスタ</vt:lpstr>
      <vt:lpstr>特定機材マスタ</vt:lpstr>
      <vt:lpstr>最新施設情報ビュー</vt:lpstr>
      <vt:lpstr>紐付け結果</vt:lpstr>
      <vt:lpstr>紐付け結果集計</vt:lpstr>
      <vt:lpstr>DPC調査データファイル読込結果</vt:lpstr>
      <vt:lpstr>医科レセプトデータファイル読込結果</vt:lpstr>
      <vt:lpstr>DPCレセプトデータファイル読込結果</vt:lpstr>
      <vt:lpstr>MMLデータファイル読込結果</vt:lpstr>
      <vt:lpstr>DPC調査データDB読込結果</vt:lpstr>
      <vt:lpstr>医科レセプトデータDB読込結果</vt:lpstr>
      <vt:lpstr>DPCレセプトデータDB読込結果</vt:lpstr>
      <vt:lpstr>MMLデータDB読込結果</vt:lpstr>
      <vt:lpstr>バリデーション結果_未存在レコード</vt:lpstr>
      <vt:lpstr>バリデーション結果_件数不一致レコード</vt:lpstr>
      <vt:lpstr>取込Zipファイル一覧</vt:lpstr>
      <vt:lpstr>MML共通</vt:lpstr>
      <vt:lpstr>MML_診断履歴情報モジュール_本文</vt:lpstr>
      <vt:lpstr>MML_診断履歴情報モジュール_病名</vt:lpstr>
      <vt:lpstr>MML_診断履歴情報モジュール_カテゴリ名</vt:lpstr>
      <vt:lpstr>MML_臨床サマリー情報モジュール_本文</vt:lpstr>
      <vt:lpstr>MML_臨床サマリー情報モジュール_外来</vt:lpstr>
      <vt:lpstr>MML_臨床サマリー情報モジュール_入退院</vt:lpstr>
      <vt:lpstr>MML_臨床サマリー情報モジュール_経過記録</vt:lpstr>
      <vt:lpstr>MML_臨床サマリー情報モジュール_検査結果</vt:lpstr>
      <vt:lpstr>MML_経過記録情報モジュール_本文</vt:lpstr>
      <vt:lpstr>MML_経過記録情報モジュール_プロブレム項目</vt:lpstr>
      <vt:lpstr>MML_経過記録情報モジュール_主観的項目</vt:lpstr>
      <vt:lpstr>MML_経過記録情報モジュール_イベント表現</vt:lpstr>
      <vt:lpstr>MML_経過記録情報モジュール_身体所見</vt:lpstr>
      <vt:lpstr>MML_経過記録情報モジュール_アセスメント</vt:lpstr>
      <vt:lpstr>MML_経過記録情報モジュール_外部参照</vt:lpstr>
      <vt:lpstr>MML_検歴情報モジュール_本文</vt:lpstr>
      <vt:lpstr>MML_検歴情報モジュール_報告コメント</vt:lpstr>
      <vt:lpstr>MML_検歴情報モジュール_検体検査結果情報</vt:lpstr>
      <vt:lpstr>MML_検歴情報モジュール_検体コメント</vt:lpstr>
      <vt:lpstr>MML_検歴情報モジュール_検査項目</vt:lpstr>
      <vt:lpstr>MML_検歴情報モジュール_検査項目コメント</vt:lpstr>
      <vt:lpstr>MML_処方箋モジュール_本文</vt:lpstr>
      <vt:lpstr>MML_処方箋モジュール_投薬</vt:lpstr>
      <vt:lpstr>MML_処方箋モジュール_薬剤</vt:lpstr>
      <vt:lpstr>MML_注射記録モジュール_本文</vt:lpstr>
      <vt:lpstr>MML_注射記録モジュール_投薬</vt:lpstr>
      <vt:lpstr>MML_注射記録モジュール_薬剤</vt:lpstr>
      <vt:lpstr>MML_患者情報モジュール_本文</vt:lpstr>
      <vt:lpstr>MML_患者情報モジュール_住所</vt:lpstr>
      <vt:lpstr>MML_バイタルサインモジュール_本文</vt:lpstr>
      <vt:lpstr>MML_バイタルサインモジュール_項目</vt:lpstr>
      <vt:lpstr>MML_バイタルサインモジュール_項目メモ</vt:lpstr>
      <vt:lpstr>MML_体温表モジュール_本文</vt:lpstr>
      <vt:lpstr>MML_体温表モジュール_バイタルサイン</vt:lpstr>
      <vt:lpstr>MML_体温表モジュール_バイタルサイン項目</vt:lpstr>
      <vt:lpstr>MML_体温表モジュール_バイタルサイン項目メモ</vt:lpstr>
      <vt:lpstr>MML_体温表モジュール_摂取</vt:lpstr>
      <vt:lpstr>MML_体温表モジュール_排泄</vt:lpstr>
      <vt:lpstr>MML_体温表モジュール_排泄頻度</vt:lpstr>
      <vt:lpstr>MML_手術モジュール_手術項目</vt:lpstr>
      <vt:lpstr>MML_手術モジュール_診療科情報</vt:lpstr>
      <vt:lpstr>MML_手術モジュール_診断履歴情報</vt:lpstr>
      <vt:lpstr>MML_手術モジュール_病名</vt:lpstr>
      <vt:lpstr>MML_手術モジュール_カテゴリ名</vt:lpstr>
      <vt:lpstr>MML_手術モジュール_手術法</vt:lpstr>
      <vt:lpstr>MML_手術モジュール_手術要素</vt:lpstr>
      <vt:lpstr>MML_手術モジュール_麻酔法</vt:lpstr>
      <vt:lpstr>MML_報告書情報モジュール_本文</vt:lpstr>
      <vt:lpstr>MML_報告書情報モジュール_検査コメント</vt:lpstr>
      <vt:lpstr>MML_生活習慣情報モジュール_本文</vt:lpstr>
      <vt:lpstr>MML_紹介状モジュール_本文</vt:lpstr>
      <vt:lpstr>MML_紹介状モジュール_注射記録</vt:lpstr>
      <vt:lpstr>MML_紹介状モジュール_注射記録投薬</vt:lpstr>
      <vt:lpstr>MML_紹介状モジュール_注射記録薬剤</vt:lpstr>
      <vt:lpstr>MML_紹介状モジュール_患者情報</vt:lpstr>
      <vt:lpstr>MML_紹介状モジュール_患者情報住所</vt:lpstr>
      <vt:lpstr>MML_紹介状モジュール_処方箋</vt:lpstr>
      <vt:lpstr>MML_紹介状モジュール_処方箋投薬</vt:lpstr>
      <vt:lpstr>MML_紹介状モジュール_処方箋薬剤</vt:lpstr>
      <vt:lpstr>MML_紹介状モジュール_臨床サマリー情報経過記録</vt:lpstr>
      <vt:lpstr>MML_紹介状モジュール_診療科情報</vt:lpstr>
      <vt:lpstr>MML_患者ID一覧</vt:lpstr>
      <vt:lpstr>MML_未通知患者確認結果</vt:lpstr>
      <vt:lpstr>検査値紐付けマスタ</vt:lpstr>
      <vt:lpstr>検査値紐付け単位換算マスタ</vt:lpstr>
      <vt:lpstr>検査値紐付け検索ワードマスタ</vt:lpstr>
      <vt:lpstr>検査値紐付け対象データ</vt:lpstr>
      <vt:lpstr>検査値紐付け換算結果</vt:lpstr>
      <vt:lpstr>検査値紐付け結果</vt:lpstr>
      <vt:lpstr>形態素解析結果</vt:lpstr>
      <vt:lpstr>形態素解析対象データ</vt:lpstr>
      <vt:lpstr>係り受け解析結果</vt:lpstr>
      <vt:lpstr>ZipファイルNo_ワーク</vt:lpstr>
      <vt:lpstr>MMLファイルNo_ワーク</vt:lpstr>
      <vt:lpstr>レセプト疾患別患者一覧_ワーク</vt:lpstr>
      <vt:lpstr>医薬品別患者一覧_ワーク</vt:lpstr>
      <vt:lpstr>MML個別取込実績_ワーク</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2023-07-21T08:03:08Z</dcterms:modified>
</cp:coreProperties>
</file>