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gui\Documents\"/>
    </mc:Choice>
  </mc:AlternateContent>
  <xr:revisionPtr revIDLastSave="0" documentId="13_ncr:1_{94FFC059-A53E-4941-9C68-63EBE69586AD}" xr6:coauthVersionLast="45" xr6:coauthVersionMax="45" xr10:uidLastSave="{00000000-0000-0000-0000-000000000000}"/>
  <bookViews>
    <workbookView xWindow="-110" yWindow="-110" windowWidth="19420" windowHeight="10420" xr2:uid="{0A618CB9-7C7E-430F-9D67-349B68CA0DB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1" i="1" l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C139" i="1"/>
  <c r="C138" i="1"/>
  <c r="D136" i="1"/>
  <c r="C136" i="1"/>
  <c r="D135" i="1"/>
  <c r="C135" i="1"/>
  <c r="D134" i="1"/>
  <c r="C134" i="1"/>
  <c r="D133" i="1"/>
  <c r="D132" i="1"/>
  <c r="D131" i="1"/>
  <c r="D130" i="1"/>
  <c r="D129" i="1"/>
  <c r="D128" i="1"/>
  <c r="D127" i="1"/>
  <c r="D126" i="1"/>
  <c r="D125" i="1"/>
  <c r="C125" i="1"/>
  <c r="D124" i="1"/>
  <c r="C124" i="1"/>
  <c r="D123" i="1"/>
  <c r="C123" i="1"/>
  <c r="D122" i="1"/>
  <c r="C122" i="1"/>
  <c r="D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D72" i="1"/>
  <c r="D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</calcChain>
</file>

<file path=xl/sharedStrings.xml><?xml version="1.0" encoding="utf-8"?>
<sst xmlns="http://schemas.openxmlformats.org/spreadsheetml/2006/main" count="185" uniqueCount="10">
  <si>
    <t>State</t>
  </si>
  <si>
    <t>Maine</t>
  </si>
  <si>
    <t>Arizona</t>
  </si>
  <si>
    <t>Utah</t>
  </si>
  <si>
    <t>Alabama</t>
  </si>
  <si>
    <t>Virginia</t>
  </si>
  <si>
    <t>Violent</t>
  </si>
  <si>
    <t>Nonviolent</t>
  </si>
  <si>
    <t>Date</t>
  </si>
  <si>
    <t>F_temp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</si>
</sst>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0750-6BF4-495D-BA3A-679011582BF3}">
  <dimension ref="A1:E181"/>
  <sheetViews>
    <sheetView tabSelected="1" topLeftCell="A60" zoomScale="80" zoomScaleNormal="80" workbookViewId="0">
      <selection activeCell="D153" sqref="D153"/>
    </sheetView>
  </sheetViews>
  <sheetFormatPr defaultRowHeight="14.5" x14ac:dyDescent="0.35"/>
  <cols>
    <col min="3" max="3" width="14.26953125" bestFit="1" customWidth="1"/>
    <col min="4" max="4" width="18.26953125" bestFit="1" customWidth="1"/>
  </cols>
  <sheetData>
    <row r="1" spans="1:5" x14ac:dyDescent="0.35">
      <c r="A1" t="s">
        <v>8</v>
      </c>
      <c r="B1" t="s">
        <v>0</v>
      </c>
      <c r="C1" t="s">
        <v>6</v>
      </c>
      <c r="D1" t="s">
        <v>7</v>
      </c>
      <c r="E1" t="s">
        <v>9</v>
      </c>
    </row>
    <row r="2" spans="1:5" x14ac:dyDescent="0.35">
      <c r="A2" s="1">
        <v>41640</v>
      </c>
      <c r="B2" t="s">
        <v>1</v>
      </c>
      <c r="C2">
        <v>124</v>
      </c>
      <c r="D2">
        <v>1950</v>
      </c>
      <c r="E2">
        <v>14.2</v>
      </c>
    </row>
    <row r="3" spans="1:5" x14ac:dyDescent="0.35">
      <c r="A3" s="1">
        <v>41671</v>
      </c>
      <c r="B3" t="s">
        <v>1</v>
      </c>
      <c r="C3">
        <v>120</v>
      </c>
      <c r="D3">
        <v>1550</v>
      </c>
      <c r="E3">
        <v>15.7</v>
      </c>
    </row>
    <row r="4" spans="1:5" x14ac:dyDescent="0.35">
      <c r="A4" s="1">
        <v>41699</v>
      </c>
      <c r="B4" t="s">
        <v>1</v>
      </c>
      <c r="C4">
        <v>139</v>
      </c>
      <c r="D4">
        <v>1725</v>
      </c>
      <c r="E4">
        <v>18.100000000000001</v>
      </c>
    </row>
    <row r="5" spans="1:5" x14ac:dyDescent="0.35">
      <c r="A5" s="1">
        <v>41730</v>
      </c>
      <c r="B5" t="s">
        <v>1</v>
      </c>
      <c r="C5">
        <v>132</v>
      </c>
      <c r="D5">
        <v>2125</v>
      </c>
      <c r="E5">
        <v>38.700000000000003</v>
      </c>
    </row>
    <row r="6" spans="1:5" x14ac:dyDescent="0.35">
      <c r="A6" s="1">
        <v>41760</v>
      </c>
      <c r="B6" t="s">
        <v>1</v>
      </c>
      <c r="C6">
        <v>140</v>
      </c>
      <c r="D6">
        <v>2300</v>
      </c>
      <c r="E6">
        <v>51.7</v>
      </c>
    </row>
    <row r="7" spans="1:5" x14ac:dyDescent="0.35">
      <c r="A7" s="1">
        <v>41791</v>
      </c>
      <c r="B7" t="s">
        <v>1</v>
      </c>
      <c r="C7">
        <v>141</v>
      </c>
      <c r="D7">
        <v>2450</v>
      </c>
      <c r="E7">
        <v>61.6</v>
      </c>
    </row>
    <row r="8" spans="1:5" x14ac:dyDescent="0.35">
      <c r="A8" s="1">
        <v>41821</v>
      </c>
      <c r="B8" t="s">
        <v>1</v>
      </c>
      <c r="C8">
        <v>143</v>
      </c>
      <c r="D8">
        <v>2875</v>
      </c>
      <c r="E8">
        <v>67.2</v>
      </c>
    </row>
    <row r="9" spans="1:5" x14ac:dyDescent="0.35">
      <c r="A9" s="1">
        <v>41852</v>
      </c>
      <c r="B9" t="s">
        <v>1</v>
      </c>
      <c r="C9">
        <v>167</v>
      </c>
      <c r="D9">
        <v>2700</v>
      </c>
      <c r="E9">
        <v>64.400000000000006</v>
      </c>
    </row>
    <row r="10" spans="1:5" x14ac:dyDescent="0.35">
      <c r="A10" s="1">
        <v>41883</v>
      </c>
      <c r="B10" t="s">
        <v>1</v>
      </c>
      <c r="C10">
        <v>125</v>
      </c>
      <c r="D10">
        <v>2350</v>
      </c>
      <c r="E10">
        <v>56.4</v>
      </c>
    </row>
    <row r="11" spans="1:5" x14ac:dyDescent="0.35">
      <c r="A11" s="1">
        <v>41913</v>
      </c>
      <c r="B11" t="s">
        <v>1</v>
      </c>
      <c r="C11">
        <v>125</v>
      </c>
      <c r="D11">
        <v>2300</v>
      </c>
      <c r="E11">
        <v>48.5</v>
      </c>
    </row>
    <row r="12" spans="1:5" x14ac:dyDescent="0.35">
      <c r="A12" s="1">
        <v>41944</v>
      </c>
      <c r="B12" t="s">
        <v>1</v>
      </c>
      <c r="C12">
        <v>113</v>
      </c>
      <c r="D12">
        <v>1800</v>
      </c>
      <c r="E12">
        <v>31.8</v>
      </c>
    </row>
    <row r="13" spans="1:5" x14ac:dyDescent="0.35">
      <c r="A13" s="1">
        <v>41974</v>
      </c>
      <c r="B13" t="s">
        <v>1</v>
      </c>
      <c r="C13">
        <v>121</v>
      </c>
      <c r="D13">
        <v>1850</v>
      </c>
      <c r="E13">
        <v>26</v>
      </c>
    </row>
    <row r="14" spans="1:5" x14ac:dyDescent="0.35">
      <c r="A14" s="1">
        <v>42005</v>
      </c>
      <c r="B14" t="s">
        <v>1</v>
      </c>
      <c r="C14">
        <v>111</v>
      </c>
      <c r="D14">
        <v>1625</v>
      </c>
      <c r="E14">
        <v>11.7</v>
      </c>
    </row>
    <row r="15" spans="1:5" x14ac:dyDescent="0.35">
      <c r="A15" s="1">
        <v>42036</v>
      </c>
      <c r="B15" t="s">
        <v>1</v>
      </c>
      <c r="C15">
        <v>125</v>
      </c>
      <c r="D15">
        <v>1210</v>
      </c>
      <c r="E15">
        <v>5.2</v>
      </c>
    </row>
    <row r="16" spans="1:5" x14ac:dyDescent="0.35">
      <c r="A16" s="1">
        <v>42064</v>
      </c>
      <c r="B16" t="s">
        <v>1</v>
      </c>
      <c r="C16">
        <v>140</v>
      </c>
      <c r="D16">
        <v>1625</v>
      </c>
      <c r="E16">
        <v>21.6</v>
      </c>
    </row>
    <row r="17" spans="1:5" x14ac:dyDescent="0.35">
      <c r="A17" s="1">
        <v>42095</v>
      </c>
      <c r="B17" t="s">
        <v>1</v>
      </c>
      <c r="C17">
        <v>148</v>
      </c>
      <c r="D17">
        <v>1995</v>
      </c>
      <c r="E17">
        <v>37.799999999999997</v>
      </c>
    </row>
    <row r="18" spans="1:5" x14ac:dyDescent="0.35">
      <c r="A18" s="1">
        <v>42125</v>
      </c>
      <c r="B18" t="s">
        <v>1</v>
      </c>
      <c r="C18">
        <v>152</v>
      </c>
      <c r="D18">
        <v>2275</v>
      </c>
      <c r="E18">
        <v>55.7</v>
      </c>
    </row>
    <row r="19" spans="1:5" x14ac:dyDescent="0.35">
      <c r="A19" s="1">
        <v>42156</v>
      </c>
      <c r="B19" t="s">
        <v>1</v>
      </c>
      <c r="C19">
        <v>122</v>
      </c>
      <c r="D19">
        <v>2300</v>
      </c>
      <c r="E19">
        <v>57.5</v>
      </c>
    </row>
    <row r="20" spans="1:5" x14ac:dyDescent="0.35">
      <c r="A20" s="1">
        <v>42186</v>
      </c>
      <c r="B20" t="s">
        <v>1</v>
      </c>
      <c r="C20">
        <v>166</v>
      </c>
      <c r="D20">
        <v>2675</v>
      </c>
      <c r="E20">
        <v>64.8</v>
      </c>
    </row>
    <row r="21" spans="1:5" x14ac:dyDescent="0.35">
      <c r="A21" s="1">
        <v>42217</v>
      </c>
      <c r="B21" t="s">
        <v>1</v>
      </c>
      <c r="C21">
        <v>171</v>
      </c>
      <c r="D21">
        <v>2600</v>
      </c>
      <c r="E21">
        <v>67.2</v>
      </c>
    </row>
    <row r="22" spans="1:5" x14ac:dyDescent="0.35">
      <c r="A22" s="1">
        <v>42248</v>
      </c>
      <c r="B22" t="s">
        <v>1</v>
      </c>
      <c r="C22">
        <v>143</v>
      </c>
      <c r="D22">
        <v>2310</v>
      </c>
      <c r="E22">
        <v>61.8</v>
      </c>
    </row>
    <row r="23" spans="1:5" x14ac:dyDescent="0.35">
      <c r="A23" s="1">
        <v>42278</v>
      </c>
      <c r="B23" t="s">
        <v>1</v>
      </c>
      <c r="C23">
        <v>140</v>
      </c>
      <c r="D23">
        <v>2080</v>
      </c>
      <c r="E23">
        <v>43.2</v>
      </c>
    </row>
    <row r="24" spans="1:5" x14ac:dyDescent="0.35">
      <c r="A24" s="1">
        <v>42309</v>
      </c>
      <c r="B24" t="s">
        <v>1</v>
      </c>
      <c r="C24">
        <v>138</v>
      </c>
      <c r="D24">
        <v>1825</v>
      </c>
      <c r="E24">
        <v>37</v>
      </c>
    </row>
    <row r="25" spans="1:5" x14ac:dyDescent="0.35">
      <c r="A25" s="1">
        <v>42339</v>
      </c>
      <c r="B25" t="s">
        <v>1</v>
      </c>
      <c r="C25">
        <v>115</v>
      </c>
      <c r="D25">
        <v>1830</v>
      </c>
      <c r="E25">
        <v>31.2</v>
      </c>
    </row>
    <row r="26" spans="1:5" x14ac:dyDescent="0.35">
      <c r="A26" s="1">
        <v>42370</v>
      </c>
      <c r="B26" t="s">
        <v>1</v>
      </c>
      <c r="C26">
        <v>112</v>
      </c>
      <c r="D26">
        <v>1550</v>
      </c>
      <c r="E26">
        <v>20.100000000000001</v>
      </c>
    </row>
    <row r="27" spans="1:5" x14ac:dyDescent="0.35">
      <c r="A27" s="1">
        <v>42401</v>
      </c>
      <c r="B27" t="s">
        <v>1</v>
      </c>
      <c r="C27">
        <v>125</v>
      </c>
      <c r="D27">
        <v>1390</v>
      </c>
      <c r="E27">
        <v>21.9</v>
      </c>
    </row>
    <row r="28" spans="1:5" x14ac:dyDescent="0.35">
      <c r="A28" s="1">
        <v>42430</v>
      </c>
      <c r="B28" t="s">
        <v>1</v>
      </c>
      <c r="C28">
        <v>135</v>
      </c>
      <c r="D28">
        <v>1590</v>
      </c>
      <c r="E28">
        <v>29.2</v>
      </c>
    </row>
    <row r="29" spans="1:5" x14ac:dyDescent="0.35">
      <c r="A29" s="1">
        <v>42461</v>
      </c>
      <c r="B29" t="s">
        <v>1</v>
      </c>
      <c r="C29">
        <v>128</v>
      </c>
      <c r="D29">
        <v>1700</v>
      </c>
      <c r="E29">
        <v>37.299999999999997</v>
      </c>
    </row>
    <row r="30" spans="1:5" x14ac:dyDescent="0.35">
      <c r="A30" s="1">
        <v>42491</v>
      </c>
      <c r="B30" t="s">
        <v>1</v>
      </c>
      <c r="C30">
        <v>153</v>
      </c>
      <c r="D30">
        <v>1900</v>
      </c>
      <c r="E30">
        <v>52.8</v>
      </c>
    </row>
    <row r="31" spans="1:5" x14ac:dyDescent="0.35">
      <c r="A31" s="1">
        <v>42522</v>
      </c>
      <c r="B31" t="s">
        <v>1</v>
      </c>
      <c r="C31">
        <v>121</v>
      </c>
      <c r="D31">
        <v>1945</v>
      </c>
      <c r="E31">
        <v>60.5</v>
      </c>
    </row>
    <row r="32" spans="1:5" x14ac:dyDescent="0.35">
      <c r="A32" s="1">
        <v>42552</v>
      </c>
      <c r="B32" t="s">
        <v>1</v>
      </c>
      <c r="C32">
        <v>166</v>
      </c>
      <c r="D32">
        <v>2250</v>
      </c>
      <c r="E32">
        <v>67</v>
      </c>
    </row>
    <row r="33" spans="1:5" x14ac:dyDescent="0.35">
      <c r="A33" s="1">
        <v>42583</v>
      </c>
      <c r="B33" t="s">
        <v>1</v>
      </c>
      <c r="C33">
        <v>172</v>
      </c>
      <c r="D33">
        <v>2350</v>
      </c>
      <c r="E33">
        <v>66.599999999999994</v>
      </c>
    </row>
    <row r="34" spans="1:5" x14ac:dyDescent="0.35">
      <c r="A34" s="1">
        <v>42614</v>
      </c>
      <c r="B34" t="s">
        <v>1</v>
      </c>
      <c r="C34">
        <v>143</v>
      </c>
      <c r="D34">
        <v>2050</v>
      </c>
      <c r="E34">
        <v>59.1</v>
      </c>
    </row>
    <row r="35" spans="1:5" x14ac:dyDescent="0.35">
      <c r="A35" s="1">
        <v>42644</v>
      </c>
      <c r="B35" t="s">
        <v>1</v>
      </c>
      <c r="C35">
        <v>144</v>
      </c>
      <c r="D35">
        <v>2025</v>
      </c>
      <c r="E35">
        <v>46.9</v>
      </c>
    </row>
    <row r="36" spans="1:5" x14ac:dyDescent="0.35">
      <c r="A36" s="1">
        <v>42675</v>
      </c>
      <c r="B36" t="s">
        <v>1</v>
      </c>
      <c r="C36">
        <v>132</v>
      </c>
      <c r="D36">
        <v>1825</v>
      </c>
      <c r="E36">
        <v>37.200000000000003</v>
      </c>
    </row>
    <row r="37" spans="1:5" x14ac:dyDescent="0.35">
      <c r="A37" s="1">
        <v>42705</v>
      </c>
      <c r="B37" t="s">
        <v>1</v>
      </c>
      <c r="C37">
        <v>139</v>
      </c>
      <c r="D37">
        <v>1600</v>
      </c>
      <c r="E37">
        <v>20.5</v>
      </c>
    </row>
    <row r="38" spans="1:5" x14ac:dyDescent="0.35">
      <c r="A38" s="1">
        <v>41640</v>
      </c>
      <c r="B38" t="s">
        <v>2</v>
      </c>
      <c r="C38">
        <f>SUM(18+200+14+573+1099)</f>
        <v>1904</v>
      </c>
      <c r="D38">
        <f>SUM(3819+13481+1353+4+85)</f>
        <v>18742</v>
      </c>
      <c r="E38">
        <v>46.5</v>
      </c>
    </row>
    <row r="39" spans="1:5" x14ac:dyDescent="0.35">
      <c r="A39" s="1">
        <v>41671</v>
      </c>
      <c r="B39" t="s">
        <v>2</v>
      </c>
      <c r="C39">
        <f>SUM(19+137+10+378+1062)</f>
        <v>1606</v>
      </c>
      <c r="D39">
        <f>SUM(3058+11101+1207+3+98)</f>
        <v>15467</v>
      </c>
      <c r="E39">
        <v>50</v>
      </c>
    </row>
    <row r="40" spans="1:5" x14ac:dyDescent="0.35">
      <c r="A40" s="1">
        <v>41699</v>
      </c>
      <c r="B40" t="s">
        <v>2</v>
      </c>
      <c r="C40">
        <f>SUM(18+192+26+453+1515)</f>
        <v>2204</v>
      </c>
      <c r="D40">
        <f>SUM(3157+11687+1240+132)</f>
        <v>16216</v>
      </c>
      <c r="E40">
        <v>53.9</v>
      </c>
    </row>
    <row r="41" spans="1:5" x14ac:dyDescent="0.35">
      <c r="A41" s="1">
        <v>41730</v>
      </c>
      <c r="B41" t="s">
        <v>2</v>
      </c>
      <c r="C41">
        <f>SUM(25+188+27+433+1210)</f>
        <v>1883</v>
      </c>
      <c r="D41">
        <f>SUM(3291+11571+1209+2+131)</f>
        <v>16204</v>
      </c>
      <c r="E41">
        <v>59.1</v>
      </c>
    </row>
    <row r="42" spans="1:5" x14ac:dyDescent="0.35">
      <c r="A42" s="1">
        <v>41760</v>
      </c>
      <c r="B42" t="s">
        <v>2</v>
      </c>
      <c r="C42">
        <f>SUM(21+12+220+505+1254)</f>
        <v>2012</v>
      </c>
      <c r="D42">
        <f>SUM(3161+11221+1336+135)</f>
        <v>15853</v>
      </c>
      <c r="E42">
        <v>66.8</v>
      </c>
    </row>
    <row r="43" spans="1:5" x14ac:dyDescent="0.35">
      <c r="A43" s="1">
        <v>41791</v>
      </c>
      <c r="B43" t="s">
        <v>2</v>
      </c>
      <c r="C43">
        <f>SUM(33+18+216+515+1258)</f>
        <v>2040</v>
      </c>
      <c r="D43">
        <f>SUM(2986+12132+1304+3+146)</f>
        <v>16571</v>
      </c>
      <c r="E43">
        <v>77.7</v>
      </c>
    </row>
    <row r="44" spans="1:5" x14ac:dyDescent="0.35">
      <c r="A44" s="1">
        <v>41821</v>
      </c>
      <c r="B44" t="s">
        <v>2</v>
      </c>
      <c r="C44">
        <f>SUM(24+10+208+463+1313)</f>
        <v>2018</v>
      </c>
      <c r="D44">
        <f>SUM(3440+11808+1329+1+115)</f>
        <v>16693</v>
      </c>
      <c r="E44">
        <v>81.400000000000006</v>
      </c>
    </row>
    <row r="45" spans="1:5" x14ac:dyDescent="0.35">
      <c r="A45" s="1">
        <v>41852</v>
      </c>
      <c r="B45" t="s">
        <v>2</v>
      </c>
      <c r="C45">
        <f>SUM(20+212+20+553+1231)</f>
        <v>2036</v>
      </c>
      <c r="D45">
        <f>SUM(3220+12277+1365+1+94)</f>
        <v>16957</v>
      </c>
      <c r="E45">
        <v>76.5</v>
      </c>
    </row>
    <row r="46" spans="1:5" x14ac:dyDescent="0.35">
      <c r="A46" s="1">
        <v>41883</v>
      </c>
      <c r="B46" t="s">
        <v>2</v>
      </c>
      <c r="C46">
        <f>SUM(23+211+15+580+1289)</f>
        <v>2118</v>
      </c>
      <c r="D46">
        <f>SUM(3555+12712+1326+90)</f>
        <v>17683</v>
      </c>
      <c r="E46">
        <v>74.2</v>
      </c>
    </row>
    <row r="47" spans="1:5" x14ac:dyDescent="0.35">
      <c r="A47" s="1">
        <v>41913</v>
      </c>
      <c r="B47" t="s">
        <v>2</v>
      </c>
      <c r="C47">
        <f>SUM(33+229+22+589+1445)</f>
        <v>2318</v>
      </c>
      <c r="D47">
        <f>SUM(3747+12977+1295+90)</f>
        <v>18109</v>
      </c>
      <c r="E47">
        <v>64.900000000000006</v>
      </c>
    </row>
    <row r="48" spans="1:5" x14ac:dyDescent="0.35">
      <c r="A48" s="1">
        <v>41944</v>
      </c>
      <c r="B48" t="s">
        <v>2</v>
      </c>
      <c r="C48">
        <f>SUM(14+213+12+468+1154)</f>
        <v>1861</v>
      </c>
      <c r="D48">
        <f>SUM(3193+11897+1309+1+92)</f>
        <v>16492</v>
      </c>
      <c r="E48">
        <v>51.7</v>
      </c>
    </row>
    <row r="49" spans="1:5" x14ac:dyDescent="0.35">
      <c r="A49" s="1">
        <v>41974</v>
      </c>
      <c r="B49" t="s">
        <v>2</v>
      </c>
      <c r="C49">
        <f>SUM(28+219+14+521+1178)</f>
        <v>1960</v>
      </c>
      <c r="D49">
        <f>SUM(3524+12814+1541+67)</f>
        <v>17946</v>
      </c>
      <c r="E49">
        <v>44.3</v>
      </c>
    </row>
    <row r="50" spans="1:5" x14ac:dyDescent="0.35">
      <c r="A50" s="1">
        <v>42005</v>
      </c>
      <c r="B50" t="s">
        <v>2</v>
      </c>
      <c r="C50">
        <f>SUM(19+199+12+531+1222)</f>
        <v>1983</v>
      </c>
      <c r="D50">
        <f>SUM(3273+9908+1524+1)</f>
        <v>14706</v>
      </c>
      <c r="E50">
        <v>45.1</v>
      </c>
    </row>
    <row r="51" spans="1:5" x14ac:dyDescent="0.35">
      <c r="A51" s="1">
        <v>42036</v>
      </c>
      <c r="B51" t="s">
        <v>2</v>
      </c>
      <c r="C51">
        <f>SUM(20+182+21+442+987)</f>
        <v>1652</v>
      </c>
      <c r="D51">
        <f>SUM(2861+8121+1263)</f>
        <v>12245</v>
      </c>
      <c r="E51">
        <v>52</v>
      </c>
    </row>
    <row r="52" spans="1:5" x14ac:dyDescent="0.35">
      <c r="A52" s="1">
        <v>42064</v>
      </c>
      <c r="B52" t="s">
        <v>2</v>
      </c>
      <c r="C52">
        <f>SUM(16+215+24+492+1311)</f>
        <v>2058</v>
      </c>
      <c r="D52">
        <f>SUM(2977+11660+1192+2)</f>
        <v>15831</v>
      </c>
      <c r="E52">
        <v>56.3</v>
      </c>
    </row>
    <row r="53" spans="1:5" x14ac:dyDescent="0.35">
      <c r="A53" s="1">
        <v>42095</v>
      </c>
      <c r="B53" t="s">
        <v>2</v>
      </c>
      <c r="C53">
        <f>SUM(31+218+19+465+1182)</f>
        <v>1915</v>
      </c>
      <c r="D53">
        <f>SUM(2887+11812+1145)</f>
        <v>15844</v>
      </c>
      <c r="E53">
        <v>58.4</v>
      </c>
    </row>
    <row r="54" spans="1:5" x14ac:dyDescent="0.35">
      <c r="A54" s="1">
        <v>42125</v>
      </c>
      <c r="B54" t="s">
        <v>2</v>
      </c>
      <c r="C54">
        <f>SUM(26+206+21+545+1398)</f>
        <v>2196</v>
      </c>
      <c r="D54">
        <f>SUM(2964+12118+1307+1)</f>
        <v>16390</v>
      </c>
      <c r="E54">
        <v>62.9</v>
      </c>
    </row>
    <row r="55" spans="1:5" x14ac:dyDescent="0.35">
      <c r="A55" s="1">
        <v>42156</v>
      </c>
      <c r="B55" t="s">
        <v>2</v>
      </c>
      <c r="C55">
        <f>SUM(16+219+17+559+1254)</f>
        <v>2065</v>
      </c>
      <c r="D55">
        <f>SUM(2924+12004+1312+2)</f>
        <v>16242</v>
      </c>
      <c r="E55">
        <v>78.400000000000006</v>
      </c>
    </row>
    <row r="56" spans="1:5" x14ac:dyDescent="0.35">
      <c r="A56" s="1">
        <v>42186</v>
      </c>
      <c r="B56" t="s">
        <v>2</v>
      </c>
      <c r="C56">
        <f>SUM(27+10+232+545+1465)</f>
        <v>2279</v>
      </c>
      <c r="D56">
        <f>SUM(3320+12629+1474)</f>
        <v>17423</v>
      </c>
      <c r="E56">
        <v>78.599999999999994</v>
      </c>
    </row>
    <row r="57" spans="1:5" x14ac:dyDescent="0.35">
      <c r="A57" s="1">
        <v>42217</v>
      </c>
      <c r="B57" t="s">
        <v>2</v>
      </c>
      <c r="C57">
        <f>SUM(30+22+222+572+1375)</f>
        <v>2221</v>
      </c>
      <c r="D57">
        <f>SUM(2901+11653+1373)</f>
        <v>15927</v>
      </c>
      <c r="E57">
        <v>80.599999999999994</v>
      </c>
    </row>
    <row r="58" spans="1:5" x14ac:dyDescent="0.35">
      <c r="A58" s="1">
        <v>42248</v>
      </c>
      <c r="B58" t="s">
        <v>2</v>
      </c>
      <c r="C58">
        <f>SUM(20+18+214+576+1328)</f>
        <v>2156</v>
      </c>
      <c r="D58">
        <f>SUM(3241+12398+1362)</f>
        <v>17001</v>
      </c>
      <c r="E58">
        <v>75</v>
      </c>
    </row>
    <row r="59" spans="1:5" x14ac:dyDescent="0.35">
      <c r="A59" s="1">
        <v>42278</v>
      </c>
      <c r="B59" t="s">
        <v>2</v>
      </c>
      <c r="C59">
        <f>SUM(26+19+207+495+1375)</f>
        <v>2122</v>
      </c>
      <c r="D59">
        <f>SUM(2931+12762+1359+1)</f>
        <v>17053</v>
      </c>
      <c r="E59">
        <v>64.5</v>
      </c>
    </row>
    <row r="60" spans="1:5" x14ac:dyDescent="0.35">
      <c r="A60" s="1">
        <v>42309</v>
      </c>
      <c r="B60" t="s">
        <v>2</v>
      </c>
      <c r="C60">
        <f>SUM(26+230+20+458+1256)</f>
        <v>1990</v>
      </c>
      <c r="D60">
        <f>SUM(3041+13398+1422)</f>
        <v>17861</v>
      </c>
      <c r="E60">
        <v>48.3</v>
      </c>
    </row>
    <row r="61" spans="1:5" x14ac:dyDescent="0.35">
      <c r="A61" s="1">
        <v>42339</v>
      </c>
      <c r="B61" t="s">
        <v>2</v>
      </c>
      <c r="C61">
        <f>SUM(22+19+165+507+1211)</f>
        <v>1924</v>
      </c>
      <c r="D61">
        <f>SUM(3116+13774+1356+1)</f>
        <v>18247</v>
      </c>
      <c r="E61">
        <v>40.9</v>
      </c>
    </row>
    <row r="62" spans="1:5" x14ac:dyDescent="0.35">
      <c r="A62" s="1">
        <v>42370</v>
      </c>
      <c r="B62" t="s">
        <v>2</v>
      </c>
      <c r="C62">
        <f>SUM(27+208+23+555+1334)</f>
        <v>2147</v>
      </c>
      <c r="D62">
        <f>3007+13296+1350+2</f>
        <v>17655</v>
      </c>
      <c r="E62">
        <v>41.8</v>
      </c>
    </row>
    <row r="63" spans="1:5" x14ac:dyDescent="0.35">
      <c r="A63" s="1">
        <v>42401</v>
      </c>
      <c r="B63" t="s">
        <v>2</v>
      </c>
      <c r="C63">
        <f>SUM(29+21+217+503+1285)</f>
        <v>2055</v>
      </c>
      <c r="D63">
        <f>2822+11995+1280</f>
        <v>16097</v>
      </c>
      <c r="E63">
        <v>50.6</v>
      </c>
    </row>
    <row r="64" spans="1:5" x14ac:dyDescent="0.35">
      <c r="A64" s="1">
        <v>42430</v>
      </c>
      <c r="B64" t="s">
        <v>2</v>
      </c>
      <c r="C64">
        <f>SUM(23+23+209+506+1450)</f>
        <v>2211</v>
      </c>
      <c r="D64">
        <f>2718+12023+1340+5</f>
        <v>16086</v>
      </c>
      <c r="E64">
        <v>54.9</v>
      </c>
    </row>
    <row r="65" spans="1:5" x14ac:dyDescent="0.35">
      <c r="A65" s="1">
        <v>42461</v>
      </c>
      <c r="B65" t="s">
        <v>2</v>
      </c>
      <c r="C65">
        <f>SUM(27+16+274+560+1527)</f>
        <v>2404</v>
      </c>
      <c r="D65">
        <f>3081+12315+1533+1</f>
        <v>16930</v>
      </c>
      <c r="E65">
        <v>58.5</v>
      </c>
    </row>
    <row r="66" spans="1:5" x14ac:dyDescent="0.35">
      <c r="A66" s="1">
        <v>42491</v>
      </c>
      <c r="B66" t="s">
        <v>2</v>
      </c>
      <c r="C66">
        <f>SUM(24+16+233+616+1422)</f>
        <v>2311</v>
      </c>
      <c r="D66">
        <f>3240+12332+1479+3</f>
        <v>17054</v>
      </c>
      <c r="E66">
        <v>64.599999999999994</v>
      </c>
    </row>
    <row r="67" spans="1:5" x14ac:dyDescent="0.35">
      <c r="A67" s="1">
        <v>42522</v>
      </c>
      <c r="B67" t="s">
        <v>2</v>
      </c>
      <c r="C67">
        <f>SUM(38+27+242+544+1436)</f>
        <v>2287</v>
      </c>
      <c r="D67">
        <f>3249+11537+1545</f>
        <v>16331</v>
      </c>
      <c r="E67">
        <v>80.3</v>
      </c>
    </row>
    <row r="68" spans="1:5" x14ac:dyDescent="0.35">
      <c r="A68" s="1">
        <v>42552</v>
      </c>
      <c r="B68" t="s">
        <v>2</v>
      </c>
      <c r="C68">
        <f>SUM(40+28+239+655+1511)</f>
        <v>2473</v>
      </c>
      <c r="D68">
        <f>3052+11514+1519+2</f>
        <v>16087</v>
      </c>
      <c r="E68">
        <v>82.4</v>
      </c>
    </row>
    <row r="69" spans="1:5" x14ac:dyDescent="0.35">
      <c r="A69" s="1">
        <v>42583</v>
      </c>
      <c r="B69" t="s">
        <v>2</v>
      </c>
      <c r="C69">
        <f>SUM(34+19+280+584+1514)</f>
        <v>2431</v>
      </c>
      <c r="D69">
        <f>3535+13027+1634+1</f>
        <v>18197</v>
      </c>
      <c r="E69">
        <v>77.5</v>
      </c>
    </row>
    <row r="70" spans="1:5" x14ac:dyDescent="0.35">
      <c r="A70" s="1">
        <v>42614</v>
      </c>
      <c r="B70" t="s">
        <v>2</v>
      </c>
      <c r="C70">
        <f>SUM(23+14+247+590+1471)</f>
        <v>2345</v>
      </c>
      <c r="D70">
        <f>3107+11987+1543</f>
        <v>16637</v>
      </c>
      <c r="E70">
        <v>71.599999999999994</v>
      </c>
    </row>
    <row r="71" spans="1:5" x14ac:dyDescent="0.35">
      <c r="A71" s="1">
        <v>42644</v>
      </c>
      <c r="B71" t="s">
        <v>2</v>
      </c>
      <c r="C71">
        <v>1540</v>
      </c>
      <c r="D71">
        <f>3056+12260+1487+3</f>
        <v>16806</v>
      </c>
      <c r="E71">
        <v>66.099999999999994</v>
      </c>
    </row>
    <row r="72" spans="1:5" x14ac:dyDescent="0.35">
      <c r="A72" s="1">
        <v>42675</v>
      </c>
      <c r="B72" t="s">
        <v>2</v>
      </c>
      <c r="C72">
        <v>1558</v>
      </c>
      <c r="D72">
        <f>2979+11699+1365</f>
        <v>16043</v>
      </c>
      <c r="E72">
        <v>53.1</v>
      </c>
    </row>
    <row r="73" spans="1:5" x14ac:dyDescent="0.35">
      <c r="A73" s="1">
        <v>42705</v>
      </c>
      <c r="B73" t="s">
        <v>2</v>
      </c>
      <c r="C73">
        <v>1383</v>
      </c>
      <c r="D73">
        <f>3059+12777+1661+2</f>
        <v>17499</v>
      </c>
      <c r="E73">
        <v>44.7</v>
      </c>
    </row>
    <row r="74" spans="1:5" x14ac:dyDescent="0.35">
      <c r="A74" s="1">
        <v>41640</v>
      </c>
      <c r="B74" t="s">
        <v>3</v>
      </c>
      <c r="C74">
        <f>11+70+95+226</f>
        <v>402</v>
      </c>
      <c r="D74">
        <f>889+4881+578</f>
        <v>6348</v>
      </c>
      <c r="E74">
        <v>30.4</v>
      </c>
    </row>
    <row r="75" spans="1:5" x14ac:dyDescent="0.35">
      <c r="A75" s="1">
        <v>41671</v>
      </c>
      <c r="B75" t="s">
        <v>3</v>
      </c>
      <c r="C75">
        <f>2+71+102+241</f>
        <v>416</v>
      </c>
      <c r="D75">
        <f>729+4745+545</f>
        <v>6019</v>
      </c>
      <c r="E75">
        <v>35.700000000000003</v>
      </c>
    </row>
    <row r="76" spans="1:5" x14ac:dyDescent="0.35">
      <c r="A76" s="1">
        <v>41699</v>
      </c>
      <c r="B76" t="s">
        <v>3</v>
      </c>
      <c r="C76">
        <f>1+80+90+319</f>
        <v>490</v>
      </c>
      <c r="D76">
        <f>688+4894+524</f>
        <v>6106</v>
      </c>
      <c r="E76">
        <v>41</v>
      </c>
    </row>
    <row r="77" spans="1:5" x14ac:dyDescent="0.35">
      <c r="A77" s="1">
        <v>41730</v>
      </c>
      <c r="B77" t="s">
        <v>3</v>
      </c>
      <c r="C77">
        <f>8+65+84+275</f>
        <v>432</v>
      </c>
      <c r="D77">
        <f>753+4482+413</f>
        <v>5648</v>
      </c>
      <c r="E77">
        <v>46.7</v>
      </c>
    </row>
    <row r="78" spans="1:5" x14ac:dyDescent="0.35">
      <c r="A78" s="1">
        <v>41760</v>
      </c>
      <c r="B78" t="s">
        <v>3</v>
      </c>
      <c r="C78">
        <f>7+94+93+306</f>
        <v>500</v>
      </c>
      <c r="D78">
        <f>850+5641+508</f>
        <v>6999</v>
      </c>
      <c r="E78">
        <v>56.5</v>
      </c>
    </row>
    <row r="79" spans="1:5" x14ac:dyDescent="0.35">
      <c r="A79" s="1">
        <v>41791</v>
      </c>
      <c r="B79" t="s">
        <v>3</v>
      </c>
      <c r="C79">
        <f>3+84+95+248</f>
        <v>430</v>
      </c>
      <c r="D79">
        <f>939+5572+527</f>
        <v>7038</v>
      </c>
      <c r="E79">
        <v>66</v>
      </c>
    </row>
    <row r="80" spans="1:5" x14ac:dyDescent="0.35">
      <c r="A80" s="1">
        <v>41821</v>
      </c>
      <c r="B80" t="s">
        <v>3</v>
      </c>
      <c r="C80">
        <f>8+92+126+330</f>
        <v>556</v>
      </c>
      <c r="D80">
        <f>1033+5956+586</f>
        <v>7575</v>
      </c>
      <c r="E80">
        <v>74.599999999999994</v>
      </c>
    </row>
    <row r="81" spans="1:5" x14ac:dyDescent="0.35">
      <c r="A81" s="1">
        <v>41852</v>
      </c>
      <c r="B81" t="s">
        <v>3</v>
      </c>
      <c r="C81">
        <f>2+104+105+390</f>
        <v>601</v>
      </c>
      <c r="D81">
        <f>1110+6195+626</f>
        <v>7931</v>
      </c>
      <c r="E81">
        <v>67.7</v>
      </c>
    </row>
    <row r="82" spans="1:5" x14ac:dyDescent="0.35">
      <c r="A82" s="1">
        <v>41883</v>
      </c>
      <c r="B82" t="s">
        <v>3</v>
      </c>
      <c r="C82">
        <f>6+98+127+317</f>
        <v>548</v>
      </c>
      <c r="D82">
        <f>1006+5888+531</f>
        <v>7425</v>
      </c>
      <c r="E82">
        <v>64.2</v>
      </c>
    </row>
    <row r="83" spans="1:5" x14ac:dyDescent="0.35">
      <c r="A83" s="1">
        <v>41913</v>
      </c>
      <c r="B83" t="s">
        <v>3</v>
      </c>
      <c r="C83">
        <f>2+93+125+289</f>
        <v>509</v>
      </c>
      <c r="D83">
        <f>1008+5827+574</f>
        <v>7409</v>
      </c>
      <c r="E83">
        <v>53.1</v>
      </c>
    </row>
    <row r="84" spans="1:5" x14ac:dyDescent="0.35">
      <c r="A84" s="1">
        <v>41944</v>
      </c>
      <c r="B84" t="s">
        <v>3</v>
      </c>
      <c r="C84">
        <f>3+66+115+243</f>
        <v>427</v>
      </c>
      <c r="D84">
        <f>798+5007+490</f>
        <v>6295</v>
      </c>
      <c r="E84">
        <v>37.700000000000003</v>
      </c>
    </row>
    <row r="85" spans="1:5" x14ac:dyDescent="0.35">
      <c r="A85" s="1">
        <v>41974</v>
      </c>
      <c r="B85" t="s">
        <v>3</v>
      </c>
      <c r="C85">
        <f>3+77+114+245</f>
        <v>439</v>
      </c>
      <c r="D85">
        <f>892+5521+557</f>
        <v>6970</v>
      </c>
      <c r="E85">
        <v>31.7</v>
      </c>
    </row>
    <row r="86" spans="1:5" x14ac:dyDescent="0.35">
      <c r="A86" s="1">
        <v>42005</v>
      </c>
      <c r="B86" t="s">
        <v>3</v>
      </c>
      <c r="C86">
        <f>4+99+147+302</f>
        <v>552</v>
      </c>
      <c r="D86">
        <f>923+5469+698</f>
        <v>7090</v>
      </c>
      <c r="E86">
        <v>32.1</v>
      </c>
    </row>
    <row r="87" spans="1:5" x14ac:dyDescent="0.35">
      <c r="A87" s="1">
        <v>42036</v>
      </c>
      <c r="B87" t="s">
        <v>3</v>
      </c>
      <c r="C87">
        <f>6+75+89+261</f>
        <v>431</v>
      </c>
      <c r="D87">
        <f>832+4846+537</f>
        <v>6215</v>
      </c>
      <c r="E87">
        <v>38.9</v>
      </c>
    </row>
    <row r="88" spans="1:5" x14ac:dyDescent="0.35">
      <c r="A88" s="1">
        <v>42064</v>
      </c>
      <c r="B88" t="s">
        <v>3</v>
      </c>
      <c r="C88">
        <f>1+85+112+342</f>
        <v>540</v>
      </c>
      <c r="D88">
        <f>860+5561+544</f>
        <v>6965</v>
      </c>
      <c r="E88">
        <v>44.9</v>
      </c>
    </row>
    <row r="89" spans="1:5" x14ac:dyDescent="0.35">
      <c r="A89" s="1">
        <v>42095</v>
      </c>
      <c r="B89" t="s">
        <v>3</v>
      </c>
      <c r="C89">
        <f>2+93+87+305</f>
        <v>487</v>
      </c>
      <c r="D89">
        <f>922+5203+600</f>
        <v>6725</v>
      </c>
      <c r="E89">
        <v>47.1</v>
      </c>
    </row>
    <row r="90" spans="1:5" x14ac:dyDescent="0.35">
      <c r="A90" s="1">
        <v>42125</v>
      </c>
      <c r="B90" t="s">
        <v>3</v>
      </c>
      <c r="C90">
        <f>4+99+88+351</f>
        <v>542</v>
      </c>
      <c r="D90">
        <f>1031+5633+590</f>
        <v>7254</v>
      </c>
      <c r="E90">
        <v>53.8</v>
      </c>
    </row>
    <row r="91" spans="1:5" x14ac:dyDescent="0.35">
      <c r="A91" s="1">
        <v>42156</v>
      </c>
      <c r="B91" t="s">
        <v>3</v>
      </c>
      <c r="C91">
        <f>8+105+109+359</f>
        <v>581</v>
      </c>
      <c r="D91">
        <f>1057+5948+534</f>
        <v>7539</v>
      </c>
      <c r="E91">
        <v>70</v>
      </c>
    </row>
    <row r="92" spans="1:5" x14ac:dyDescent="0.35">
      <c r="A92" s="1">
        <v>42186</v>
      </c>
      <c r="B92" t="s">
        <v>3</v>
      </c>
      <c r="C92">
        <f>6+99+129+363</f>
        <v>597</v>
      </c>
      <c r="D92">
        <f>6272+1142+590</f>
        <v>8004</v>
      </c>
      <c r="E92">
        <v>70.099999999999994</v>
      </c>
    </row>
    <row r="93" spans="1:5" x14ac:dyDescent="0.35">
      <c r="A93" s="1">
        <v>42217</v>
      </c>
      <c r="B93" t="s">
        <v>3</v>
      </c>
      <c r="C93">
        <f>8+109+114+399</f>
        <v>630</v>
      </c>
      <c r="D93">
        <f>1185+6328+745</f>
        <v>8258</v>
      </c>
      <c r="E93">
        <v>71</v>
      </c>
    </row>
    <row r="94" spans="1:5" x14ac:dyDescent="0.35">
      <c r="A94" s="1">
        <v>42248</v>
      </c>
      <c r="B94" t="s">
        <v>3</v>
      </c>
      <c r="C94">
        <f>6+107+104+392</f>
        <v>609</v>
      </c>
      <c r="D94">
        <f>1061+5960+793</f>
        <v>7814</v>
      </c>
      <c r="E94">
        <v>65.5</v>
      </c>
    </row>
    <row r="95" spans="1:5" x14ac:dyDescent="0.35">
      <c r="A95" s="1">
        <v>42278</v>
      </c>
      <c r="B95" t="s">
        <v>3</v>
      </c>
      <c r="C95">
        <f>4+99+116+341</f>
        <v>560</v>
      </c>
      <c r="D95">
        <f>1050+6041+761</f>
        <v>7852</v>
      </c>
      <c r="E95">
        <v>54.3</v>
      </c>
    </row>
    <row r="96" spans="1:5" x14ac:dyDescent="0.35">
      <c r="A96" s="1">
        <v>42309</v>
      </c>
      <c r="B96" t="s">
        <v>3</v>
      </c>
      <c r="C96">
        <f>3+89+116+284</f>
        <v>492</v>
      </c>
      <c r="D96">
        <f>948+5659+655</f>
        <v>7262</v>
      </c>
      <c r="E96">
        <v>34.5</v>
      </c>
    </row>
    <row r="97" spans="1:5" x14ac:dyDescent="0.35">
      <c r="A97" s="1">
        <v>42339</v>
      </c>
      <c r="B97" t="s">
        <v>3</v>
      </c>
      <c r="C97">
        <f>2+82+112+289</f>
        <v>485</v>
      </c>
      <c r="D97">
        <f>960+5493+772</f>
        <v>7225</v>
      </c>
      <c r="E97">
        <v>26.6</v>
      </c>
    </row>
    <row r="98" spans="1:5" x14ac:dyDescent="0.35">
      <c r="A98" s="1">
        <v>42370</v>
      </c>
      <c r="B98" t="s">
        <v>3</v>
      </c>
      <c r="C98">
        <f>3+97+146+328</f>
        <v>574</v>
      </c>
      <c r="D98">
        <f>918+5320+698</f>
        <v>6936</v>
      </c>
      <c r="E98">
        <v>26.6</v>
      </c>
    </row>
    <row r="99" spans="1:5" x14ac:dyDescent="0.35">
      <c r="A99" s="1">
        <v>42401</v>
      </c>
      <c r="B99" t="s">
        <v>3</v>
      </c>
      <c r="C99">
        <f>10+96+115+260</f>
        <v>481</v>
      </c>
      <c r="D99">
        <f>931+5273+653</f>
        <v>6857</v>
      </c>
      <c r="E99">
        <v>33.700000000000003</v>
      </c>
    </row>
    <row r="100" spans="1:5" x14ac:dyDescent="0.35">
      <c r="A100" s="1">
        <v>42430</v>
      </c>
      <c r="B100" t="s">
        <v>3</v>
      </c>
      <c r="C100">
        <f>1+111+114+325</f>
        <v>551</v>
      </c>
      <c r="D100">
        <f>958+5318+658</f>
        <v>6934</v>
      </c>
      <c r="E100">
        <v>42.2</v>
      </c>
    </row>
    <row r="101" spans="1:5" x14ac:dyDescent="0.35">
      <c r="A101" s="1">
        <v>42461</v>
      </c>
      <c r="B101" t="s">
        <v>3</v>
      </c>
      <c r="C101">
        <f>7+106+116+419</f>
        <v>648</v>
      </c>
      <c r="D101">
        <f>967+5401+650</f>
        <v>7018</v>
      </c>
      <c r="E101">
        <v>47.9</v>
      </c>
    </row>
    <row r="102" spans="1:5" x14ac:dyDescent="0.35">
      <c r="A102" s="1">
        <v>42491</v>
      </c>
      <c r="B102" t="s">
        <v>3</v>
      </c>
      <c r="C102">
        <f>9+111+131+488</f>
        <v>739</v>
      </c>
      <c r="D102">
        <f>1140+5822+729</f>
        <v>7691</v>
      </c>
      <c r="E102">
        <v>54.4</v>
      </c>
    </row>
    <row r="103" spans="1:5" x14ac:dyDescent="0.35">
      <c r="A103" s="1">
        <v>42522</v>
      </c>
      <c r="B103" t="s">
        <v>3</v>
      </c>
      <c r="C103">
        <f>4+97+159+453</f>
        <v>713</v>
      </c>
      <c r="D103">
        <f>1245+5966+781</f>
        <v>7992</v>
      </c>
      <c r="E103">
        <v>70.900000000000006</v>
      </c>
    </row>
    <row r="104" spans="1:5" x14ac:dyDescent="0.35">
      <c r="A104" s="1">
        <v>42552</v>
      </c>
      <c r="B104" t="s">
        <v>3</v>
      </c>
      <c r="C104">
        <f>11+122+142+453</f>
        <v>728</v>
      </c>
      <c r="D104">
        <f>1191+5476+701</f>
        <v>7368</v>
      </c>
      <c r="E104">
        <v>73.7</v>
      </c>
    </row>
    <row r="105" spans="1:5" x14ac:dyDescent="0.35">
      <c r="A105" s="1">
        <v>42583</v>
      </c>
      <c r="B105" t="s">
        <v>3</v>
      </c>
      <c r="C105">
        <f>4+122+130+425</f>
        <v>681</v>
      </c>
      <c r="D105">
        <f>1152+5752+646</f>
        <v>7550</v>
      </c>
      <c r="E105">
        <v>70.099999999999994</v>
      </c>
    </row>
    <row r="106" spans="1:5" x14ac:dyDescent="0.35">
      <c r="A106" s="1">
        <v>42614</v>
      </c>
      <c r="B106" t="s">
        <v>3</v>
      </c>
      <c r="C106">
        <f>5+91+141+441</f>
        <v>678</v>
      </c>
      <c r="D106">
        <f>1031+5674+683</f>
        <v>7388</v>
      </c>
      <c r="E106">
        <v>61.1</v>
      </c>
    </row>
    <row r="107" spans="1:5" x14ac:dyDescent="0.35">
      <c r="A107" s="1">
        <v>42644</v>
      </c>
      <c r="B107" t="s">
        <v>3</v>
      </c>
      <c r="C107">
        <f>6+118+129+461</f>
        <v>714</v>
      </c>
      <c r="D107">
        <f>1096+6269+791</f>
        <v>8156</v>
      </c>
      <c r="E107">
        <v>53.2</v>
      </c>
    </row>
    <row r="108" spans="1:5" x14ac:dyDescent="0.35">
      <c r="A108" s="1">
        <v>42675</v>
      </c>
      <c r="B108" t="s">
        <v>3</v>
      </c>
      <c r="C108">
        <f>5+95+106+356</f>
        <v>562</v>
      </c>
      <c r="D108">
        <f>1029+5701+694</f>
        <v>7424</v>
      </c>
      <c r="E108">
        <v>41.6</v>
      </c>
    </row>
    <row r="109" spans="1:5" x14ac:dyDescent="0.35">
      <c r="A109" s="1">
        <v>42705</v>
      </c>
      <c r="B109" t="s">
        <v>3</v>
      </c>
      <c r="C109">
        <f>12+93+116+365</f>
        <v>586</v>
      </c>
      <c r="D109">
        <f>946+5867+739</f>
        <v>7552</v>
      </c>
      <c r="E109">
        <v>27.4</v>
      </c>
    </row>
    <row r="110" spans="1:5" x14ac:dyDescent="0.35">
      <c r="A110" s="1">
        <v>41640</v>
      </c>
      <c r="B110" t="s">
        <v>4</v>
      </c>
      <c r="C110">
        <f>1487</f>
        <v>1487</v>
      </c>
      <c r="D110">
        <f>11927</f>
        <v>11927</v>
      </c>
      <c r="E110">
        <v>37.299999999999997</v>
      </c>
    </row>
    <row r="111" spans="1:5" x14ac:dyDescent="0.35">
      <c r="A111" s="1">
        <v>41671</v>
      </c>
      <c r="B111" t="s">
        <v>4</v>
      </c>
      <c r="C111">
        <f>1351</f>
        <v>1351</v>
      </c>
      <c r="D111">
        <f>10019</f>
        <v>10019</v>
      </c>
      <c r="E111">
        <v>47.3</v>
      </c>
    </row>
    <row r="112" spans="1:5" x14ac:dyDescent="0.35">
      <c r="A112" s="1">
        <v>41699</v>
      </c>
      <c r="B112" t="s">
        <v>4</v>
      </c>
      <c r="C112">
        <f>1680</f>
        <v>1680</v>
      </c>
      <c r="D112">
        <f>11463</f>
        <v>11463</v>
      </c>
      <c r="E112">
        <v>52.3</v>
      </c>
    </row>
    <row r="113" spans="1:5" x14ac:dyDescent="0.35">
      <c r="A113" s="1">
        <v>41730</v>
      </c>
      <c r="B113" t="s">
        <v>4</v>
      </c>
      <c r="C113">
        <f>1750</f>
        <v>1750</v>
      </c>
      <c r="D113">
        <f>11989</f>
        <v>11989</v>
      </c>
      <c r="E113">
        <v>62.4</v>
      </c>
    </row>
    <row r="114" spans="1:5" x14ac:dyDescent="0.35">
      <c r="A114" s="1">
        <v>41760</v>
      </c>
      <c r="B114" t="s">
        <v>4</v>
      </c>
      <c r="C114">
        <f>1780</f>
        <v>1780</v>
      </c>
      <c r="D114">
        <f>12613</f>
        <v>12613</v>
      </c>
      <c r="E114">
        <v>70.2</v>
      </c>
    </row>
    <row r="115" spans="1:5" x14ac:dyDescent="0.35">
      <c r="A115" s="1">
        <v>41791</v>
      </c>
      <c r="B115" t="s">
        <v>4</v>
      </c>
      <c r="C115">
        <f>1719</f>
        <v>1719</v>
      </c>
      <c r="D115">
        <f>12649</f>
        <v>12649</v>
      </c>
      <c r="E115">
        <v>77.900000000000006</v>
      </c>
    </row>
    <row r="116" spans="1:5" x14ac:dyDescent="0.35">
      <c r="A116" s="1">
        <v>41821</v>
      </c>
      <c r="B116" t="s">
        <v>4</v>
      </c>
      <c r="C116">
        <f>1823</f>
        <v>1823</v>
      </c>
      <c r="D116">
        <f>12948</f>
        <v>12948</v>
      </c>
      <c r="E116">
        <v>77.8</v>
      </c>
    </row>
    <row r="117" spans="1:5" x14ac:dyDescent="0.35">
      <c r="A117" s="1">
        <v>41852</v>
      </c>
      <c r="B117" t="s">
        <v>4</v>
      </c>
      <c r="C117">
        <f>1654</f>
        <v>1654</v>
      </c>
      <c r="D117">
        <f>12226</f>
        <v>12226</v>
      </c>
      <c r="E117">
        <v>79.5</v>
      </c>
    </row>
    <row r="118" spans="1:5" x14ac:dyDescent="0.35">
      <c r="A118" s="1">
        <v>41883</v>
      </c>
      <c r="B118" t="s">
        <v>4</v>
      </c>
      <c r="C118">
        <f>1646</f>
        <v>1646</v>
      </c>
      <c r="D118">
        <f>11881</f>
        <v>11881</v>
      </c>
      <c r="E118">
        <v>76.3</v>
      </c>
    </row>
    <row r="119" spans="1:5" x14ac:dyDescent="0.35">
      <c r="A119" s="1">
        <v>41913</v>
      </c>
      <c r="B119" t="s">
        <v>4</v>
      </c>
      <c r="C119">
        <f>1548</f>
        <v>1548</v>
      </c>
      <c r="D119">
        <f>11722</f>
        <v>11722</v>
      </c>
      <c r="E119">
        <v>65.2</v>
      </c>
    </row>
    <row r="120" spans="1:5" x14ac:dyDescent="0.35">
      <c r="A120" s="1">
        <v>41944</v>
      </c>
      <c r="B120" t="s">
        <v>4</v>
      </c>
      <c r="C120">
        <f>1565</f>
        <v>1565</v>
      </c>
      <c r="D120">
        <f>11324</f>
        <v>11324</v>
      </c>
      <c r="E120">
        <v>48.2</v>
      </c>
    </row>
    <row r="121" spans="1:5" x14ac:dyDescent="0.35">
      <c r="A121" s="1">
        <v>41974</v>
      </c>
      <c r="B121" t="s">
        <v>4</v>
      </c>
      <c r="C121">
        <v>1495</v>
      </c>
      <c r="D121">
        <f>11688</f>
        <v>11688</v>
      </c>
      <c r="E121">
        <v>50</v>
      </c>
    </row>
    <row r="122" spans="1:5" x14ac:dyDescent="0.35">
      <c r="A122" s="1">
        <v>42005</v>
      </c>
      <c r="B122" t="s">
        <v>4</v>
      </c>
      <c r="C122">
        <f>1758</f>
        <v>1758</v>
      </c>
      <c r="D122">
        <f>11624</f>
        <v>11624</v>
      </c>
      <c r="E122">
        <v>43.6</v>
      </c>
    </row>
    <row r="123" spans="1:5" x14ac:dyDescent="0.35">
      <c r="A123" s="1">
        <v>42036</v>
      </c>
      <c r="B123" t="s">
        <v>4</v>
      </c>
      <c r="C123">
        <f>1289</f>
        <v>1289</v>
      </c>
      <c r="D123">
        <f>8548</f>
        <v>8548</v>
      </c>
      <c r="E123">
        <v>41.3</v>
      </c>
    </row>
    <row r="124" spans="1:5" x14ac:dyDescent="0.35">
      <c r="A124" s="1">
        <v>42064</v>
      </c>
      <c r="B124" t="s">
        <v>4</v>
      </c>
      <c r="C124">
        <f>1740</f>
        <v>1740</v>
      </c>
      <c r="D124">
        <f>10920</f>
        <v>10920</v>
      </c>
      <c r="E124">
        <v>57.8</v>
      </c>
    </row>
    <row r="125" spans="1:5" x14ac:dyDescent="0.35">
      <c r="A125" s="1">
        <v>42095</v>
      </c>
      <c r="B125" t="s">
        <v>4</v>
      </c>
      <c r="C125">
        <f>1834</f>
        <v>1834</v>
      </c>
      <c r="D125">
        <f>11509</f>
        <v>11509</v>
      </c>
      <c r="E125">
        <v>66</v>
      </c>
    </row>
    <row r="126" spans="1:5" x14ac:dyDescent="0.35">
      <c r="A126" s="1">
        <v>42125</v>
      </c>
      <c r="B126" t="s">
        <v>4</v>
      </c>
      <c r="C126">
        <v>2143</v>
      </c>
      <c r="D126">
        <f>12053</f>
        <v>12053</v>
      </c>
      <c r="E126">
        <v>71.8</v>
      </c>
    </row>
    <row r="127" spans="1:5" x14ac:dyDescent="0.35">
      <c r="A127" s="1">
        <v>42156</v>
      </c>
      <c r="B127" t="s">
        <v>4</v>
      </c>
      <c r="C127">
        <v>1944</v>
      </c>
      <c r="D127">
        <f>11885</f>
        <v>11885</v>
      </c>
      <c r="E127">
        <v>78.8</v>
      </c>
    </row>
    <row r="128" spans="1:5" x14ac:dyDescent="0.35">
      <c r="A128" s="1">
        <v>42186</v>
      </c>
      <c r="B128" t="s">
        <v>4</v>
      </c>
      <c r="C128">
        <v>2019</v>
      </c>
      <c r="D128">
        <f>12387</f>
        <v>12387</v>
      </c>
      <c r="E128">
        <v>81.599999999999994</v>
      </c>
    </row>
    <row r="129" spans="1:5" x14ac:dyDescent="0.35">
      <c r="A129" s="1">
        <v>42217</v>
      </c>
      <c r="B129" t="s">
        <v>4</v>
      </c>
      <c r="C129">
        <v>1984</v>
      </c>
      <c r="D129">
        <f>12018</f>
        <v>12018</v>
      </c>
      <c r="E129">
        <v>79</v>
      </c>
    </row>
    <row r="130" spans="1:5" x14ac:dyDescent="0.35">
      <c r="A130" s="1">
        <v>42248</v>
      </c>
      <c r="B130" t="s">
        <v>4</v>
      </c>
      <c r="C130">
        <v>1854</v>
      </c>
      <c r="D130">
        <f>11757</f>
        <v>11757</v>
      </c>
      <c r="E130">
        <v>74.400000000000006</v>
      </c>
    </row>
    <row r="131" spans="1:5" x14ac:dyDescent="0.35">
      <c r="A131" s="1">
        <v>42278</v>
      </c>
      <c r="B131" t="s">
        <v>4</v>
      </c>
      <c r="C131">
        <v>2002</v>
      </c>
      <c r="D131">
        <f>12177</f>
        <v>12177</v>
      </c>
      <c r="E131">
        <v>65</v>
      </c>
    </row>
    <row r="132" spans="1:5" x14ac:dyDescent="0.35">
      <c r="A132" s="1">
        <v>42309</v>
      </c>
      <c r="B132" t="s">
        <v>4</v>
      </c>
      <c r="C132">
        <v>1799</v>
      </c>
      <c r="D132">
        <f>11306</f>
        <v>11306</v>
      </c>
      <c r="E132">
        <v>59.2</v>
      </c>
    </row>
    <row r="133" spans="1:5" x14ac:dyDescent="0.35">
      <c r="A133" s="1">
        <v>42339</v>
      </c>
      <c r="B133" t="s">
        <v>4</v>
      </c>
      <c r="C133">
        <v>1764</v>
      </c>
      <c r="D133">
        <f>11394</f>
        <v>11394</v>
      </c>
      <c r="E133">
        <v>56.9</v>
      </c>
    </row>
    <row r="134" spans="1:5" x14ac:dyDescent="0.35">
      <c r="A134" s="1">
        <v>42370</v>
      </c>
      <c r="B134" t="s">
        <v>4</v>
      </c>
      <c r="C134">
        <f>1925</f>
        <v>1925</v>
      </c>
      <c r="D134">
        <f>11463</f>
        <v>11463</v>
      </c>
      <c r="E134">
        <v>43</v>
      </c>
    </row>
    <row r="135" spans="1:5" x14ac:dyDescent="0.35">
      <c r="A135" s="1">
        <v>42401</v>
      </c>
      <c r="B135" t="s">
        <v>4</v>
      </c>
      <c r="C135">
        <f>1635</f>
        <v>1635</v>
      </c>
      <c r="D135">
        <f>9200</f>
        <v>9200</v>
      </c>
      <c r="E135">
        <v>49.8</v>
      </c>
    </row>
    <row r="136" spans="1:5" x14ac:dyDescent="0.35">
      <c r="A136" s="1">
        <v>42430</v>
      </c>
      <c r="B136" t="s">
        <v>4</v>
      </c>
      <c r="C136">
        <f>2034</f>
        <v>2034</v>
      </c>
      <c r="D136">
        <f>10393</f>
        <v>10393</v>
      </c>
      <c r="E136">
        <v>59.7</v>
      </c>
    </row>
    <row r="137" spans="1:5" x14ac:dyDescent="0.35">
      <c r="A137" s="1">
        <v>42461</v>
      </c>
      <c r="B137" t="s">
        <v>4</v>
      </c>
      <c r="C137">
        <v>2085</v>
      </c>
      <c r="D137">
        <v>10824</v>
      </c>
      <c r="E137">
        <v>63.6</v>
      </c>
    </row>
    <row r="138" spans="1:5" x14ac:dyDescent="0.35">
      <c r="A138" s="1">
        <v>42491</v>
      </c>
      <c r="B138" t="s">
        <v>4</v>
      </c>
      <c r="C138">
        <f>2318</f>
        <v>2318</v>
      </c>
      <c r="D138">
        <v>11859</v>
      </c>
      <c r="E138">
        <v>70.2</v>
      </c>
    </row>
    <row r="139" spans="1:5" x14ac:dyDescent="0.35">
      <c r="A139" s="1">
        <v>42522</v>
      </c>
      <c r="B139" t="s">
        <v>4</v>
      </c>
      <c r="C139">
        <f>2159</f>
        <v>2159</v>
      </c>
      <c r="D139">
        <v>11798</v>
      </c>
      <c r="E139">
        <v>79.2</v>
      </c>
    </row>
    <row r="140" spans="1:5" x14ac:dyDescent="0.35">
      <c r="A140" s="1">
        <v>42552</v>
      </c>
      <c r="B140" t="s">
        <v>4</v>
      </c>
      <c r="C140">
        <f>2274</f>
        <v>2274</v>
      </c>
      <c r="D140">
        <f>12565</f>
        <v>12565</v>
      </c>
      <c r="E140">
        <v>82</v>
      </c>
    </row>
    <row r="141" spans="1:5" x14ac:dyDescent="0.35">
      <c r="A141" s="1">
        <v>42583</v>
      </c>
      <c r="B141" t="s">
        <v>4</v>
      </c>
      <c r="C141">
        <f>2224</f>
        <v>2224</v>
      </c>
      <c r="D141">
        <f>12509</f>
        <v>12509</v>
      </c>
      <c r="E141">
        <v>81.599999999999994</v>
      </c>
    </row>
    <row r="142" spans="1:5" x14ac:dyDescent="0.35">
      <c r="A142" s="1">
        <v>42614</v>
      </c>
      <c r="B142" t="s">
        <v>4</v>
      </c>
      <c r="C142">
        <f>2277</f>
        <v>2277</v>
      </c>
      <c r="D142">
        <f>11989</f>
        <v>11989</v>
      </c>
      <c r="E142">
        <v>78.599999999999994</v>
      </c>
    </row>
    <row r="143" spans="1:5" x14ac:dyDescent="0.35">
      <c r="A143" s="1">
        <v>42644</v>
      </c>
      <c r="B143" t="s">
        <v>4</v>
      </c>
      <c r="C143">
        <f>2231</f>
        <v>2231</v>
      </c>
      <c r="D143">
        <f>12506</f>
        <v>12506</v>
      </c>
      <c r="E143">
        <v>68.5</v>
      </c>
    </row>
    <row r="144" spans="1:5" x14ac:dyDescent="0.35">
      <c r="A144" s="1">
        <v>42675</v>
      </c>
      <c r="B144" t="s">
        <v>4</v>
      </c>
      <c r="C144">
        <f>1790</f>
        <v>1790</v>
      </c>
      <c r="D144">
        <f>10880</f>
        <v>10880</v>
      </c>
      <c r="E144">
        <v>57.8</v>
      </c>
    </row>
    <row r="145" spans="1:5" x14ac:dyDescent="0.35">
      <c r="A145" s="1">
        <v>42705</v>
      </c>
      <c r="B145" t="s">
        <v>4</v>
      </c>
      <c r="C145">
        <f>2100</f>
        <v>2100</v>
      </c>
      <c r="D145">
        <f>12030</f>
        <v>12030</v>
      </c>
      <c r="E145">
        <v>50.1</v>
      </c>
    </row>
    <row r="146" spans="1:5" x14ac:dyDescent="0.35">
      <c r="A146" s="1">
        <v>41640</v>
      </c>
      <c r="B146" t="s">
        <v>5</v>
      </c>
      <c r="C146">
        <f>25+119+376+550+114</f>
        <v>1184</v>
      </c>
      <c r="D146">
        <f>1903+10047+546+65</f>
        <v>12561</v>
      </c>
      <c r="E146">
        <v>29.4</v>
      </c>
    </row>
    <row r="147" spans="1:5" x14ac:dyDescent="0.35">
      <c r="A147" s="1">
        <v>41671</v>
      </c>
      <c r="B147" t="s">
        <v>5</v>
      </c>
      <c r="C147">
        <f>27+79+263+535+91</f>
        <v>995</v>
      </c>
      <c r="D147">
        <f>1538+8506+496+56</f>
        <v>10596</v>
      </c>
      <c r="E147">
        <v>37</v>
      </c>
    </row>
    <row r="148" spans="1:5" x14ac:dyDescent="0.35">
      <c r="A148" s="1">
        <v>41699</v>
      </c>
      <c r="B148" t="s">
        <v>5</v>
      </c>
      <c r="C148">
        <f>21+99+298+601+109</f>
        <v>1128</v>
      </c>
      <c r="D148">
        <f>1604+9286+574+79</f>
        <v>11543</v>
      </c>
      <c r="E148">
        <v>40.700000000000003</v>
      </c>
    </row>
    <row r="149" spans="1:5" x14ac:dyDescent="0.35">
      <c r="A149" s="1">
        <v>41730</v>
      </c>
      <c r="B149" t="s">
        <v>5</v>
      </c>
      <c r="C149">
        <f>23+123+377+692+99</f>
        <v>1314</v>
      </c>
      <c r="D149">
        <f>1922+11010+583+87</f>
        <v>13602</v>
      </c>
      <c r="E149">
        <v>55</v>
      </c>
    </row>
    <row r="150" spans="1:5" x14ac:dyDescent="0.35">
      <c r="A150" s="1">
        <v>41760</v>
      </c>
      <c r="B150" t="s">
        <v>5</v>
      </c>
      <c r="C150">
        <f>32+127+336+768+106</f>
        <v>1369</v>
      </c>
      <c r="D150">
        <f>2113+11888+673+73</f>
        <v>14747</v>
      </c>
      <c r="E150">
        <v>65.2</v>
      </c>
    </row>
    <row r="151" spans="1:5" x14ac:dyDescent="0.35">
      <c r="A151" s="1">
        <v>41791</v>
      </c>
      <c r="B151" t="s">
        <v>5</v>
      </c>
      <c r="C151">
        <f>31+112+349+795+118</f>
        <v>1405</v>
      </c>
      <c r="D151">
        <f>2001+11527+723+85</f>
        <v>14336</v>
      </c>
      <c r="E151">
        <v>72.5</v>
      </c>
    </row>
    <row r="152" spans="1:5" x14ac:dyDescent="0.35">
      <c r="A152" s="1">
        <v>41821</v>
      </c>
      <c r="B152" t="s">
        <v>5</v>
      </c>
      <c r="C152">
        <f>27+133+357+728+132</f>
        <v>1377</v>
      </c>
      <c r="D152">
        <f>1989+12267+780+82</f>
        <v>15118</v>
      </c>
      <c r="E152">
        <v>73.400000000000006</v>
      </c>
    </row>
    <row r="153" spans="1:5" x14ac:dyDescent="0.35">
      <c r="A153" s="1">
        <v>41852</v>
      </c>
      <c r="B153" t="s">
        <v>5</v>
      </c>
      <c r="C153">
        <f>21+147+354+775+121</f>
        <v>1418</v>
      </c>
      <c r="D153">
        <f>2044+12327+760+83</f>
        <v>15214</v>
      </c>
      <c r="E153">
        <v>71.3</v>
      </c>
    </row>
    <row r="154" spans="1:5" x14ac:dyDescent="0.35">
      <c r="A154" s="1">
        <v>41883</v>
      </c>
      <c r="B154" t="s">
        <v>5</v>
      </c>
      <c r="C154">
        <f>23+139+357+678+105</f>
        <v>1302</v>
      </c>
      <c r="D154">
        <f>1792+11696+625+58</f>
        <v>14171</v>
      </c>
      <c r="E154">
        <v>68.099999999999994</v>
      </c>
    </row>
    <row r="155" spans="1:5" x14ac:dyDescent="0.35">
      <c r="A155" s="1">
        <v>41913</v>
      </c>
      <c r="B155" t="s">
        <v>5</v>
      </c>
      <c r="C155">
        <f>26+130+437+675+103</f>
        <v>1371</v>
      </c>
      <c r="D155">
        <f>1916+11707+681+60</f>
        <v>14364</v>
      </c>
      <c r="E155">
        <v>57.8</v>
      </c>
    </row>
    <row r="156" spans="1:5" x14ac:dyDescent="0.35">
      <c r="A156" s="1">
        <v>41944</v>
      </c>
      <c r="B156" t="s">
        <v>5</v>
      </c>
      <c r="C156">
        <f>31+108+367+563+86</f>
        <v>1155</v>
      </c>
      <c r="D156">
        <f>1850+10031+547+61</f>
        <v>12489</v>
      </c>
      <c r="E156">
        <v>42.1</v>
      </c>
    </row>
    <row r="157" spans="1:5" x14ac:dyDescent="0.35">
      <c r="A157" s="1">
        <v>41974</v>
      </c>
      <c r="B157" t="s">
        <v>5</v>
      </c>
      <c r="C157">
        <f>29+106+442+592+81</f>
        <v>1250</v>
      </c>
      <c r="D157">
        <f>1963+11122+554+59</f>
        <v>13698</v>
      </c>
      <c r="E157">
        <v>40.799999999999997</v>
      </c>
    </row>
    <row r="158" spans="1:5" x14ac:dyDescent="0.35">
      <c r="A158" s="1">
        <v>42005</v>
      </c>
      <c r="B158" t="s">
        <v>5</v>
      </c>
      <c r="C158">
        <f>30+127+368+656+84</f>
        <v>1265</v>
      </c>
      <c r="D158">
        <f>1733+10231+540+66</f>
        <v>12570</v>
      </c>
      <c r="E158">
        <v>33.799999999999997</v>
      </c>
    </row>
    <row r="159" spans="1:5" x14ac:dyDescent="0.35">
      <c r="A159" s="1">
        <v>42036</v>
      </c>
      <c r="B159" t="s">
        <v>5</v>
      </c>
      <c r="C159">
        <f>13+106+243+455+69</f>
        <v>886</v>
      </c>
      <c r="D159">
        <f>1171+7674+402+37</f>
        <v>9284</v>
      </c>
      <c r="E159">
        <v>28.9</v>
      </c>
    </row>
    <row r="160" spans="1:5" x14ac:dyDescent="0.35">
      <c r="A160" s="1">
        <v>42064</v>
      </c>
      <c r="B160" t="s">
        <v>5</v>
      </c>
      <c r="C160">
        <f>32+100+299+567+117</f>
        <v>1115</v>
      </c>
      <c r="D160">
        <f>1629+9316+558+86</f>
        <v>11589</v>
      </c>
      <c r="E160">
        <v>44.2</v>
      </c>
    </row>
    <row r="161" spans="1:5" x14ac:dyDescent="0.35">
      <c r="A161" s="1">
        <v>42095</v>
      </c>
      <c r="B161" t="s">
        <v>5</v>
      </c>
      <c r="C161">
        <f>33+109+321+653+101</f>
        <v>1217</v>
      </c>
      <c r="D161">
        <f>1665+10218+574+94</f>
        <v>12551</v>
      </c>
      <c r="E161">
        <v>55.9</v>
      </c>
    </row>
    <row r="162" spans="1:5" x14ac:dyDescent="0.35">
      <c r="A162" s="1">
        <v>42125</v>
      </c>
      <c r="B162" t="s">
        <v>5</v>
      </c>
      <c r="C162">
        <f>33+159+341+803+118</f>
        <v>1454</v>
      </c>
      <c r="D162">
        <f>1856+11125+697+83</f>
        <v>13761</v>
      </c>
      <c r="E162">
        <v>67.099999999999994</v>
      </c>
    </row>
    <row r="163" spans="1:5" x14ac:dyDescent="0.35">
      <c r="A163" s="1">
        <v>42156</v>
      </c>
      <c r="B163" t="s">
        <v>5</v>
      </c>
      <c r="C163">
        <f>20+143+372+665+123</f>
        <v>1323</v>
      </c>
      <c r="D163">
        <f>1887+11513+721+97</f>
        <v>14218</v>
      </c>
      <c r="E163">
        <v>73.7</v>
      </c>
    </row>
    <row r="164" spans="1:5" x14ac:dyDescent="0.35">
      <c r="A164" s="1">
        <v>42186</v>
      </c>
      <c r="B164" t="s">
        <v>5</v>
      </c>
      <c r="C164">
        <f>21+136+383+746+135</f>
        <v>1421</v>
      </c>
      <c r="D164">
        <f>1826+12296+909+88</f>
        <v>15119</v>
      </c>
      <c r="E164">
        <v>75.3</v>
      </c>
    </row>
    <row r="165" spans="1:5" x14ac:dyDescent="0.35">
      <c r="A165" s="1">
        <v>42217</v>
      </c>
      <c r="B165" t="s">
        <v>5</v>
      </c>
      <c r="C165">
        <f>30+136+399+817+147</f>
        <v>1529</v>
      </c>
      <c r="D165">
        <f>1947+12066+879+88</f>
        <v>14980</v>
      </c>
      <c r="E165">
        <v>73.2</v>
      </c>
    </row>
    <row r="166" spans="1:5" x14ac:dyDescent="0.35">
      <c r="A166" s="1">
        <v>42248</v>
      </c>
      <c r="B166" t="s">
        <v>5</v>
      </c>
      <c r="C166">
        <f>41+122+428+666+105</f>
        <v>1362</v>
      </c>
      <c r="D166">
        <f>1778+11016+746+66</f>
        <v>13606</v>
      </c>
      <c r="E166">
        <v>69.3</v>
      </c>
    </row>
    <row r="167" spans="1:5" x14ac:dyDescent="0.35">
      <c r="A167" s="1">
        <v>42278</v>
      </c>
      <c r="B167" t="s">
        <v>5</v>
      </c>
      <c r="C167">
        <f>27+117+438+669+91</f>
        <v>1342</v>
      </c>
      <c r="D167">
        <f>1757+11707+686+72</f>
        <v>14222</v>
      </c>
      <c r="E167">
        <v>56.3</v>
      </c>
    </row>
    <row r="168" spans="1:5" x14ac:dyDescent="0.35">
      <c r="A168" s="1">
        <v>42309</v>
      </c>
      <c r="B168" t="s">
        <v>5</v>
      </c>
      <c r="C168">
        <f>31+119+431+631+107</f>
        <v>1319</v>
      </c>
      <c r="D168">
        <f>1815+10503+713+59</f>
        <v>13090</v>
      </c>
      <c r="E168">
        <v>51.1</v>
      </c>
    </row>
    <row r="169" spans="1:5" x14ac:dyDescent="0.35">
      <c r="A169" s="1">
        <v>42339</v>
      </c>
      <c r="B169" t="s">
        <v>5</v>
      </c>
      <c r="C169">
        <f>38+106+436+627+102</f>
        <v>1309</v>
      </c>
      <c r="D169">
        <f>2004+11265+678+51</f>
        <v>13998</v>
      </c>
      <c r="E169">
        <v>49.6</v>
      </c>
    </row>
    <row r="170" spans="1:5" x14ac:dyDescent="0.35">
      <c r="A170" s="1">
        <v>42370</v>
      </c>
      <c r="B170" t="s">
        <v>5</v>
      </c>
      <c r="C170">
        <f>40+122+394+631+107</f>
        <v>1294</v>
      </c>
      <c r="D170">
        <f>1574+9349+642+57</f>
        <v>11622</v>
      </c>
      <c r="E170">
        <v>33.1</v>
      </c>
    </row>
    <row r="171" spans="1:5" x14ac:dyDescent="0.35">
      <c r="A171" s="1">
        <v>42401</v>
      </c>
      <c r="B171" t="s">
        <v>5</v>
      </c>
      <c r="C171">
        <f>27+116+326+554+112</f>
        <v>1135</v>
      </c>
      <c r="D171">
        <f>1301+8732+594+72</f>
        <v>10699</v>
      </c>
      <c r="E171">
        <v>38.4</v>
      </c>
    </row>
    <row r="172" spans="1:5" x14ac:dyDescent="0.35">
      <c r="A172" s="1">
        <v>42430</v>
      </c>
      <c r="B172" t="s">
        <v>5</v>
      </c>
      <c r="C172">
        <f>34+121+351+695+117</f>
        <v>1318</v>
      </c>
      <c r="D172">
        <f>1464+10163+710+80</f>
        <v>12417</v>
      </c>
      <c r="E172">
        <v>51.8</v>
      </c>
    </row>
    <row r="173" spans="1:5" x14ac:dyDescent="0.35">
      <c r="A173" s="1">
        <v>42461</v>
      </c>
      <c r="B173" t="s">
        <v>5</v>
      </c>
      <c r="C173">
        <f>36+169+336+687+117</f>
        <v>1345</v>
      </c>
      <c r="D173">
        <f>1471+10715+692+79</f>
        <v>12957</v>
      </c>
      <c r="E173">
        <v>55.1</v>
      </c>
    </row>
    <row r="174" spans="1:5" x14ac:dyDescent="0.35">
      <c r="A174" s="1">
        <v>42491</v>
      </c>
      <c r="B174" t="s">
        <v>5</v>
      </c>
      <c r="C174">
        <f>38+158+389+783+103</f>
        <v>1471</v>
      </c>
      <c r="D174">
        <f>1735+11263+738+51</f>
        <v>13787</v>
      </c>
      <c r="E174">
        <v>61.9</v>
      </c>
    </row>
    <row r="175" spans="1:5" x14ac:dyDescent="0.35">
      <c r="A175" s="1">
        <v>42522</v>
      </c>
      <c r="B175" t="s">
        <v>5</v>
      </c>
      <c r="C175">
        <f>34+129+344+758+118</f>
        <v>1383</v>
      </c>
      <c r="D175">
        <f>1648+10672+776+70</f>
        <v>13166</v>
      </c>
      <c r="E175">
        <v>71.8</v>
      </c>
    </row>
    <row r="176" spans="1:5" x14ac:dyDescent="0.35">
      <c r="A176" s="1">
        <v>42552</v>
      </c>
      <c r="B176" t="s">
        <v>5</v>
      </c>
      <c r="C176">
        <f>31+160+392+813+118</f>
        <v>1514</v>
      </c>
      <c r="D176">
        <f>1867+11355+924+80</f>
        <v>14226</v>
      </c>
      <c r="E176">
        <v>77.3</v>
      </c>
    </row>
    <row r="177" spans="1:5" x14ac:dyDescent="0.35">
      <c r="A177" s="1">
        <v>42583</v>
      </c>
      <c r="B177" t="s">
        <v>5</v>
      </c>
      <c r="C177">
        <f>36+148+388+792+130</f>
        <v>1494</v>
      </c>
      <c r="D177">
        <f>1883+11992+957+67</f>
        <v>14899</v>
      </c>
      <c r="E177">
        <v>77</v>
      </c>
    </row>
    <row r="178" spans="1:5" x14ac:dyDescent="0.35">
      <c r="A178" s="1">
        <v>42614</v>
      </c>
      <c r="B178" t="s">
        <v>5</v>
      </c>
      <c r="C178">
        <f>35+154+388+750+110</f>
        <v>1437</v>
      </c>
      <c r="D178">
        <f>1707+10848+866+66</f>
        <v>13487</v>
      </c>
      <c r="E178">
        <v>71.8</v>
      </c>
    </row>
    <row r="179" spans="1:5" x14ac:dyDescent="0.35">
      <c r="A179" s="1">
        <v>42644</v>
      </c>
      <c r="B179" t="s">
        <v>5</v>
      </c>
      <c r="C179">
        <f>42+178+466+792+138</f>
        <v>1616</v>
      </c>
      <c r="D179">
        <f>1830+11573+921+76</f>
        <v>14400</v>
      </c>
      <c r="E179">
        <v>59.8</v>
      </c>
    </row>
    <row r="180" spans="1:5" x14ac:dyDescent="0.35">
      <c r="A180" s="1">
        <v>42675</v>
      </c>
      <c r="B180" t="s">
        <v>5</v>
      </c>
      <c r="C180">
        <f>54+126+500+696+112</f>
        <v>1488</v>
      </c>
      <c r="D180">
        <f>1728+10222+895+82</f>
        <v>12927</v>
      </c>
      <c r="E180">
        <v>48.3</v>
      </c>
    </row>
    <row r="181" spans="1:5" x14ac:dyDescent="0.35">
      <c r="A181" s="1">
        <v>42705</v>
      </c>
      <c r="B181" t="s">
        <v>5</v>
      </c>
      <c r="C181">
        <f>43+110+522+718+99</f>
        <v>1492</v>
      </c>
      <c r="D181">
        <f>1739+11057+860+82</f>
        <v>13738</v>
      </c>
      <c r="E181">
        <v>39.1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McGuire</dc:creator>
  <cp:lastModifiedBy>Ian McGuire</cp:lastModifiedBy>
  <dcterms:created xsi:type="dcterms:W3CDTF">2020-04-10T17:51:12Z</dcterms:created>
  <dcterms:modified xsi:type="dcterms:W3CDTF">2020-04-24T17:09:28Z</dcterms:modified>
</cp:coreProperties>
</file>