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attmeter\"/>
    </mc:Choice>
  </mc:AlternateContent>
  <xr:revisionPtr revIDLastSave="0" documentId="13_ncr:1_{DD6BF808-19B3-4152-BF93-24A1169DB3FC}" xr6:coauthVersionLast="45" xr6:coauthVersionMax="46" xr10:uidLastSave="{00000000-0000-0000-0000-000000000000}"/>
  <bookViews>
    <workbookView xWindow="-110" yWindow="-110" windowWidth="19420" windowHeight="11620" xr2:uid="{6D17B8D9-AE40-4DE7-AA7F-A1F7C0A967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20" i="2"/>
  <c r="D20" i="2" s="1"/>
  <c r="C21" i="2"/>
  <c r="D21" i="2" s="1"/>
  <c r="C22" i="2"/>
  <c r="D10" i="2"/>
  <c r="D11" i="2"/>
  <c r="D12" i="2"/>
  <c r="D13" i="2"/>
  <c r="D14" i="2"/>
  <c r="D15" i="2"/>
  <c r="D16" i="2"/>
  <c r="D17" i="2"/>
  <c r="D9" i="2"/>
  <c r="D3" i="2"/>
  <c r="D4" i="2"/>
  <c r="D5" i="2"/>
  <c r="D6" i="2"/>
  <c r="D2" i="2"/>
  <c r="D22" i="2"/>
  <c r="C19" i="2"/>
  <c r="C1" i="2"/>
  <c r="C9" i="2"/>
  <c r="C10" i="2"/>
  <c r="C11" i="2"/>
  <c r="C12" i="2"/>
  <c r="C13" i="2"/>
  <c r="C14" i="2"/>
  <c r="C15" i="2"/>
  <c r="C16" i="2"/>
  <c r="C17" i="2"/>
  <c r="C8" i="2"/>
  <c r="C4" i="2"/>
  <c r="C5" i="2"/>
  <c r="C2" i="2"/>
  <c r="C3" i="2"/>
  <c r="C6" i="2"/>
  <c r="G5" i="1"/>
  <c r="G8" i="1"/>
  <c r="G9" i="1" s="1"/>
  <c r="B6" i="1"/>
  <c r="B9" i="1" s="1"/>
  <c r="B11" i="1" s="1"/>
  <c r="D2" i="1"/>
  <c r="D1" i="1"/>
  <c r="B19" i="1"/>
  <c r="B17" i="1" s="1"/>
  <c r="B20" i="1"/>
</calcChain>
</file>

<file path=xl/sharedStrings.xml><?xml version="1.0" encoding="utf-8"?>
<sst xmlns="http://schemas.openxmlformats.org/spreadsheetml/2006/main" count="34" uniqueCount="30">
  <si>
    <t>fwd</t>
  </si>
  <si>
    <t>ref</t>
  </si>
  <si>
    <t>pot</t>
  </si>
  <si>
    <t>vsys</t>
  </si>
  <si>
    <t>Tad</t>
  </si>
  <si>
    <t>MHz</t>
  </si>
  <si>
    <t>Tacq</t>
  </si>
  <si>
    <t>Tamp</t>
  </si>
  <si>
    <t>Tcoff</t>
  </si>
  <si>
    <t>Tc</t>
  </si>
  <si>
    <t>us</t>
  </si>
  <si>
    <t>Chold</t>
  </si>
  <si>
    <t>Ric</t>
  </si>
  <si>
    <t>Rss</t>
  </si>
  <si>
    <t>Rs</t>
  </si>
  <si>
    <t>kHz</t>
  </si>
  <si>
    <t>PR2</t>
  </si>
  <si>
    <t>Tosc</t>
  </si>
  <si>
    <t>Prescaler</t>
  </si>
  <si>
    <t>PWM</t>
  </si>
  <si>
    <t>39b</t>
  </si>
  <si>
    <t>1f0</t>
  </si>
  <si>
    <t>f3</t>
  </si>
  <si>
    <t>2ba</t>
  </si>
  <si>
    <t>c4</t>
  </si>
  <si>
    <t>14b</t>
  </si>
  <si>
    <t>1c5</t>
  </si>
  <si>
    <t>2e9</t>
  </si>
  <si>
    <t>355</t>
  </si>
  <si>
    <t>1e0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</si>
</sst>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Sheet2!$A$1:$A$6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Sheet2!$C$1:$C$6</c:f>
              <c:numCache>
                <c:formatCode>General</c:formatCode>
                <c:ptCount val="6"/>
                <c:pt idx="0">
                  <c:v>0</c:v>
                </c:pt>
                <c:pt idx="1">
                  <c:v>243</c:v>
                </c:pt>
                <c:pt idx="2">
                  <c:v>496</c:v>
                </c:pt>
                <c:pt idx="3">
                  <c:v>698</c:v>
                </c:pt>
                <c:pt idx="4">
                  <c:v>853</c:v>
                </c:pt>
                <c:pt idx="5">
                  <c:v>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7-4BB6-BB76-4E7C0DB0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5295"/>
        <c:axId val="932896127"/>
      </c:scatterChart>
      <c:valAx>
        <c:axId val="9328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6127"/>
        <c:crosses val="autoZero"/>
        <c:crossBetween val="midCat"/>
      </c:valAx>
      <c:valAx>
        <c:axId val="9328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Sheet2!$A$8:$A$17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Sheet2!$C$8:$C$17</c:f>
              <c:numCache>
                <c:formatCode>General</c:formatCode>
                <c:ptCount val="10"/>
                <c:pt idx="0">
                  <c:v>0</c:v>
                </c:pt>
                <c:pt idx="1">
                  <c:v>196</c:v>
                </c:pt>
                <c:pt idx="2">
                  <c:v>331</c:v>
                </c:pt>
                <c:pt idx="3">
                  <c:v>453</c:v>
                </c:pt>
                <c:pt idx="4">
                  <c:v>561</c:v>
                </c:pt>
                <c:pt idx="5">
                  <c:v>656</c:v>
                </c:pt>
                <c:pt idx="6">
                  <c:v>745</c:v>
                </c:pt>
                <c:pt idx="7">
                  <c:v>818</c:v>
                </c:pt>
                <c:pt idx="8">
                  <c:v>883</c:v>
                </c:pt>
                <c:pt idx="9">
                  <c:v>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C-4BCA-A2A4-0A36DB08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047"/>
        <c:axId val="932894879"/>
      </c:scatterChart>
      <c:valAx>
        <c:axId val="93289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4879"/>
        <c:crosses val="autoZero"/>
        <c:crossBetween val="midCat"/>
      </c:valAx>
      <c:valAx>
        <c:axId val="9328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158750</xdr:rowOff>
    </xdr:from>
    <xdr:to>
      <xdr:col>11</xdr:col>
      <xdr:colOff>142875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04BA7-6C6F-479E-B50D-A3ACF9D38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282575</xdr:colOff>
      <xdr:row>1</xdr:row>
      <xdr:rowOff>152400</xdr:rowOff>
    </xdr:from>
    <xdr:to>
      <xdr:col>18</xdr:col>
      <xdr:colOff>587375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A7641-62EB-41EA-8FB0-0D990BC09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0337-5314-49C9-8B64-3AB684A0E6A3}">
  <dimension ref="A1:G25"/>
  <sheetViews>
    <sheetView tabSelected="1" workbookViewId="0">
      <selection activeCell="B13" sqref="B13"/>
    </sheetView>
  </sheetViews>
  <sheetFormatPr defaultRowHeight="14.5" x14ac:dyDescent="0.35"/>
  <cols>
    <col min="7" max="7" width="11.81640625" bestFit="1" customWidth="1"/>
  </cols>
  <sheetData>
    <row r="1" spans="1:7" x14ac:dyDescent="0.35">
      <c r="A1" t="s">
        <v>0</v>
      </c>
      <c r="B1">
        <v>11</v>
      </c>
      <c r="C1">
        <v>12</v>
      </c>
      <c r="D1">
        <f>C1+B1</f>
        <v>23</v>
      </c>
    </row>
    <row r="2" spans="1:7" x14ac:dyDescent="0.35">
      <c r="A2" t="s">
        <v>1</v>
      </c>
      <c r="B2">
        <v>11</v>
      </c>
      <c r="C2">
        <v>12</v>
      </c>
      <c r="D2">
        <f>C2+B2</f>
        <v>23</v>
      </c>
    </row>
    <row r="3" spans="1:7" x14ac:dyDescent="0.35">
      <c r="A3" t="s">
        <v>2</v>
      </c>
      <c r="B3">
        <v>11</v>
      </c>
      <c r="C3">
        <v>12</v>
      </c>
    </row>
    <row r="4" spans="1:7" x14ac:dyDescent="0.35">
      <c r="A4" t="s">
        <v>3</v>
      </c>
      <c r="B4">
        <v>11</v>
      </c>
      <c r="C4">
        <v>12</v>
      </c>
      <c r="F4" t="s">
        <v>16</v>
      </c>
      <c r="G4">
        <v>255</v>
      </c>
    </row>
    <row r="5" spans="1:7" x14ac:dyDescent="0.35">
      <c r="F5" t="s">
        <v>17</v>
      </c>
      <c r="G5">
        <f>1/2000000</f>
        <v>4.9999999999999998E-7</v>
      </c>
    </row>
    <row r="6" spans="1:7" x14ac:dyDescent="0.35">
      <c r="B6">
        <f>SUM(D1:D4)</f>
        <v>46</v>
      </c>
      <c r="F6" t="s">
        <v>18</v>
      </c>
      <c r="G6">
        <v>4</v>
      </c>
    </row>
    <row r="8" spans="1:7" x14ac:dyDescent="0.35">
      <c r="A8" t="s">
        <v>4</v>
      </c>
      <c r="B8">
        <v>1</v>
      </c>
      <c r="C8" t="s">
        <v>5</v>
      </c>
      <c r="F8" t="s">
        <v>19</v>
      </c>
      <c r="G8">
        <f>(G4+1)*4*G5*G6</f>
        <v>2.0479999999999999E-3</v>
      </c>
    </row>
    <row r="9" spans="1:7" x14ac:dyDescent="0.35">
      <c r="B9">
        <f>B8/B6*1000</f>
        <v>21.739130434782609</v>
      </c>
      <c r="C9" t="s">
        <v>15</v>
      </c>
      <c r="G9">
        <f>1/G8</f>
        <v>488.28125</v>
      </c>
    </row>
    <row r="11" spans="1:7" x14ac:dyDescent="0.35">
      <c r="B11">
        <f>B9/3</f>
        <v>7.2463768115942031</v>
      </c>
    </row>
    <row r="13" spans="1:7" x14ac:dyDescent="0.35">
      <c r="B13">
        <f>B9*1000*0.0000005</f>
        <v>1.0869565217391304E-2</v>
      </c>
    </row>
    <row r="17" spans="1:3" x14ac:dyDescent="0.35">
      <c r="A17" t="s">
        <v>6</v>
      </c>
      <c r="B17">
        <f>B18+B19+B20</f>
        <v>12.911129654546935</v>
      </c>
      <c r="C17" t="s">
        <v>10</v>
      </c>
    </row>
    <row r="18" spans="1:3" x14ac:dyDescent="0.35">
      <c r="A18" t="s">
        <v>7</v>
      </c>
      <c r="B18">
        <v>5</v>
      </c>
      <c r="C18" t="s">
        <v>10</v>
      </c>
    </row>
    <row r="19" spans="1:3" x14ac:dyDescent="0.35">
      <c r="A19" t="s">
        <v>9</v>
      </c>
      <c r="B19">
        <f>-B22*(B23+B24+B25)*LN(1/2048)/1000</f>
        <v>7.4111296545469347</v>
      </c>
      <c r="C19" t="s">
        <v>10</v>
      </c>
    </row>
    <row r="20" spans="1:3" x14ac:dyDescent="0.35">
      <c r="A20" t="s">
        <v>8</v>
      </c>
      <c r="B20">
        <f>(35-25)*0.05</f>
        <v>0.5</v>
      </c>
      <c r="C20" t="s">
        <v>10</v>
      </c>
    </row>
    <row r="22" spans="1:3" x14ac:dyDescent="0.35">
      <c r="A22" t="s">
        <v>11</v>
      </c>
      <c r="B22">
        <v>120</v>
      </c>
    </row>
    <row r="23" spans="1:3" x14ac:dyDescent="0.35">
      <c r="A23" t="s">
        <v>12</v>
      </c>
      <c r="B23">
        <v>1</v>
      </c>
    </row>
    <row r="24" spans="1:3" x14ac:dyDescent="0.35">
      <c r="A24" t="s">
        <v>13</v>
      </c>
      <c r="B24">
        <v>7</v>
      </c>
    </row>
    <row r="25" spans="1:3" x14ac:dyDescent="0.35">
      <c r="A25" t="s">
        <v>14</v>
      </c>
      <c r="B25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D756-7ADB-453D-BBEB-E49410189188}">
  <dimension ref="A1:D26"/>
  <sheetViews>
    <sheetView workbookViewId="0">
      <selection activeCell="C8" activeCellId="1" sqref="A8:A17 C8:C17"/>
    </sheetView>
  </sheetViews>
  <sheetFormatPr defaultRowHeight="14.5" x14ac:dyDescent="0.35"/>
  <sheetData>
    <row r="1" spans="1:4" x14ac:dyDescent="0.35">
      <c r="A1">
        <v>0</v>
      </c>
      <c r="B1">
        <v>0</v>
      </c>
      <c r="C1">
        <f t="shared" ref="C1:C6" si="0">HEX2DEC(B1)</f>
        <v>0</v>
      </c>
    </row>
    <row r="2" spans="1:4" x14ac:dyDescent="0.35">
      <c r="A2">
        <v>100</v>
      </c>
      <c r="B2" t="s">
        <v>22</v>
      </c>
      <c r="C2">
        <f t="shared" si="0"/>
        <v>243</v>
      </c>
      <c r="D2">
        <f>C2-C1</f>
        <v>243</v>
      </c>
    </row>
    <row r="3" spans="1:4" x14ac:dyDescent="0.35">
      <c r="A3">
        <v>500</v>
      </c>
      <c r="B3" t="s">
        <v>21</v>
      </c>
      <c r="C3">
        <f t="shared" si="0"/>
        <v>496</v>
      </c>
      <c r="D3">
        <f>C3-C2</f>
        <v>253</v>
      </c>
    </row>
    <row r="4" spans="1:4" x14ac:dyDescent="0.35">
      <c r="A4">
        <v>1000</v>
      </c>
      <c r="B4" t="s">
        <v>23</v>
      </c>
      <c r="C4">
        <f t="shared" si="0"/>
        <v>698</v>
      </c>
      <c r="D4">
        <f>C4-C3</f>
        <v>202</v>
      </c>
    </row>
    <row r="5" spans="1:4" x14ac:dyDescent="0.35">
      <c r="A5">
        <v>1500</v>
      </c>
      <c r="B5" s="2" t="s">
        <v>28</v>
      </c>
      <c r="C5">
        <f t="shared" si="0"/>
        <v>853</v>
      </c>
      <c r="D5">
        <f>C5-C4</f>
        <v>155</v>
      </c>
    </row>
    <row r="6" spans="1:4" x14ac:dyDescent="0.35">
      <c r="A6">
        <v>2000</v>
      </c>
      <c r="B6" t="s">
        <v>20</v>
      </c>
      <c r="C6">
        <f t="shared" si="0"/>
        <v>923</v>
      </c>
      <c r="D6">
        <f>C6-C5</f>
        <v>70</v>
      </c>
    </row>
    <row r="8" spans="1:4" x14ac:dyDescent="0.35">
      <c r="A8">
        <v>0</v>
      </c>
      <c r="B8">
        <v>0</v>
      </c>
      <c r="C8">
        <f>HEX2DEC(B8)</f>
        <v>0</v>
      </c>
    </row>
    <row r="9" spans="1:4" x14ac:dyDescent="0.35">
      <c r="A9">
        <v>10</v>
      </c>
      <c r="B9" t="s">
        <v>24</v>
      </c>
      <c r="C9">
        <f t="shared" ref="C9:C17" si="1">HEX2DEC(B9)</f>
        <v>196</v>
      </c>
      <c r="D9">
        <f t="shared" ref="D9:D17" si="2">C9-C8</f>
        <v>196</v>
      </c>
    </row>
    <row r="10" spans="1:4" x14ac:dyDescent="0.35">
      <c r="A10">
        <v>25</v>
      </c>
      <c r="B10" t="s">
        <v>25</v>
      </c>
      <c r="C10">
        <f t="shared" si="1"/>
        <v>331</v>
      </c>
      <c r="D10">
        <f t="shared" si="2"/>
        <v>135</v>
      </c>
    </row>
    <row r="11" spans="1:4" x14ac:dyDescent="0.35">
      <c r="A11">
        <v>50</v>
      </c>
      <c r="B11" t="s">
        <v>26</v>
      </c>
      <c r="C11">
        <f t="shared" si="1"/>
        <v>453</v>
      </c>
      <c r="D11">
        <f t="shared" si="2"/>
        <v>122</v>
      </c>
    </row>
    <row r="12" spans="1:4" x14ac:dyDescent="0.35">
      <c r="A12">
        <v>75</v>
      </c>
      <c r="B12">
        <v>231</v>
      </c>
      <c r="C12">
        <f t="shared" si="1"/>
        <v>561</v>
      </c>
      <c r="D12">
        <f t="shared" si="2"/>
        <v>108</v>
      </c>
    </row>
    <row r="13" spans="1:4" x14ac:dyDescent="0.35">
      <c r="A13">
        <v>100</v>
      </c>
      <c r="B13">
        <v>290</v>
      </c>
      <c r="C13">
        <f t="shared" si="1"/>
        <v>656</v>
      </c>
      <c r="D13">
        <f t="shared" si="2"/>
        <v>95</v>
      </c>
    </row>
    <row r="14" spans="1:4" x14ac:dyDescent="0.35">
      <c r="A14">
        <v>125</v>
      </c>
      <c r="B14" s="1" t="s">
        <v>27</v>
      </c>
      <c r="C14">
        <f t="shared" si="1"/>
        <v>745</v>
      </c>
      <c r="D14">
        <f t="shared" si="2"/>
        <v>89</v>
      </c>
    </row>
    <row r="15" spans="1:4" x14ac:dyDescent="0.35">
      <c r="A15">
        <v>150</v>
      </c>
      <c r="B15">
        <v>332</v>
      </c>
      <c r="C15">
        <f t="shared" si="1"/>
        <v>818</v>
      </c>
      <c r="D15">
        <f t="shared" si="2"/>
        <v>73</v>
      </c>
    </row>
    <row r="16" spans="1:4" x14ac:dyDescent="0.35">
      <c r="A16">
        <v>175</v>
      </c>
      <c r="B16">
        <v>373</v>
      </c>
      <c r="C16">
        <f t="shared" si="1"/>
        <v>883</v>
      </c>
      <c r="D16">
        <f t="shared" si="2"/>
        <v>65</v>
      </c>
    </row>
    <row r="17" spans="1:4" x14ac:dyDescent="0.35">
      <c r="A17">
        <v>200</v>
      </c>
      <c r="B17" t="s">
        <v>20</v>
      </c>
      <c r="C17">
        <f t="shared" si="1"/>
        <v>923</v>
      </c>
      <c r="D17">
        <f t="shared" si="2"/>
        <v>40</v>
      </c>
    </row>
    <row r="19" spans="1:4" x14ac:dyDescent="0.35">
      <c r="A19">
        <v>0</v>
      </c>
      <c r="B19">
        <v>0</v>
      </c>
      <c r="C19">
        <f>HEX2DEC(B19)</f>
        <v>0</v>
      </c>
    </row>
    <row r="20" spans="1:4" x14ac:dyDescent="0.35">
      <c r="A20">
        <v>1.5</v>
      </c>
      <c r="B20">
        <v>94</v>
      </c>
      <c r="C20">
        <f>HEX2DEC(B20)</f>
        <v>148</v>
      </c>
      <c r="D20">
        <f>C20-C19</f>
        <v>148</v>
      </c>
    </row>
    <row r="21" spans="1:4" x14ac:dyDescent="0.35">
      <c r="A21">
        <v>2</v>
      </c>
      <c r="B21">
        <v>100</v>
      </c>
      <c r="C21">
        <f>HEX2DEC(B21)</f>
        <v>256</v>
      </c>
      <c r="D21">
        <f>C21-C20</f>
        <v>108</v>
      </c>
    </row>
    <row r="22" spans="1:4" x14ac:dyDescent="0.35">
      <c r="A22">
        <v>3</v>
      </c>
      <c r="B22" s="1" t="s">
        <v>29</v>
      </c>
      <c r="C22">
        <f>HEX2DEC(B22)</f>
        <v>480</v>
      </c>
      <c r="D22">
        <f>C22-C21</f>
        <v>224</v>
      </c>
    </row>
    <row r="26" spans="1:4" x14ac:dyDescent="0.35">
      <c r="C26">
        <v>923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2021-04-12T01:52:27Z</dcterms:created>
  <dcterms:modified xsi:type="dcterms:W3CDTF">2021-04-22T13:55:16Z</dcterms:modified>
</cp:coreProperties>
</file>