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Нетология\Новая папка\"/>
    </mc:Choice>
  </mc:AlternateContent>
  <bookViews>
    <workbookView xWindow="0" yWindow="0" windowWidth="28800" windowHeight="12300"/>
  </bookViews>
  <sheets>
    <sheet name="Ответы на форму (1)" sheetId="1" r:id="rId1"/>
    <sheet name="Справочник" sheetId="2" r:id="rId2"/>
    <sheet name="Расчет корреляции, проверка гип" sheetId="3" r:id="rId3"/>
  </sheets>
  <definedNames>
    <definedName name="Общая_оценка_отпуска">'Ответы на форму (1)'!$J$2:$J$11</definedName>
    <definedName name="Отклонение_итоговой_стоимости">'Ответы на форму (1)'!$L$2:$L$11</definedName>
    <definedName name="Стоимость_одного_дня_отпуска">'Ответы на форму (1)'!$M$2:$M$11</definedName>
  </definedNames>
  <calcPr calcId="162913"/>
</workbook>
</file>

<file path=xl/calcChain.xml><?xml version="1.0" encoding="utf-8"?>
<calcChain xmlns="http://schemas.openxmlformats.org/spreadsheetml/2006/main">
  <c r="O11" i="1" l="1"/>
  <c r="N11" i="1"/>
  <c r="M11" i="1"/>
  <c r="K11" i="1"/>
  <c r="L11" i="1" s="1"/>
  <c r="O10" i="1"/>
  <c r="N10" i="1"/>
  <c r="I10" i="1"/>
  <c r="K10" i="1" s="1"/>
  <c r="O9" i="1"/>
  <c r="N9" i="1"/>
  <c r="M9" i="1"/>
  <c r="L9" i="1"/>
  <c r="K9" i="1"/>
  <c r="O8" i="1"/>
  <c r="N8" i="1"/>
  <c r="M8" i="1"/>
  <c r="K8" i="1"/>
  <c r="L8" i="1" s="1"/>
  <c r="O7" i="1"/>
  <c r="N7" i="1"/>
  <c r="K7" i="1"/>
  <c r="M7" i="1" s="1"/>
  <c r="O6" i="1"/>
  <c r="N6" i="1"/>
  <c r="K6" i="1"/>
  <c r="M6" i="1" s="1"/>
  <c r="O5" i="1"/>
  <c r="N5" i="1"/>
  <c r="M5" i="1"/>
  <c r="L5" i="1"/>
  <c r="K5" i="1"/>
  <c r="H5" i="1"/>
  <c r="O4" i="1"/>
  <c r="N4" i="1"/>
  <c r="K4" i="1"/>
  <c r="M4" i="1" s="1"/>
  <c r="O3" i="1"/>
  <c r="N3" i="1"/>
  <c r="K3" i="1"/>
  <c r="L3" i="1" s="1"/>
  <c r="O2" i="1"/>
  <c r="N2" i="1"/>
  <c r="M2" i="1"/>
  <c r="L2" i="1"/>
  <c r="K2" i="1"/>
  <c r="M10" i="1" l="1"/>
  <c r="L10" i="1"/>
  <c r="L4" i="1"/>
  <c r="I9" i="3" s="1"/>
  <c r="L7" i="1"/>
  <c r="I7" i="3"/>
  <c r="I12" i="3" s="1"/>
  <c r="I8" i="3"/>
  <c r="L6" i="1"/>
  <c r="M3" i="1"/>
  <c r="A24" i="3" s="1"/>
  <c r="I10" i="3" l="1"/>
  <c r="I11" i="3" s="1"/>
</calcChain>
</file>

<file path=xl/sharedStrings.xml><?xml version="1.0" encoding="utf-8"?>
<sst xmlns="http://schemas.openxmlformats.org/spreadsheetml/2006/main" count="95" uniqueCount="66">
  <si>
    <t>Отметка времени</t>
  </si>
  <si>
    <t>Страна</t>
  </si>
  <si>
    <t>Город</t>
  </si>
  <si>
    <t>Дата начала</t>
  </si>
  <si>
    <t>Дата окончания</t>
  </si>
  <si>
    <t>Планируемый бюджет, руб.</t>
  </si>
  <si>
    <t>Стоимость билетов, руб.</t>
  </si>
  <si>
    <t>Стоимость отеля, руб.</t>
  </si>
  <si>
    <t>Траты на отдыхе, руб.</t>
  </si>
  <si>
    <t>Общая оценка отпуска</t>
  </si>
  <si>
    <t>Итоговая стоимость отпуска</t>
  </si>
  <si>
    <t>Отклонение итоговой стоимости от плана</t>
  </si>
  <si>
    <t>Стоимость одного дня отпуска</t>
  </si>
  <si>
    <t>Название города на англ. языке</t>
  </si>
  <si>
    <t>Код страны</t>
  </si>
  <si>
    <t>Аргентина</t>
  </si>
  <si>
    <t>Буэнос-Айрес</t>
  </si>
  <si>
    <t>Россия</t>
  </si>
  <si>
    <t>Сочи</t>
  </si>
  <si>
    <t>Турция</t>
  </si>
  <si>
    <t>Стамбул</t>
  </si>
  <si>
    <t>Калининград</t>
  </si>
  <si>
    <t>Сербия</t>
  </si>
  <si>
    <t>Белград</t>
  </si>
  <si>
    <t>Испания</t>
  </si>
  <si>
    <t>Барселона</t>
  </si>
  <si>
    <t>Казань</t>
  </si>
  <si>
    <t>Таиланд</t>
  </si>
  <si>
    <t>Бангкок</t>
  </si>
  <si>
    <t>Анталья</t>
  </si>
  <si>
    <t>Название города</t>
  </si>
  <si>
    <t>Название города (eng)</t>
  </si>
  <si>
    <t>Buenos Aires</t>
  </si>
  <si>
    <t>ARG</t>
  </si>
  <si>
    <t>RUS</t>
  </si>
  <si>
    <t>Istanbul</t>
  </si>
  <si>
    <t>TUR</t>
  </si>
  <si>
    <t>Kaliningrad</t>
  </si>
  <si>
    <t>Beograd</t>
  </si>
  <si>
    <t>YUG</t>
  </si>
  <si>
    <t>Barcelona</t>
  </si>
  <si>
    <t>ESP</t>
  </si>
  <si>
    <t>Kazan</t>
  </si>
  <si>
    <t>Bangkok</t>
  </si>
  <si>
    <t>THA</t>
  </si>
  <si>
    <t>Antalya</t>
  </si>
  <si>
    <t>График зависимости общей оценки и от стоимости одного дня отпуска</t>
  </si>
  <si>
    <t>Проверка гипотезы</t>
  </si>
  <si>
    <t>H0</t>
  </si>
  <si>
    <t>Среднее отклонение планируемых трат от реальных равно 0</t>
  </si>
  <si>
    <t>H1</t>
  </si>
  <si>
    <t>!=0</t>
  </si>
  <si>
    <t>Уровень значимости</t>
  </si>
  <si>
    <t>Предполагаем уровень значимости 5%</t>
  </si>
  <si>
    <t>Степени свободы</t>
  </si>
  <si>
    <t>Количество элементов в выборке -1</t>
  </si>
  <si>
    <t>Среднее выборки</t>
  </si>
  <si>
    <t>Кол-во элементов</t>
  </si>
  <si>
    <t>Стандартное отклонение</t>
  </si>
  <si>
    <t>t-статистика</t>
  </si>
  <si>
    <t>Критическое значение</t>
  </si>
  <si>
    <t>Значение t-статистики больше критического значения, следовательно</t>
  </si>
  <si>
    <t>ОТВЕРГАЕМ НУЛЕВУЮ ГИПОТЕЗУ</t>
  </si>
  <si>
    <t>- Коэффициент корреляции между стоимостью одного дня отпуска и общей оценкой</t>
  </si>
  <si>
    <t xml:space="preserve">Коэффициент корреляции положительный, что позволяет нам предположить, что при возрастании стоимости одного дня отпуска, будет расти общая оценка. Но подвердить данное предположение мы не можем, ввиду небольшого количества элементов в текущей выборке а так же малого значения коэффициента корреляции. Для подтверждения или опровержения необходимо увеличить выборку. </t>
  </si>
  <si>
    <t>Sotci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</si>
</sst>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b/>
      <sz val="12"/>
      <color theme="1"/>
      <name val="Arial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rgb="FF980000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/>
    <xf numFmtId="0" fontId="1" fillId="0" borderId="0" xfId="0" applyFont="1" applyAlignment="1"/>
    <xf numFmtId="14" fontId="1" fillId="0" borderId="0" xfId="0" applyNumberFormat="1" applyFont="1" applyAlignment="1"/>
    <xf numFmtId="2" fontId="1" fillId="0" borderId="0" xfId="0" applyNumberFormat="1" applyFont="1" applyAlignment="1"/>
    <xf numFmtId="2" fontId="1" fillId="0" borderId="0" xfId="0" applyNumberFormat="1" applyFont="1"/>
    <xf numFmtId="0" fontId="2" fillId="0" borderId="0" xfId="0" applyFont="1" applyAlignme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7" xfId="0" quotePrefix="1" applyFont="1" applyBorder="1" applyAlignment="1">
      <alignment horizontal="right"/>
    </xf>
    <xf numFmtId="0" fontId="1" fillId="0" borderId="7" xfId="0" applyFont="1" applyBorder="1"/>
    <xf numFmtId="2" fontId="1" fillId="0" borderId="7" xfId="0" applyNumberFormat="1" applyFont="1" applyBorder="1"/>
    <xf numFmtId="0" fontId="5" fillId="0" borderId="6" xfId="0" applyFont="1" applyBorder="1" applyAlignment="1"/>
    <xf numFmtId="0" fontId="1" fillId="0" borderId="4" xfId="0" applyFont="1" applyBorder="1" applyAlignment="1"/>
    <xf numFmtId="0" fontId="6" fillId="0" borderId="8" xfId="0" applyFont="1" applyBorder="1" applyAlignment="1"/>
    <xf numFmtId="0" fontId="1" fillId="0" borderId="9" xfId="0" applyFont="1" applyBorder="1"/>
    <xf numFmtId="0" fontId="1" fillId="0" borderId="10" xfId="0" applyFont="1" applyBorder="1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'Ответы на форму (1)'!$J$1</c:f>
              <c:strCache>
                <c:ptCount val="1"/>
                <c:pt idx="0">
                  <c:v>Общая оценка отпуска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Линия тренда 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'Ответы на форму (1)'!$M$2:$M$11</c:f>
              <c:numCache>
                <c:formatCode>0.00</c:formatCode>
                <c:ptCount val="10"/>
                <c:pt idx="0">
                  <c:v>14775.478260869566</c:v>
                </c:pt>
                <c:pt idx="1">
                  <c:v>16491.888888888891</c:v>
                </c:pt>
                <c:pt idx="2">
                  <c:v>18066.857142857141</c:v>
                </c:pt>
                <c:pt idx="3">
                  <c:v>9073.7142857142862</c:v>
                </c:pt>
                <c:pt idx="4">
                  <c:v>17139.8</c:v>
                </c:pt>
                <c:pt idx="5">
                  <c:v>12242.2</c:v>
                </c:pt>
                <c:pt idx="6">
                  <c:v>6739.2222222222226</c:v>
                </c:pt>
                <c:pt idx="7">
                  <c:v>16884.76923076923</c:v>
                </c:pt>
                <c:pt idx="8">
                  <c:v>16180.666666666666</c:v>
                </c:pt>
                <c:pt idx="9">
                  <c:v>19975.777777777777</c:v>
                </c:pt>
              </c:numCache>
            </c:numRef>
          </c:xVal>
          <c:yVal>
            <c:numRef>
              <c:f>'Ответы на форму (1)'!$J$2:$J$11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1-4C2B-9D22-27B832291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815430"/>
        <c:axId val="1297453975"/>
      </c:scatterChart>
      <c:valAx>
        <c:axId val="12528154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297453975"/>
        <c:crosses val="autoZero"/>
        <c:crossBetween val="midCat"/>
      </c:valAx>
      <c:valAx>
        <c:axId val="12974539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25281543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548125820209974"/>
          <c:y val="3.3755274261603373E-2"/>
          <c:w val="0.6903748359580052"/>
          <c:h val="7.1996744077876346E-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2</xdr:row>
      <xdr:rowOff>95250</xdr:rowOff>
    </xdr:from>
    <xdr:ext cx="4876800" cy="3009900"/>
    <xdr:graphicFrame macro="">
      <xdr:nvGraphicFramePr>
        <xdr:cNvPr id="2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29" sqref="E29"/>
    </sheetView>
  </sheetViews>
  <sheetFormatPr defaultColWidth="12.5703125" defaultRowHeight="15.75" customHeight="1" x14ac:dyDescent="0.2"/>
  <cols>
    <col min="1" max="1" width="17" bestFit="1" customWidth="1"/>
    <col min="2" max="2" width="14.28515625" customWidth="1"/>
    <col min="3" max="3" width="15.28515625" customWidth="1"/>
    <col min="4" max="5" width="13.42578125" customWidth="1"/>
    <col min="6" max="6" width="18.28515625" customWidth="1"/>
    <col min="7" max="7" width="15.28515625" customWidth="1"/>
    <col min="8" max="8" width="16" customWidth="1"/>
    <col min="9" max="9" width="15.7109375" customWidth="1"/>
    <col min="10" max="10" width="15.5703125" customWidth="1"/>
    <col min="11" max="11" width="18.42578125" customWidth="1"/>
    <col min="12" max="15" width="15.42578125" customWidth="1"/>
  </cols>
  <sheetData>
    <row r="1" spans="1:15" ht="49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ht="12.75" x14ac:dyDescent="0.2">
      <c r="A2" s="3">
        <v>44795.699562060181</v>
      </c>
      <c r="B2" s="4" t="s">
        <v>15</v>
      </c>
      <c r="C2" s="4" t="s">
        <v>16</v>
      </c>
      <c r="D2" s="5">
        <v>43875</v>
      </c>
      <c r="E2" s="5">
        <v>43898</v>
      </c>
      <c r="F2" s="6">
        <v>300000</v>
      </c>
      <c r="G2" s="6">
        <v>113614</v>
      </c>
      <c r="H2" s="6">
        <v>128880</v>
      </c>
      <c r="I2" s="6">
        <v>97342</v>
      </c>
      <c r="J2" s="4">
        <v>5</v>
      </c>
      <c r="K2" s="7">
        <f t="shared" ref="K2:K11" si="0">SUM(G2:I2)</f>
        <v>339836</v>
      </c>
      <c r="L2" s="7">
        <f t="shared" ref="L2:L11" si="1">K2-F2</f>
        <v>39836</v>
      </c>
      <c r="M2" s="7">
        <f t="shared" ref="M2:M11" si="2">K2/DATEDIF(D2,E2,"d")</f>
        <v>14775.478260869566</v>
      </c>
      <c r="N2" s="7" t="str">
        <f>VLOOKUP(C2, Справочник!$A$1:$B$10, 2, FALSE)</f>
        <v>Buenos Aires</v>
      </c>
      <c r="O2" s="7" t="str">
        <f>VLOOKUP(B2,Справочник!$C$1:$D$10, 2, FALSE)</f>
        <v>ARG</v>
      </c>
    </row>
    <row r="3" spans="1:15" ht="12.75" x14ac:dyDescent="0.2">
      <c r="A3" s="3">
        <v>44795.701474571761</v>
      </c>
      <c r="B3" s="4" t="s">
        <v>17</v>
      </c>
      <c r="C3" s="4" t="s">
        <v>18</v>
      </c>
      <c r="D3" s="5">
        <v>44085</v>
      </c>
      <c r="E3" s="5">
        <v>44094</v>
      </c>
      <c r="F3" s="6">
        <v>150000</v>
      </c>
      <c r="G3" s="6">
        <v>20681</v>
      </c>
      <c r="H3" s="6">
        <v>75000</v>
      </c>
      <c r="I3" s="6">
        <v>52746</v>
      </c>
      <c r="J3" s="4">
        <v>3</v>
      </c>
      <c r="K3" s="7">
        <f t="shared" si="0"/>
        <v>148427</v>
      </c>
      <c r="L3" s="7">
        <f t="shared" si="1"/>
        <v>-1573</v>
      </c>
      <c r="M3" s="7">
        <f t="shared" si="2"/>
        <v>16491.888888888891</v>
      </c>
      <c r="N3" s="7" t="str">
        <f>VLOOKUP(C3, Справочник!$A$1:$B$10, 2, FALSE)</f>
        <v>Sotci</v>
      </c>
      <c r="O3" s="7" t="str">
        <f>VLOOKUP(B3,Справочник!$C$1:$D$10, 2, FALSE)</f>
        <v>RUS</v>
      </c>
    </row>
    <row r="4" spans="1:15" ht="12.75" x14ac:dyDescent="0.2">
      <c r="A4" s="3">
        <v>44795.702162118054</v>
      </c>
      <c r="B4" s="4" t="s">
        <v>19</v>
      </c>
      <c r="C4" s="4" t="s">
        <v>20</v>
      </c>
      <c r="D4" s="5">
        <v>44136</v>
      </c>
      <c r="E4" s="5">
        <v>44143</v>
      </c>
      <c r="F4" s="6">
        <v>110000</v>
      </c>
      <c r="G4" s="6">
        <v>33450</v>
      </c>
      <c r="H4" s="6">
        <v>58400</v>
      </c>
      <c r="I4" s="6">
        <v>34618</v>
      </c>
      <c r="J4" s="4">
        <v>5</v>
      </c>
      <c r="K4" s="7">
        <f t="shared" si="0"/>
        <v>126468</v>
      </c>
      <c r="L4" s="7">
        <f t="shared" si="1"/>
        <v>16468</v>
      </c>
      <c r="M4" s="7">
        <f t="shared" si="2"/>
        <v>18066.857142857141</v>
      </c>
      <c r="N4" s="7" t="str">
        <f>VLOOKUP(C4, Справочник!$A$1:$B$10, 2, FALSE)</f>
        <v>Istanbul</v>
      </c>
      <c r="O4" s="7" t="str">
        <f>VLOOKUP(B4,Справочник!$C$1:$D$10, 2, FALSE)</f>
        <v>TUR</v>
      </c>
    </row>
    <row r="5" spans="1:15" ht="12.75" x14ac:dyDescent="0.2">
      <c r="A5" s="3">
        <v>44795.70294408565</v>
      </c>
      <c r="B5" s="4" t="s">
        <v>17</v>
      </c>
      <c r="C5" s="4" t="s">
        <v>21</v>
      </c>
      <c r="D5" s="5">
        <v>44199</v>
      </c>
      <c r="E5" s="5">
        <v>44206</v>
      </c>
      <c r="F5" s="6">
        <v>55000</v>
      </c>
      <c r="G5" s="6">
        <v>9956</v>
      </c>
      <c r="H5" s="7">
        <f>16000</f>
        <v>16000</v>
      </c>
      <c r="I5" s="6">
        <v>37560</v>
      </c>
      <c r="J5" s="4">
        <v>4</v>
      </c>
      <c r="K5" s="7">
        <f t="shared" si="0"/>
        <v>63516</v>
      </c>
      <c r="L5" s="7">
        <f t="shared" si="1"/>
        <v>8516</v>
      </c>
      <c r="M5" s="7">
        <f t="shared" si="2"/>
        <v>9073.7142857142862</v>
      </c>
      <c r="N5" s="7" t="str">
        <f>VLOOKUP(C5, Справочник!$A$1:$B$10, 2, FALSE)</f>
        <v>Kaliningrad</v>
      </c>
      <c r="O5" s="7" t="str">
        <f>VLOOKUP(B5,Справочник!$C$1:$D$10, 2, FALSE)</f>
        <v>RUS</v>
      </c>
    </row>
    <row r="6" spans="1:15" ht="12.75" x14ac:dyDescent="0.2">
      <c r="A6" s="3">
        <v>44795.704269270835</v>
      </c>
      <c r="B6" s="4" t="s">
        <v>22</v>
      </c>
      <c r="C6" s="4" t="s">
        <v>23</v>
      </c>
      <c r="D6" s="5">
        <v>44316</v>
      </c>
      <c r="E6" s="5">
        <v>44326</v>
      </c>
      <c r="F6" s="6">
        <v>135000</v>
      </c>
      <c r="G6" s="6">
        <v>49831</v>
      </c>
      <c r="H6" s="6">
        <v>76580</v>
      </c>
      <c r="I6" s="6">
        <v>44987</v>
      </c>
      <c r="J6" s="4">
        <v>4</v>
      </c>
      <c r="K6" s="7">
        <f t="shared" si="0"/>
        <v>171398</v>
      </c>
      <c r="L6" s="7">
        <f t="shared" si="1"/>
        <v>36398</v>
      </c>
      <c r="M6" s="7">
        <f t="shared" si="2"/>
        <v>17139.8</v>
      </c>
      <c r="N6" s="7" t="str">
        <f>VLOOKUP(C6, Справочник!$A$1:$B$10, 2, FALSE)</f>
        <v>Beograd</v>
      </c>
      <c r="O6" s="7" t="str">
        <f>VLOOKUP(B6,Справочник!$C$1:$D$10, 2, FALSE)</f>
        <v>YUG</v>
      </c>
    </row>
    <row r="7" spans="1:15" ht="12.75" x14ac:dyDescent="0.2">
      <c r="A7" s="3">
        <v>44795.70545872685</v>
      </c>
      <c r="B7" s="4" t="s">
        <v>24</v>
      </c>
      <c r="C7" s="4" t="s">
        <v>25</v>
      </c>
      <c r="D7" s="5">
        <v>44401</v>
      </c>
      <c r="E7" s="5">
        <v>44416</v>
      </c>
      <c r="F7" s="6">
        <v>145000</v>
      </c>
      <c r="G7" s="6">
        <v>62514</v>
      </c>
      <c r="H7" s="6">
        <v>68800</v>
      </c>
      <c r="I7" s="6">
        <v>52319</v>
      </c>
      <c r="J7" s="4">
        <v>3</v>
      </c>
      <c r="K7" s="7">
        <f t="shared" si="0"/>
        <v>183633</v>
      </c>
      <c r="L7" s="7">
        <f t="shared" si="1"/>
        <v>38633</v>
      </c>
      <c r="M7" s="7">
        <f t="shared" si="2"/>
        <v>12242.2</v>
      </c>
      <c r="N7" s="7" t="str">
        <f>VLOOKUP(C7, Справочник!$A$1:$B$10, 2, FALSE)</f>
        <v>Barcelona</v>
      </c>
      <c r="O7" s="7" t="str">
        <f>VLOOKUP(B7,Справочник!$C$1:$D$10, 2, FALSE)</f>
        <v>ESP</v>
      </c>
    </row>
    <row r="8" spans="1:15" ht="12.75" x14ac:dyDescent="0.2">
      <c r="A8" s="3">
        <v>44795.706130682869</v>
      </c>
      <c r="B8" s="4" t="s">
        <v>17</v>
      </c>
      <c r="C8" s="4" t="s">
        <v>26</v>
      </c>
      <c r="D8" s="5">
        <v>44470</v>
      </c>
      <c r="E8" s="5">
        <v>44479</v>
      </c>
      <c r="F8" s="6">
        <v>70000</v>
      </c>
      <c r="G8" s="6">
        <v>10359</v>
      </c>
      <c r="H8" s="6">
        <v>24600</v>
      </c>
      <c r="I8" s="6">
        <v>25694</v>
      </c>
      <c r="J8" s="4">
        <v>2</v>
      </c>
      <c r="K8" s="7">
        <f t="shared" si="0"/>
        <v>60653</v>
      </c>
      <c r="L8" s="7">
        <f t="shared" si="1"/>
        <v>-9347</v>
      </c>
      <c r="M8" s="7">
        <f t="shared" si="2"/>
        <v>6739.2222222222226</v>
      </c>
      <c r="N8" s="7" t="str">
        <f>VLOOKUP(C8, Справочник!$A$1:$B$10, 2, FALSE)</f>
        <v>Kazan</v>
      </c>
      <c r="O8" s="7" t="str">
        <f>VLOOKUP(B8,Справочник!$C$1:$D$10, 2, FALSE)</f>
        <v>RUS</v>
      </c>
    </row>
    <row r="9" spans="1:15" ht="12.75" x14ac:dyDescent="0.2">
      <c r="A9" s="3">
        <v>44795.708658726857</v>
      </c>
      <c r="B9" s="4" t="s">
        <v>27</v>
      </c>
      <c r="C9" s="4" t="s">
        <v>28</v>
      </c>
      <c r="D9" s="5">
        <v>44557</v>
      </c>
      <c r="E9" s="5">
        <v>44570</v>
      </c>
      <c r="F9" s="6">
        <v>200000</v>
      </c>
      <c r="G9" s="6">
        <v>72062</v>
      </c>
      <c r="H9" s="6">
        <v>66080</v>
      </c>
      <c r="I9" s="6">
        <v>81360</v>
      </c>
      <c r="J9" s="4">
        <v>4</v>
      </c>
      <c r="K9" s="7">
        <f t="shared" si="0"/>
        <v>219502</v>
      </c>
      <c r="L9" s="7">
        <f t="shared" si="1"/>
        <v>19502</v>
      </c>
      <c r="M9" s="7">
        <f t="shared" si="2"/>
        <v>16884.76923076923</v>
      </c>
      <c r="N9" s="7" t="str">
        <f>VLOOKUP(C9, Справочник!$A$1:$B$10, 2, FALSE)</f>
        <v>Bangkok</v>
      </c>
      <c r="O9" s="7" t="str">
        <f>VLOOKUP(B9,Справочник!$C$1:$D$10, 2, FALSE)</f>
        <v>THA</v>
      </c>
    </row>
    <row r="10" spans="1:15" ht="12.75" x14ac:dyDescent="0.2">
      <c r="A10" s="3">
        <v>44795.709704826389</v>
      </c>
      <c r="B10" s="4" t="s">
        <v>17</v>
      </c>
      <c r="C10" s="4" t="s">
        <v>18</v>
      </c>
      <c r="D10" s="5">
        <v>44610</v>
      </c>
      <c r="E10" s="5">
        <v>44619</v>
      </c>
      <c r="F10" s="6">
        <v>90000</v>
      </c>
      <c r="G10" s="6">
        <v>15413</v>
      </c>
      <c r="H10" s="6">
        <v>56000</v>
      </c>
      <c r="I10" s="7">
        <f>74213</f>
        <v>74213</v>
      </c>
      <c r="J10" s="4">
        <v>3</v>
      </c>
      <c r="K10" s="7">
        <f t="shared" si="0"/>
        <v>145626</v>
      </c>
      <c r="L10" s="7">
        <f t="shared" si="1"/>
        <v>55626</v>
      </c>
      <c r="M10" s="7">
        <f t="shared" si="2"/>
        <v>16180.666666666666</v>
      </c>
      <c r="N10" s="7" t="str">
        <f>VLOOKUP(C10, Справочник!$A$1:$B$10, 2, FALSE)</f>
        <v>Sotci</v>
      </c>
      <c r="O10" s="7" t="str">
        <f>VLOOKUP(B10,Справочник!$C$1:$D$10, 2, FALSE)</f>
        <v>RUS</v>
      </c>
    </row>
    <row r="11" spans="1:15" ht="12.75" x14ac:dyDescent="0.2">
      <c r="A11" s="3">
        <v>44795.710530567128</v>
      </c>
      <c r="B11" s="4" t="s">
        <v>19</v>
      </c>
      <c r="C11" s="4" t="s">
        <v>29</v>
      </c>
      <c r="D11" s="5">
        <v>44743</v>
      </c>
      <c r="E11" s="5">
        <v>44752</v>
      </c>
      <c r="F11" s="6">
        <v>165000</v>
      </c>
      <c r="G11" s="6">
        <v>48292</v>
      </c>
      <c r="H11" s="6">
        <v>83900</v>
      </c>
      <c r="I11" s="6">
        <v>47590</v>
      </c>
      <c r="J11" s="4">
        <v>5</v>
      </c>
      <c r="K11" s="7">
        <f t="shared" si="0"/>
        <v>179782</v>
      </c>
      <c r="L11" s="7">
        <f t="shared" si="1"/>
        <v>14782</v>
      </c>
      <c r="M11" s="7">
        <f t="shared" si="2"/>
        <v>19975.777777777777</v>
      </c>
      <c r="N11" s="7" t="str">
        <f>VLOOKUP(C11, Справочник!$A$1:$B$10, 2, FALSE)</f>
        <v>Antalya</v>
      </c>
      <c r="O11" s="7" t="str">
        <f>VLOOKUP(B11,Справочник!$C$1:$D$10, 2, FALSE)</f>
        <v>TUR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"/>
  <sheetViews>
    <sheetView workbookViewId="0">
      <selection activeCell="B4" sqref="B4"/>
    </sheetView>
  </sheetViews>
  <sheetFormatPr defaultColWidth="12.5703125" defaultRowHeight="15.75" customHeight="1" x14ac:dyDescent="0.2"/>
  <cols>
    <col min="1" max="1" width="14.140625" customWidth="1"/>
    <col min="2" max="2" width="18.85546875" customWidth="1"/>
  </cols>
  <sheetData>
    <row r="1" spans="1:4" x14ac:dyDescent="0.2">
      <c r="A1" s="8" t="s">
        <v>30</v>
      </c>
      <c r="B1" s="8" t="s">
        <v>31</v>
      </c>
      <c r="C1" s="8" t="s">
        <v>1</v>
      </c>
      <c r="D1" s="8" t="s">
        <v>14</v>
      </c>
    </row>
    <row r="2" spans="1:4" x14ac:dyDescent="0.2">
      <c r="A2" s="4" t="s">
        <v>16</v>
      </c>
      <c r="B2" s="4" t="s">
        <v>32</v>
      </c>
      <c r="C2" s="4" t="s">
        <v>15</v>
      </c>
      <c r="D2" s="4" t="s">
        <v>33</v>
      </c>
    </row>
    <row r="3" spans="1:4" x14ac:dyDescent="0.2">
      <c r="A3" s="4" t="s">
        <v>18</v>
      </c>
      <c r="B3" s="4" t="s">
        <v>65</v>
      </c>
      <c r="C3" s="4" t="s">
        <v>17</v>
      </c>
      <c r="D3" s="4" t="s">
        <v>34</v>
      </c>
    </row>
    <row r="4" spans="1:4" x14ac:dyDescent="0.2">
      <c r="A4" s="4" t="s">
        <v>20</v>
      </c>
      <c r="B4" s="4" t="s">
        <v>35</v>
      </c>
      <c r="C4" s="4" t="s">
        <v>19</v>
      </c>
      <c r="D4" s="4" t="s">
        <v>36</v>
      </c>
    </row>
    <row r="5" spans="1:4" x14ac:dyDescent="0.2">
      <c r="A5" s="4" t="s">
        <v>21</v>
      </c>
      <c r="B5" s="4" t="s">
        <v>37</v>
      </c>
      <c r="C5" s="4" t="s">
        <v>17</v>
      </c>
      <c r="D5" s="4" t="s">
        <v>34</v>
      </c>
    </row>
    <row r="6" spans="1:4" x14ac:dyDescent="0.2">
      <c r="A6" s="4" t="s">
        <v>23</v>
      </c>
      <c r="B6" s="4" t="s">
        <v>38</v>
      </c>
      <c r="C6" s="4" t="s">
        <v>22</v>
      </c>
      <c r="D6" s="4" t="s">
        <v>39</v>
      </c>
    </row>
    <row r="7" spans="1:4" x14ac:dyDescent="0.2">
      <c r="A7" s="4" t="s">
        <v>25</v>
      </c>
      <c r="B7" s="4" t="s">
        <v>40</v>
      </c>
      <c r="C7" s="4" t="s">
        <v>24</v>
      </c>
      <c r="D7" s="4" t="s">
        <v>41</v>
      </c>
    </row>
    <row r="8" spans="1:4" x14ac:dyDescent="0.2">
      <c r="A8" s="4" t="s">
        <v>26</v>
      </c>
      <c r="B8" s="4" t="s">
        <v>42</v>
      </c>
      <c r="C8" s="4" t="s">
        <v>17</v>
      </c>
      <c r="D8" s="4" t="s">
        <v>34</v>
      </c>
    </row>
    <row r="9" spans="1:4" x14ac:dyDescent="0.2">
      <c r="A9" s="4" t="s">
        <v>28</v>
      </c>
      <c r="B9" s="4" t="s">
        <v>43</v>
      </c>
      <c r="C9" s="4" t="s">
        <v>27</v>
      </c>
      <c r="D9" s="4" t="s">
        <v>44</v>
      </c>
    </row>
    <row r="10" spans="1:4" x14ac:dyDescent="0.2">
      <c r="A10" s="4" t="s">
        <v>29</v>
      </c>
      <c r="B10" s="4" t="s">
        <v>45</v>
      </c>
      <c r="C10" s="4" t="s">
        <v>19</v>
      </c>
      <c r="D10" s="4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32"/>
  <sheetViews>
    <sheetView workbookViewId="0">
      <selection activeCell="A26" sqref="A26:G26"/>
    </sheetView>
  </sheetViews>
  <sheetFormatPr defaultColWidth="12.5703125" defaultRowHeight="15.75" customHeight="1" x14ac:dyDescent="0.2"/>
  <cols>
    <col min="1" max="1" width="14" customWidth="1"/>
    <col min="6" max="6" width="32.5703125" customWidth="1"/>
    <col min="8" max="8" width="20.42578125" customWidth="1"/>
    <col min="13" max="13" width="16.5703125" customWidth="1"/>
  </cols>
  <sheetData>
    <row r="1" spans="1:13" ht="12.75" x14ac:dyDescent="0.2">
      <c r="C1" s="6"/>
    </row>
    <row r="2" spans="1:13" x14ac:dyDescent="0.25">
      <c r="A2" s="22" t="s">
        <v>46</v>
      </c>
      <c r="B2" s="23"/>
      <c r="C2" s="23"/>
      <c r="D2" s="23"/>
      <c r="E2" s="23"/>
      <c r="F2" s="23"/>
      <c r="H2" s="24" t="s">
        <v>47</v>
      </c>
      <c r="I2" s="25"/>
      <c r="J2" s="25"/>
      <c r="K2" s="25"/>
      <c r="L2" s="25"/>
      <c r="M2" s="26"/>
    </row>
    <row r="3" spans="1:13" ht="12.75" x14ac:dyDescent="0.2">
      <c r="C3" s="6"/>
      <c r="H3" s="9"/>
      <c r="M3" s="10"/>
    </row>
    <row r="4" spans="1:13" ht="12.75" x14ac:dyDescent="0.2">
      <c r="C4" s="6"/>
      <c r="H4" s="11" t="s">
        <v>48</v>
      </c>
      <c r="I4" s="12">
        <v>0</v>
      </c>
      <c r="J4" s="4" t="s">
        <v>49</v>
      </c>
      <c r="M4" s="10"/>
    </row>
    <row r="5" spans="1:13" ht="12.75" x14ac:dyDescent="0.2">
      <c r="C5" s="6"/>
      <c r="H5" s="11" t="s">
        <v>50</v>
      </c>
      <c r="I5" s="13" t="s">
        <v>51</v>
      </c>
      <c r="J5" s="4" t="s">
        <v>49</v>
      </c>
      <c r="M5" s="10"/>
    </row>
    <row r="6" spans="1:13" ht="12.75" x14ac:dyDescent="0.2">
      <c r="C6" s="6"/>
      <c r="H6" s="11" t="s">
        <v>52</v>
      </c>
      <c r="I6" s="12">
        <v>0.05</v>
      </c>
      <c r="J6" s="4" t="s">
        <v>53</v>
      </c>
      <c r="M6" s="10"/>
    </row>
    <row r="7" spans="1:13" ht="12.75" x14ac:dyDescent="0.2">
      <c r="C7" s="6"/>
      <c r="H7" s="11" t="s">
        <v>54</v>
      </c>
      <c r="I7" s="14">
        <f>COUNT(Отклонение_итоговой_стоимости)-1</f>
        <v>9</v>
      </c>
      <c r="J7" s="4" t="s">
        <v>55</v>
      </c>
      <c r="M7" s="10"/>
    </row>
    <row r="8" spans="1:13" ht="12.75" x14ac:dyDescent="0.2">
      <c r="C8" s="6"/>
      <c r="H8" s="11" t="s">
        <v>56</v>
      </c>
      <c r="I8" s="15">
        <f>AVERAGE(Отклонение_итоговой_стоимости)</f>
        <v>21884.1</v>
      </c>
      <c r="M8" s="10"/>
    </row>
    <row r="9" spans="1:13" ht="12.75" x14ac:dyDescent="0.2">
      <c r="C9" s="6"/>
      <c r="H9" s="11" t="s">
        <v>57</v>
      </c>
      <c r="I9" s="14">
        <f>COUNT(Отклонение_итоговой_стоимости)</f>
        <v>10</v>
      </c>
      <c r="M9" s="10"/>
    </row>
    <row r="10" spans="1:13" ht="12.75" x14ac:dyDescent="0.2">
      <c r="C10" s="6"/>
      <c r="H10" s="11" t="s">
        <v>58</v>
      </c>
      <c r="I10" s="14">
        <f>STDEV(Отклонение_итоговой_стоимости)</f>
        <v>20389.913309444615</v>
      </c>
      <c r="M10" s="10"/>
    </row>
    <row r="11" spans="1:13" ht="12.75" x14ac:dyDescent="0.2">
      <c r="C11" s="6"/>
      <c r="H11" s="16" t="s">
        <v>59</v>
      </c>
      <c r="I11" s="14">
        <f>ABS((I4-I8)*SQRT(I9)/I10)</f>
        <v>3.3940115140575755</v>
      </c>
      <c r="M11" s="10"/>
    </row>
    <row r="12" spans="1:13" ht="12.75" x14ac:dyDescent="0.2">
      <c r="C12" s="6"/>
      <c r="H12" s="16" t="s">
        <v>60</v>
      </c>
      <c r="I12" s="14">
        <f>TINV(I6,I7)</f>
        <v>2.2621571627982053</v>
      </c>
      <c r="M12" s="10"/>
    </row>
    <row r="13" spans="1:13" ht="12.75" x14ac:dyDescent="0.2">
      <c r="C13" s="7"/>
      <c r="H13" s="9"/>
      <c r="M13" s="10"/>
    </row>
    <row r="14" spans="1:13" ht="12.75" x14ac:dyDescent="0.2">
      <c r="C14" s="6"/>
      <c r="H14" s="17" t="s">
        <v>61</v>
      </c>
      <c r="M14" s="10"/>
    </row>
    <row r="15" spans="1:13" ht="12.75" x14ac:dyDescent="0.2">
      <c r="C15" s="6"/>
      <c r="H15" s="18" t="s">
        <v>62</v>
      </c>
      <c r="I15" s="19"/>
      <c r="J15" s="19"/>
      <c r="K15" s="19"/>
      <c r="L15" s="19"/>
      <c r="M15" s="20"/>
    </row>
    <row r="16" spans="1:13" ht="12.75" x14ac:dyDescent="0.2">
      <c r="C16" s="6"/>
    </row>
    <row r="17" spans="1:7" ht="12.75" x14ac:dyDescent="0.2">
      <c r="C17" s="6"/>
    </row>
    <row r="18" spans="1:7" ht="12.75" x14ac:dyDescent="0.2">
      <c r="C18" s="6"/>
    </row>
    <row r="19" spans="1:7" ht="12.75" x14ac:dyDescent="0.2">
      <c r="C19" s="6"/>
    </row>
    <row r="20" spans="1:7" ht="12.75" x14ac:dyDescent="0.2">
      <c r="C20" s="6"/>
    </row>
    <row r="21" spans="1:7" ht="12.75" x14ac:dyDescent="0.2">
      <c r="C21" s="6"/>
    </row>
    <row r="22" spans="1:7" ht="12.75" x14ac:dyDescent="0.2">
      <c r="C22" s="6"/>
    </row>
    <row r="23" spans="1:7" ht="12.75" x14ac:dyDescent="0.2">
      <c r="C23" s="6"/>
    </row>
    <row r="24" spans="1:7" ht="12.75" x14ac:dyDescent="0.2">
      <c r="A24" s="21">
        <f>CORREL(Стоимость_одного_дня_отпуска,Общая_оценка_отпуска)</f>
        <v>0.61792080272852212</v>
      </c>
      <c r="B24" s="27" t="s">
        <v>63</v>
      </c>
      <c r="C24" s="23"/>
      <c r="D24" s="23"/>
      <c r="E24" s="23"/>
      <c r="F24" s="23"/>
    </row>
    <row r="25" spans="1:7" ht="12.75" x14ac:dyDescent="0.2">
      <c r="C25" s="6"/>
    </row>
    <row r="26" spans="1:7" ht="51.75" customHeight="1" x14ac:dyDescent="0.2">
      <c r="A26" s="28" t="s">
        <v>64</v>
      </c>
      <c r="B26" s="23"/>
      <c r="C26" s="23"/>
      <c r="D26" s="23"/>
      <c r="E26" s="23"/>
      <c r="F26" s="23"/>
      <c r="G26" s="23"/>
    </row>
    <row r="27" spans="1:7" ht="12.75" x14ac:dyDescent="0.2">
      <c r="C27" s="6"/>
    </row>
    <row r="28" spans="1:7" ht="12.75" x14ac:dyDescent="0.2">
      <c r="C28" s="6"/>
    </row>
    <row r="29" spans="1:7" ht="12.75" x14ac:dyDescent="0.2">
      <c r="C29" s="6"/>
    </row>
    <row r="30" spans="1:7" ht="12.75" x14ac:dyDescent="0.2">
      <c r="C30" s="6"/>
    </row>
    <row r="31" spans="1:7" ht="12.75" x14ac:dyDescent="0.2">
      <c r="C31" s="7"/>
    </row>
    <row r="32" spans="1:7" ht="12.75" x14ac:dyDescent="0.2">
      <c r="C32" s="6"/>
    </row>
  </sheetData>
  <mergeCells count="4">
    <mergeCell ref="A2:F2"/>
    <mergeCell ref="H2:M2"/>
    <mergeCell ref="B24:F24"/>
    <mergeCell ref="A26:G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Ответы на форму (1)</vt:lpstr>
      <vt:lpstr>Справочник</vt:lpstr>
      <vt:lpstr>Расчет корреляции, проверка гип</vt:lpstr>
      <vt:lpstr>Общая_оценка_отпуска</vt:lpstr>
      <vt:lpstr>Отклонение_итоговой_стоимости</vt:lpstr>
      <vt:lpstr>Стоимость_одного_дня_отпуска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Konstantin Belov</cp:lastModifiedBy>
  <dcterms:modified xsi:type="dcterms:W3CDTF">2022-12-26T14:19:05Z</dcterms:modified>
</cp:coreProperties>
</file>