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A02EC0F-0030-4116-9347-A9F6DB1B71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Sheet1!$A$1:$F$7169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N4" i="1"/>
  <c r="N3" i="1"/>
  <c r="K4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43" i="1"/>
  <c r="K42" i="1"/>
  <c r="K41" i="1"/>
  <c r="K40" i="1"/>
  <c r="K39" i="1"/>
  <c r="K38" i="1"/>
  <c r="K37" i="1"/>
  <c r="K36" i="1"/>
  <c r="K35" i="1"/>
</calcChain>
</file>

<file path=xl/sharedStrings.xml><?xml version="1.0" encoding="utf-8"?>
<sst xmlns="http://schemas.openxmlformats.org/spreadsheetml/2006/main" count="28734" uniqueCount="63">
  <si>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</si>
  <si>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</si>
  <si>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</si>
  <si>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</si>
  <si>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</si>
  <si>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</si>
  <si>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</si>
  <si>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</si>
  <si>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</si>
  <si>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</si>
  <si>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</si>
  <si>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</si>
  <si>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</si>
  <si>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</si>
  <si>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</si>
  <si>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</si>
  <si>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</si>
  <si>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</si>
  <si>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</si>
  <si>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</si>
  <si>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</si>
  <si>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</si>
  <si>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</si>
  <si>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</si>
  <si>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</si>
  <si>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</si>
  <si>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</si>
  <si>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</si>
  <si>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</si>
  <si>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</si>
  <si>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</si>
  <si>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</si>
  <si>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</si>
  <si>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</si>
  <si>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</si>
  <si>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</si>
  <si>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</si>
  <si>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Hiring Analysis</t>
  </si>
  <si>
    <t>Gender</t>
  </si>
  <si>
    <t>Count</t>
  </si>
  <si>
    <t>Salary Analysis</t>
  </si>
  <si>
    <t>Class Interval</t>
  </si>
  <si>
    <t>Frequency</t>
  </si>
  <si>
    <t>100-6757</t>
  </si>
  <si>
    <t>6758-13415</t>
  </si>
  <si>
    <t>13416-20073</t>
  </si>
  <si>
    <t>20074-26731</t>
  </si>
  <si>
    <t>26732-33389</t>
  </si>
  <si>
    <t>33390-40047</t>
  </si>
  <si>
    <t>40048-46705</t>
  </si>
  <si>
    <t>46706-60021</t>
  </si>
  <si>
    <t>60022-66679</t>
  </si>
  <si>
    <t>66680-73337</t>
  </si>
  <si>
    <t>73338-79995</t>
  </si>
  <si>
    <t>79996-86653</t>
  </si>
  <si>
    <t>86654-93311</t>
  </si>
  <si>
    <t>93312-99969</t>
  </si>
  <si>
    <t>99970-100000</t>
  </si>
  <si>
    <t>Department Analysis</t>
  </si>
  <si>
    <t>Departemnt name</t>
  </si>
  <si>
    <t xml:space="preserve">Total </t>
  </si>
  <si>
    <t>Position Tier Analysis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</si>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</sst>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7" formatCode="dd/mm/yyyy\ hh:mm"/>
    </dxf>
  </dxfs>
  <tableStyles count="0" defaultTableStyle="TableStyleMedium2" defaultPivotStyle="PivotStyleLight16"/>
  <colors>
    <mruColors>
      <color rgb="FFFF99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Sheet1!$J$13:$J$27</c:f>
              <c:strCache>
                <c:ptCount val="15"/>
                <c:pt idx="0">
                  <c:v>100-6757</c:v>
                </c:pt>
                <c:pt idx="1">
                  <c:v>6758-13415</c:v>
                </c:pt>
                <c:pt idx="2">
                  <c:v>13416-20073</c:v>
                </c:pt>
                <c:pt idx="3">
                  <c:v>20074-26731</c:v>
                </c:pt>
                <c:pt idx="4">
                  <c:v>26732-33389</c:v>
                </c:pt>
                <c:pt idx="5">
                  <c:v>33390-40047</c:v>
                </c:pt>
                <c:pt idx="6">
                  <c:v>40048-46705</c:v>
                </c:pt>
                <c:pt idx="7">
                  <c:v>46706-60021</c:v>
                </c:pt>
                <c:pt idx="8">
                  <c:v>60022-66679</c:v>
                </c:pt>
                <c:pt idx="9">
                  <c:v>66680-73337</c:v>
                </c:pt>
                <c:pt idx="10">
                  <c:v>73338-79995</c:v>
                </c:pt>
                <c:pt idx="11">
                  <c:v>79996-86653</c:v>
                </c:pt>
                <c:pt idx="12">
                  <c:v>86654-93311</c:v>
                </c:pt>
                <c:pt idx="13">
                  <c:v>93312-99969</c:v>
                </c:pt>
                <c:pt idx="14">
                  <c:v>99970-100000</c:v>
                </c:pt>
              </c:strCache>
            </c:strRef>
          </c:cat>
          <c:val>
            <c:numRef>
              <c:f>Sheet1!$K$13:$K$27</c:f>
              <c:numCache>
                <c:formatCode>General</c:formatCode>
                <c:ptCount val="15"/>
                <c:pt idx="0">
                  <c:v>1</c:v>
                </c:pt>
                <c:pt idx="1">
                  <c:v>444</c:v>
                </c:pt>
                <c:pt idx="2">
                  <c:v>479</c:v>
                </c:pt>
                <c:pt idx="3">
                  <c:v>488</c:v>
                </c:pt>
                <c:pt idx="4">
                  <c:v>480</c:v>
                </c:pt>
                <c:pt idx="5">
                  <c:v>453</c:v>
                </c:pt>
                <c:pt idx="6">
                  <c:v>493</c:v>
                </c:pt>
                <c:pt idx="7">
                  <c:v>544</c:v>
                </c:pt>
                <c:pt idx="8">
                  <c:v>478</c:v>
                </c:pt>
                <c:pt idx="9">
                  <c:v>503</c:v>
                </c:pt>
                <c:pt idx="10">
                  <c:v>452</c:v>
                </c:pt>
                <c:pt idx="11">
                  <c:v>486</c:v>
                </c:pt>
                <c:pt idx="12">
                  <c:v>493</c:v>
                </c:pt>
                <c:pt idx="13">
                  <c:v>460</c:v>
                </c:pt>
                <c:pt idx="14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D-4E06-A091-9412C5744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118975"/>
        <c:axId val="1906863071"/>
      </c:barChart>
      <c:catAx>
        <c:axId val="180611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Class</a:t>
                </a:r>
                <a:r>
                  <a:rPr lang="en-IN" baseline="0"/>
                  <a:t> Interval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63071"/>
        <c:crosses val="autoZero"/>
        <c:auto val="1"/>
        <c:lblAlgn val="ctr"/>
        <c:lblOffset val="100"/>
        <c:noMultiLvlLbl val="0"/>
      </c:catAx>
      <c:valAx>
        <c:axId val="1906863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1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Sheet1!$J$4:$J$5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Sheet1!$K$4:$K$5</c:f>
              <c:numCache>
                <c:formatCode>General</c:formatCode>
                <c:ptCount val="2"/>
                <c:pt idx="0">
                  <c:v>2563</c:v>
                </c:pt>
                <c:pt idx="1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B-4CBB-8A09-EB72CBB302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124255"/>
        <c:axId val="1913548351"/>
      </c:barChart>
      <c:catAx>
        <c:axId val="180612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48351"/>
        <c:crosses val="autoZero"/>
        <c:auto val="1"/>
        <c:lblAlgn val="ctr"/>
        <c:lblOffset val="100"/>
        <c:noMultiLvlLbl val="0"/>
      </c:catAx>
      <c:valAx>
        <c:axId val="1913548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2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Sheet1!$K$33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9D9-4F01-B292-D78DB78617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D9-4F01-B292-D78DB78617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9D9-4F01-B292-D78DB78617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D9-4F01-B292-D78DB78617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9D9-4F01-B292-D78DB78617F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9D9-4F01-B292-D78DB78617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10523992796864527"/>
                  <c:y val="-6.265570394860862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9.0847976962520935E-2"/>
                  <c:y val="8.150222589579617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D9-4F01-B292-D78DB78617FF}"/>
                </c:ext>
              </c:extLst>
            </c:dLbl>
            <c:dLbl>
              <c:idx val="5"/>
              <c:layout>
                <c:manualLayout>
                  <c:x val="5.8641604776981354E-2"/>
                  <c:y val="9.425363611316540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D9-4F01-B292-D78DB78617FF}"/>
                </c:ext>
              </c:extLst>
            </c:dLbl>
            <c:dLbl>
              <c:idx val="6"/>
              <c:layout>
                <c:manualLayout>
                  <c:x val="5.0730121739266894E-2"/>
                  <c:y val="0.1040802047534113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4.1175570542471431E-2"/>
                  <c:y val="0.106123751105697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D9-4F01-B292-D78DB78617FF}"/>
                </c:ext>
              </c:extLst>
            </c:dLbl>
            <c:dLbl>
              <c:idx val="9"/>
              <c:layout>
                <c:manualLayout>
                  <c:x val="3.3555390777946476E-2"/>
                  <c:y val="0.1881059584402778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Sheet1!$J$34:$J$43</c:f>
              <c:strCache>
                <c:ptCount val="10"/>
                <c:pt idx="0">
                  <c:v>Departemnt name</c:v>
                </c:pt>
                <c:pt idx="1">
                  <c:v>Service Department</c:v>
                </c:pt>
                <c:pt idx="2">
                  <c:v>Finance Department</c:v>
                </c:pt>
                <c:pt idx="3">
                  <c:v>Operations Department</c:v>
                </c:pt>
                <c:pt idx="4">
                  <c:v>Sales Department</c:v>
                </c:pt>
                <c:pt idx="5">
                  <c:v>Purchase Department</c:v>
                </c:pt>
                <c:pt idx="6">
                  <c:v>Marketing Department</c:v>
                </c:pt>
                <c:pt idx="7">
                  <c:v>Human Resource Department</c:v>
                </c:pt>
                <c:pt idx="8">
                  <c:v>General Management</c:v>
                </c:pt>
                <c:pt idx="9">
                  <c:v>Production Department</c:v>
                </c:pt>
              </c:strCache>
            </c:strRef>
          </c:cat>
          <c:val>
            <c:numRef>
              <c:f>Sheet1!$K$34:$K$43</c:f>
              <c:numCache>
                <c:formatCode>General</c:formatCode>
                <c:ptCount val="10"/>
                <c:pt idx="0">
                  <c:v>0</c:v>
                </c:pt>
                <c:pt idx="1">
                  <c:v>1332</c:v>
                </c:pt>
                <c:pt idx="2">
                  <c:v>176</c:v>
                </c:pt>
                <c:pt idx="3">
                  <c:v>1843</c:v>
                </c:pt>
                <c:pt idx="4">
                  <c:v>485</c:v>
                </c:pt>
                <c:pt idx="5">
                  <c:v>230</c:v>
                </c:pt>
                <c:pt idx="6">
                  <c:v>202</c:v>
                </c:pt>
                <c:pt idx="7">
                  <c:v>70</c:v>
                </c:pt>
                <c:pt idx="8">
                  <c:v>113</c:v>
                </c:pt>
                <c:pt idx="9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9-4F01-B292-D78DB78617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layout>
                <c:manualLayout>
                  <c:x val="2.7777777777777779E-3"/>
                  <c:y val="9.6679060950714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A8-48A7-AAB8-CED18F69A2E8}"/>
                </c:ext>
              </c:extLst>
            </c:dLbl>
            <c:dLbl>
              <c:idx val="4"/>
              <c:layout>
                <c:manualLayout>
                  <c:x val="5.5555555555555558E-3"/>
                  <c:y val="3.04163021289005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A8-48A7-AAB8-CED18F69A2E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4666666666666662E-2"/>
                      <c:h val="6.0115923009623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9A8-48A7-AAB8-CED18F69A2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Sheet1!$J$35:$J$43</c:f>
              <c:strCache>
                <c:ptCount val="9"/>
                <c:pt idx="0">
                  <c:v>Service Department</c:v>
                </c:pt>
                <c:pt idx="1">
                  <c:v>Finance Department</c:v>
                </c:pt>
                <c:pt idx="2">
                  <c:v>Operations Department</c:v>
                </c:pt>
                <c:pt idx="3">
                  <c:v>Sales Department</c:v>
                </c:pt>
                <c:pt idx="4">
                  <c:v>Purchase Department</c:v>
                </c:pt>
                <c:pt idx="5">
                  <c:v>Marketing Department</c:v>
                </c:pt>
                <c:pt idx="6">
                  <c:v>Human Resource Department</c:v>
                </c:pt>
                <c:pt idx="7">
                  <c:v>General Management</c:v>
                </c:pt>
                <c:pt idx="8">
                  <c:v>Production Department</c:v>
                </c:pt>
              </c:strCache>
            </c:strRef>
          </c:cat>
          <c:val>
            <c:numRef>
              <c:f>Sheet1!$K$35:$K$43</c:f>
              <c:numCache>
                <c:formatCode>General</c:formatCode>
                <c:ptCount val="9"/>
                <c:pt idx="0">
                  <c:v>1332</c:v>
                </c:pt>
                <c:pt idx="1">
                  <c:v>176</c:v>
                </c:pt>
                <c:pt idx="2">
                  <c:v>1843</c:v>
                </c:pt>
                <c:pt idx="3">
                  <c:v>485</c:v>
                </c:pt>
                <c:pt idx="4">
                  <c:v>230</c:v>
                </c:pt>
                <c:pt idx="5">
                  <c:v>202</c:v>
                </c:pt>
                <c:pt idx="6">
                  <c:v>70</c:v>
                </c:pt>
                <c:pt idx="7">
                  <c:v>113</c:v>
                </c:pt>
                <c:pt idx="8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8-48A7-AAB8-CED18F69A2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61479983"/>
        <c:axId val="1913544879"/>
      </c:barChart>
      <c:catAx>
        <c:axId val="206147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Departments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44879"/>
        <c:crosses val="autoZero"/>
        <c:auto val="1"/>
        <c:lblAlgn val="ctr"/>
        <c:lblOffset val="100"/>
        <c:noMultiLvlLbl val="0"/>
      </c:catAx>
      <c:valAx>
        <c:axId val="191354487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6147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Sheet1!$J$52:$J$67</c:f>
              <c:strCache>
                <c:ptCount val="16"/>
                <c:pt idx="0">
                  <c:v>Post Name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Sheet1!$K$52:$K$67</c:f>
              <c:numCache>
                <c:formatCode>General</c:formatCode>
                <c:ptCount val="16"/>
                <c:pt idx="0">
                  <c:v>0</c:v>
                </c:pt>
                <c:pt idx="1">
                  <c:v>463</c:v>
                </c:pt>
                <c:pt idx="2">
                  <c:v>232</c:v>
                </c:pt>
                <c:pt idx="3">
                  <c:v>1747</c:v>
                </c:pt>
                <c:pt idx="4">
                  <c:v>320</c:v>
                </c:pt>
                <c:pt idx="5">
                  <c:v>1792</c:v>
                </c:pt>
                <c:pt idx="6">
                  <c:v>222</c:v>
                </c:pt>
                <c:pt idx="7">
                  <c:v>88</c:v>
                </c:pt>
                <c:pt idx="8">
                  <c:v>787</c:v>
                </c:pt>
                <c:pt idx="9">
                  <c:v>527</c:v>
                </c:pt>
                <c:pt idx="10">
                  <c:v>982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9-4839-9309-3C7E70790FC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3937007874018"/>
          <c:y val="5.5555555555555552E-2"/>
          <c:w val="0.81862729658792655"/>
          <c:h val="0.74350320793234181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Sheet1!$J$52:$J$67</c:f>
              <c:strCache>
                <c:ptCount val="16"/>
                <c:pt idx="0">
                  <c:v>Post Name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Sheet1!$K$52:$K$67</c:f>
              <c:numCache>
                <c:formatCode>General</c:formatCode>
                <c:ptCount val="16"/>
                <c:pt idx="0">
                  <c:v>0</c:v>
                </c:pt>
                <c:pt idx="1">
                  <c:v>463</c:v>
                </c:pt>
                <c:pt idx="2">
                  <c:v>232</c:v>
                </c:pt>
                <c:pt idx="3">
                  <c:v>1747</c:v>
                </c:pt>
                <c:pt idx="4">
                  <c:v>320</c:v>
                </c:pt>
                <c:pt idx="5">
                  <c:v>1792</c:v>
                </c:pt>
                <c:pt idx="6">
                  <c:v>222</c:v>
                </c:pt>
                <c:pt idx="7">
                  <c:v>88</c:v>
                </c:pt>
                <c:pt idx="8">
                  <c:v>787</c:v>
                </c:pt>
                <c:pt idx="9">
                  <c:v>527</c:v>
                </c:pt>
                <c:pt idx="10">
                  <c:v>982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E-42C3-AE33-724267A0DA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061479023"/>
        <c:axId val="1550757023"/>
      </c:barChart>
      <c:catAx>
        <c:axId val="20614790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57023"/>
        <c:crosses val="autoZero"/>
        <c:auto val="1"/>
        <c:lblAlgn val="ctr"/>
        <c:lblOffset val="100"/>
        <c:noMultiLvlLbl val="0"/>
      </c:catAx>
      <c:valAx>
        <c:axId val="15507570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7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205740</xdr:colOff>
      <xdr:row>11</xdr:row>
      <xdr:rowOff>175260</xdr:rowOff>
    </xdr:from>
    <xdr:to>
      <xdr:col>19</xdr:col>
      <xdr:colOff>510540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AC22C-05D6-C953-4E78-B67CC56CB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301283</xdr:colOff>
      <xdr:row>1</xdr:row>
      <xdr:rowOff>19343</xdr:rowOff>
    </xdr:from>
    <xdr:to>
      <xdr:col>21</xdr:col>
      <xdr:colOff>255563</xdr:colOff>
      <xdr:row>9</xdr:row>
      <xdr:rowOff>49823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020E7-7BEC-5194-C1DB-724431409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381000</xdr:colOff>
      <xdr:row>28</xdr:row>
      <xdr:rowOff>121920</xdr:rowOff>
    </xdr:from>
    <xdr:to>
      <xdr:col>17</xdr:col>
      <xdr:colOff>205740</xdr:colOff>
      <xdr:row>42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8E0C8E-A99E-D58F-E13C-E7AF439EA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320040</xdr:colOff>
      <xdr:row>29</xdr:row>
      <xdr:rowOff>22860</xdr:rowOff>
    </xdr:from>
    <xdr:to>
      <xdr:col>24</xdr:col>
      <xdr:colOff>198120</xdr:colOff>
      <xdr:row>42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36A001-184B-6B87-FFDE-F8346BEF6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281940</xdr:colOff>
      <xdr:row>48</xdr:row>
      <xdr:rowOff>15240</xdr:rowOff>
    </xdr:from>
    <xdr:to>
      <xdr:col>18</xdr:col>
      <xdr:colOff>586740</xdr:colOff>
      <xdr:row>63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CCFD34-2FB4-0BE4-0A5E-3D3DEB437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281940</xdr:colOff>
      <xdr:row>64</xdr:row>
      <xdr:rowOff>38100</xdr:rowOff>
    </xdr:from>
    <xdr:to>
      <xdr:col>18</xdr:col>
      <xdr:colOff>586740</xdr:colOff>
      <xdr:row>79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57D8BF-3C5D-01E5-A83C-5612BDF8C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5593ED-7FED-4628-95D6-863A16FD972A}" name="Table1" displayName="Table1" ref="A1:G7169" totalsRowShown="0" headerRowDxfId="1">
  <autoFilter ref="A1:G7169" xr:uid="{2E5593ED-7FED-4628-95D6-863A16FD972A}"/>
  <tableColumns count="7">
    <tableColumn id="1" xr3:uid="{AB47B95F-2E8C-4DF5-949B-45B3EBEDA384}" name="application_id"/>
    <tableColumn id="2" xr3:uid="{7F0ED180-9178-4FDC-AC12-0D3470237869}" name="Interview Taken on" dataDxfId="2"/>
    <tableColumn id="3" xr3:uid="{4FE31C2C-D1A9-494F-B213-3E4327CBCC1A}" name="Status"/>
    <tableColumn id="4" xr3:uid="{E3D93CB7-B907-4BD2-8A51-796FB5D85CE7}" name="event_name"/>
    <tableColumn id="5" xr3:uid="{DDD3EE56-9304-45FB-BD78-89FBB332D888}" name="Department"/>
    <tableColumn id="6" xr3:uid="{0E3A891B-83FF-4481-9D97-740C720B566C}" name="Post Name"/>
    <tableColumn id="7" xr3:uid="{0772663A-75CB-49A9-81A6-B228176EB492}" name="Offered Salary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6B7C78-102B-4392-A03E-BE7DB14CF3F3}" name="Table3" displayName="Table3" ref="J52:K67" totalsRowShown="0">
  <autoFilter ref="J52:K67" xr:uid="{DB6B7C78-102B-4392-A03E-BE7DB14CF3F3}"/>
  <tableColumns count="2">
    <tableColumn id="1" xr3:uid="{6DEAEE08-C0C6-4811-A0ED-0D68DE4FF291}" name="Post Name"/>
    <tableColumn id="2" xr3:uid="{4D1BD10D-3DA8-4473-9F17-634C407B578F}" name="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423F6C-E6D5-4F5F-B4EB-18214F2A607E}" name="Table4" displayName="Table4" ref="J34:K43" totalsRowShown="0">
  <autoFilter ref="J34:K43" xr:uid="{F8423F6C-E6D5-4F5F-B4EB-18214F2A607E}"/>
  <tableColumns count="2">
    <tableColumn id="1" xr3:uid="{1905ADF1-456D-4E1D-B1DA-9987E4972130}" name="Departemnt name"/>
    <tableColumn id="2" xr3:uid="{53ACA6E9-F874-433A-B81E-46015AC43BAA}" name="Total 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7712C0-38B0-49D9-8384-28CA99697935}" name="Table5" displayName="Table5" ref="J12:K27" totalsRowShown="0">
  <autoFilter ref="J12:K27" xr:uid="{E47712C0-38B0-49D9-8384-28CA99697935}"/>
  <tableColumns count="2">
    <tableColumn id="1" xr3:uid="{43E35FC9-6938-40A8-B54A-FBD43B40074B}" name="Class Interval"/>
    <tableColumn id="2" xr3:uid="{48C7C058-D99F-4189-8D2B-1EDC5F99E0A1}" name="Frequency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58B8FB-53CF-446C-A92C-EFDDBDE91BAB}" name="Table6" displayName="Table6" ref="J3:K5" totalsRowShown="0">
  <autoFilter ref="J3:K5" xr:uid="{FB58B8FB-53CF-446C-A92C-EFDDBDE91BAB}"/>
  <tableColumns count="2">
    <tableColumn id="1" xr3:uid="{7B58FDE1-3BAA-4A4D-B953-C7E52AF93C7B}" name="Gender"/>
    <tableColumn id="2" xr3:uid="{23E8B964-1F4D-443B-8189-0F72AD6984A8}" name="Count" dataDxfId="0">
      <calculatedColumnFormula>COUNTIFS(D:D,"Male",C:C,"Hired")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69"/>
  <sheetViews>
    <sheetView tabSelected="1" zoomScale="70" zoomScaleNormal="70" workbookViewId="0">
      <selection activeCell="J33" sqref="J33:K33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4.88671875" customWidth="1"/>
    <col min="10" max="10" width="24.6640625" bestFit="1" customWidth="1"/>
    <col min="11" max="11" width="11.77734375" customWidth="1"/>
  </cols>
  <sheetData>
    <row r="1" spans="1:14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4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J2" s="3" t="s">
        <v>37</v>
      </c>
      <c r="K2" s="3"/>
    </row>
    <row r="3" spans="1:14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J3" t="s">
        <v>38</v>
      </c>
      <c r="K3" t="s">
        <v>39</v>
      </c>
      <c r="M3" t="s">
        <v>28</v>
      </c>
      <c r="N3">
        <f>COUNTIFS(D:D,"Male",C:C,"hired")</f>
        <v>2563</v>
      </c>
    </row>
    <row r="4" spans="1:14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J4" t="s">
        <v>28</v>
      </c>
      <c r="K4">
        <f>COUNTIFS(D:D,"Male",C:C,"Hired")</f>
        <v>2563</v>
      </c>
      <c r="M4" t="s">
        <v>30</v>
      </c>
      <c r="N4">
        <f>COUNTIFS(D:D,"Female",C:C,"hired")</f>
        <v>1856</v>
      </c>
    </row>
    <row r="5" spans="1:14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J5" t="s">
        <v>30</v>
      </c>
      <c r="K5">
        <v>1856</v>
      </c>
    </row>
    <row r="6" spans="1:14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14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14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J8" s="5" t="s">
        <v>40</v>
      </c>
    </row>
    <row r="9" spans="1:14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J9" s="1">
        <f>AVERAGE(G:G)</f>
        <v>49983.029021905961</v>
      </c>
    </row>
    <row r="10" spans="1:14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14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14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J12" t="s">
        <v>41</v>
      </c>
      <c r="K12" t="s">
        <v>42</v>
      </c>
    </row>
    <row r="13" spans="1:14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J13" t="s">
        <v>43</v>
      </c>
      <c r="K13">
        <v>1</v>
      </c>
    </row>
    <row r="14" spans="1:14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J14" t="s">
        <v>44</v>
      </c>
      <c r="K14">
        <v>444</v>
      </c>
    </row>
    <row r="15" spans="1:14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J15" t="s">
        <v>45</v>
      </c>
      <c r="K15">
        <v>479</v>
      </c>
    </row>
    <row r="16" spans="1:14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J16" t="s">
        <v>46</v>
      </c>
      <c r="K16">
        <v>488</v>
      </c>
    </row>
    <row r="17" spans="1:11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J17" t="s">
        <v>47</v>
      </c>
      <c r="K17">
        <v>480</v>
      </c>
    </row>
    <row r="18" spans="1:11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J18" t="s">
        <v>48</v>
      </c>
      <c r="K18">
        <v>453</v>
      </c>
    </row>
    <row r="19" spans="1:11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J19" t="s">
        <v>49</v>
      </c>
      <c r="K19">
        <v>493</v>
      </c>
    </row>
    <row r="20" spans="1:11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J20" t="s">
        <v>50</v>
      </c>
      <c r="K20">
        <v>544</v>
      </c>
    </row>
    <row r="21" spans="1:11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J21" t="s">
        <v>51</v>
      </c>
      <c r="K21">
        <v>478</v>
      </c>
    </row>
    <row r="22" spans="1:11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J22" t="s">
        <v>52</v>
      </c>
      <c r="K22">
        <v>503</v>
      </c>
    </row>
    <row r="23" spans="1:11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J23" t="s">
        <v>53</v>
      </c>
      <c r="K23">
        <v>452</v>
      </c>
    </row>
    <row r="24" spans="1:11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J24" t="s">
        <v>54</v>
      </c>
      <c r="K24">
        <v>486</v>
      </c>
    </row>
    <row r="25" spans="1:11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  <c r="J25" t="s">
        <v>55</v>
      </c>
      <c r="K25">
        <v>493</v>
      </c>
    </row>
    <row r="26" spans="1:11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  <c r="J26" t="s">
        <v>56</v>
      </c>
      <c r="K26">
        <v>460</v>
      </c>
    </row>
    <row r="27" spans="1:11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  <c r="J27" t="s">
        <v>57</v>
      </c>
      <c r="K27">
        <v>444</v>
      </c>
    </row>
    <row r="28" spans="1:11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11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11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11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11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11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  <c r="J33" s="4" t="s">
        <v>58</v>
      </c>
      <c r="K33" s="4"/>
    </row>
    <row r="34" spans="1:11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  <c r="J34" t="s">
        <v>59</v>
      </c>
      <c r="K34" t="s">
        <v>60</v>
      </c>
    </row>
    <row r="35" spans="1:11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  <c r="J35" t="s">
        <v>20</v>
      </c>
      <c r="K35">
        <f>COUNTIFS(E:E,"Service Department",C:C,"Hired")</f>
        <v>1332</v>
      </c>
    </row>
    <row r="36" spans="1:11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  <c r="J36" t="s">
        <v>13</v>
      </c>
      <c r="K36">
        <f>COUNTIFS(E:E,"Finance Department",C:C,"Hired")</f>
        <v>176</v>
      </c>
    </row>
    <row r="37" spans="1:11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  <c r="J37" t="s">
        <v>17</v>
      </c>
      <c r="K37">
        <f>COUNTIFS(E:E,"Operations Department",C:C,"Hired")</f>
        <v>1843</v>
      </c>
    </row>
    <row r="38" spans="1:11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  <c r="J38" t="s">
        <v>12</v>
      </c>
      <c r="K38">
        <f>COUNTIFS(E:E,"Sales Department",C:C,"Hired")</f>
        <v>485</v>
      </c>
    </row>
    <row r="39" spans="1:11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  <c r="J39" t="s">
        <v>18</v>
      </c>
      <c r="K39">
        <f>COUNTIFS(E:E,"Purchase Department",C:C,"Hired")</f>
        <v>230</v>
      </c>
    </row>
    <row r="40" spans="1:11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  <c r="J40" t="s">
        <v>15</v>
      </c>
      <c r="K40">
        <f>COUNTIFS(E:E,"Marketing Department",C:C,"Hired")</f>
        <v>202</v>
      </c>
    </row>
    <row r="41" spans="1:11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  <c r="J41" t="s">
        <v>16</v>
      </c>
      <c r="K41">
        <f>COUNTIFS(E:E,"Human resource Department",C:C,"Hired")</f>
        <v>70</v>
      </c>
    </row>
    <row r="42" spans="1:11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  <c r="J42" t="s">
        <v>19</v>
      </c>
      <c r="K42">
        <f>COUNTIFS(E:E,"General management",C:C,"Hired")</f>
        <v>113</v>
      </c>
    </row>
    <row r="43" spans="1:11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  <c r="J43" t="s">
        <v>14</v>
      </c>
      <c r="K43">
        <f>COUNTIFS(E:E,"Production Department",C:C,"Hired")</f>
        <v>246</v>
      </c>
    </row>
    <row r="44" spans="1:11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11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11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11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11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11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11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11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  <c r="J51" s="3" t="s">
        <v>61</v>
      </c>
      <c r="K51" s="3"/>
    </row>
    <row r="52" spans="1:11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  <c r="J52" t="s">
        <v>11</v>
      </c>
      <c r="K52" t="s">
        <v>62</v>
      </c>
    </row>
    <row r="53" spans="1:11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  <c r="J53" t="s">
        <v>5</v>
      </c>
      <c r="K53">
        <f>COUNTIF(F:F,"b9")</f>
        <v>463</v>
      </c>
    </row>
    <row r="54" spans="1:11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  <c r="J54" t="s">
        <v>9</v>
      </c>
      <c r="K54">
        <f>COUNTIF(F:F,"c-10")</f>
        <v>232</v>
      </c>
    </row>
    <row r="55" spans="1:11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  <c r="J55" t="s">
        <v>2</v>
      </c>
      <c r="K55">
        <f>COUNTIF(F:F,"c5")</f>
        <v>1747</v>
      </c>
    </row>
    <row r="56" spans="1:11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  <c r="J56" t="s">
        <v>1</v>
      </c>
      <c r="K56">
        <f>COUNTIF(F:F,"c8")</f>
        <v>320</v>
      </c>
    </row>
    <row r="57" spans="1:11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  <c r="J57" t="s">
        <v>10</v>
      </c>
      <c r="K57">
        <f>COUNTIF(F:F,"c9")</f>
        <v>1792</v>
      </c>
    </row>
    <row r="58" spans="1:11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  <c r="J58" t="s">
        <v>7</v>
      </c>
      <c r="K58">
        <f>COUNTIF(F:F,"i1")</f>
        <v>222</v>
      </c>
    </row>
    <row r="59" spans="1:11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  <c r="J59" t="s">
        <v>3</v>
      </c>
      <c r="K59">
        <f>COUNTIF(F:F,"i4")</f>
        <v>88</v>
      </c>
    </row>
    <row r="60" spans="1:11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  <c r="J60" t="s">
        <v>6</v>
      </c>
      <c r="K60">
        <f>COUNTIF(F:F,"i5")</f>
        <v>787</v>
      </c>
    </row>
    <row r="61" spans="1:11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  <c r="J61" t="s">
        <v>8</v>
      </c>
      <c r="K61">
        <f>COUNTIF(F:F,"i6")</f>
        <v>527</v>
      </c>
    </row>
    <row r="62" spans="1:11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  <c r="J62" t="s">
        <v>4</v>
      </c>
      <c r="K62">
        <f>COUNTIF(F:F,"i7")</f>
        <v>982</v>
      </c>
    </row>
    <row r="63" spans="1:11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  <c r="J63" t="s">
        <v>23</v>
      </c>
      <c r="K63">
        <f>COUNTIF(F:F,"m6")</f>
        <v>3</v>
      </c>
    </row>
    <row r="64" spans="1:11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  <c r="J64" t="s">
        <v>24</v>
      </c>
      <c r="K64">
        <f>COUNTIF(F:F,"m7")</f>
        <v>1</v>
      </c>
    </row>
    <row r="65" spans="1:11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  <c r="J65" t="s">
        <v>22</v>
      </c>
      <c r="K65">
        <f>COUNTIF(F:F,"n10")</f>
        <v>1</v>
      </c>
    </row>
    <row r="66" spans="1:11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  <c r="J66" t="s">
        <v>26</v>
      </c>
      <c r="K66">
        <f>COUNTIF(F:F,"n6")</f>
        <v>1</v>
      </c>
    </row>
    <row r="67" spans="1:11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  <c r="J67" t="s">
        <v>25</v>
      </c>
      <c r="K67">
        <f>COUNTIF(F:F,"n9")</f>
        <v>1</v>
      </c>
    </row>
    <row r="68" spans="1:11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11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11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11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11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11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11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11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11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11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11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11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11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mergeCells count="3">
    <mergeCell ref="J2:K2"/>
    <mergeCell ref="J33:K33"/>
    <mergeCell ref="J51:K51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Nilons Enterprises</cp:lastModifiedBy>
  <dcterms:created xsi:type="dcterms:W3CDTF">2021-08-03T05:37:34Z</dcterms:created>
  <dcterms:modified xsi:type="dcterms:W3CDTF">2024-02-01T12:58:54Z</dcterms:modified>
</cp:coreProperties>
</file>