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kbhit/Sources/Personal/phd/results/data/"/>
    </mc:Choice>
  </mc:AlternateContent>
  <xr:revisionPtr revIDLastSave="0" documentId="13_ncr:1_{0C98E663-5B8F-4243-9C7A-3F09EEB8046A}" xr6:coauthVersionLast="45" xr6:coauthVersionMax="45" xr10:uidLastSave="{00000000-0000-0000-0000-000000000000}"/>
  <bookViews>
    <workbookView xWindow="25600" yWindow="460" windowWidth="25600" windowHeight="28340" xr2:uid="{00000000-000D-0000-FFFF-FFFF00000000}"/>
  </bookViews>
  <sheets>
    <sheet name="data" sheetId="1" r:id="rId1"/>
    <sheet name="matrix" sheetId="5" r:id="rId2"/>
  </sheets>
  <definedNames>
    <definedName name="_xlnm._FilterDatabase" localSheetId="0" hidden="1">data!$C$1:$C$36</definedName>
    <definedName name="Slicer_problemSize">#N/A</definedName>
  </definedNames>
  <calcPr calcId="191029"/>
  <pivotCaches>
    <pivotCache cacheId="1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 i="1" l="1" a="1"/>
  <c r="K5" i="1" s="1"/>
  <c r="I3" i="1" l="1"/>
  <c r="J3" i="1" s="1"/>
  <c r="K3" i="1" a="1"/>
  <c r="K3" i="1" s="1"/>
  <c r="I4" i="1"/>
  <c r="J4" i="1" s="1"/>
  <c r="K4" i="1" a="1"/>
  <c r="K4" i="1" s="1"/>
  <c r="I5" i="1"/>
  <c r="J5" i="1" s="1"/>
  <c r="M5" i="1" a="1"/>
  <c r="M5" i="1" s="1"/>
  <c r="P5" i="1" s="1"/>
  <c r="I6" i="1"/>
  <c r="J6" i="1" s="1"/>
  <c r="K6" i="1" a="1"/>
  <c r="K6" i="1" s="1"/>
  <c r="M6" i="1" s="1" a="1"/>
  <c r="M6" i="1" s="1"/>
  <c r="P6" i="1" s="1"/>
  <c r="I7" i="1"/>
  <c r="J7" i="1" s="1"/>
  <c r="K7" i="1" a="1"/>
  <c r="K7" i="1" s="1"/>
  <c r="L7" i="1" s="1" a="1"/>
  <c r="L7" i="1" s="1"/>
  <c r="O7" i="1" s="1"/>
  <c r="I8" i="1"/>
  <c r="J8" i="1" s="1"/>
  <c r="K8" i="1" a="1"/>
  <c r="K8" i="1" s="1"/>
  <c r="I9" i="1"/>
  <c r="J9" i="1" s="1"/>
  <c r="K9" i="1" a="1"/>
  <c r="K9" i="1" s="1"/>
  <c r="N9" i="1" s="1" a="1"/>
  <c r="N9" i="1" s="1"/>
  <c r="Q9" i="1" s="1"/>
  <c r="I10" i="1"/>
  <c r="J10" i="1" s="1"/>
  <c r="K10" i="1" a="1"/>
  <c r="K10" i="1" s="1"/>
  <c r="N10" i="1" s="1" a="1"/>
  <c r="N10" i="1" s="1"/>
  <c r="Q10" i="1" s="1"/>
  <c r="I11" i="1"/>
  <c r="J11" i="1"/>
  <c r="K11" i="1" a="1"/>
  <c r="K11" i="1" s="1"/>
  <c r="N11" i="1" s="1" a="1"/>
  <c r="N11" i="1" s="1"/>
  <c r="Q11" i="1" s="1"/>
  <c r="I12" i="1"/>
  <c r="J12" i="1" s="1"/>
  <c r="K12" i="1" a="1"/>
  <c r="K12" i="1" s="1"/>
  <c r="I13" i="1"/>
  <c r="J13" i="1" s="1"/>
  <c r="K13" i="1" a="1"/>
  <c r="K13" i="1" s="1"/>
  <c r="M13" i="1" s="1" a="1"/>
  <c r="M13" i="1" s="1"/>
  <c r="P13" i="1" s="1"/>
  <c r="I14" i="1"/>
  <c r="J14" i="1" s="1"/>
  <c r="K14" i="1" a="1"/>
  <c r="K14" i="1" s="1"/>
  <c r="N14" i="1" s="1" a="1"/>
  <c r="N14" i="1" s="1"/>
  <c r="Q14" i="1" s="1"/>
  <c r="I15" i="1"/>
  <c r="J15" i="1" s="1"/>
  <c r="K15" i="1" a="1"/>
  <c r="K15" i="1" s="1"/>
  <c r="I16" i="1"/>
  <c r="J16" i="1" s="1"/>
  <c r="K16" i="1" a="1"/>
  <c r="K16" i="1" s="1"/>
  <c r="N16" i="1" s="1" a="1"/>
  <c r="N16" i="1" s="1"/>
  <c r="Q16" i="1" s="1"/>
  <c r="I17" i="1"/>
  <c r="J17" i="1" s="1"/>
  <c r="K17" i="1" a="1"/>
  <c r="K17" i="1" s="1"/>
  <c r="L17" i="1" s="1" a="1"/>
  <c r="L17" i="1" s="1"/>
  <c r="O17" i="1" s="1"/>
  <c r="R17" i="1" s="1"/>
  <c r="I18" i="1"/>
  <c r="J18" i="1" s="1"/>
  <c r="K18" i="1" a="1"/>
  <c r="K18" i="1" s="1"/>
  <c r="I19" i="1"/>
  <c r="J19" i="1" s="1"/>
  <c r="K19" i="1" a="1"/>
  <c r="K19" i="1" s="1"/>
  <c r="L19" i="1" s="1" a="1"/>
  <c r="L19" i="1" s="1"/>
  <c r="O19" i="1" s="1"/>
  <c r="I20" i="1"/>
  <c r="J20" i="1" s="1"/>
  <c r="K20" i="1" a="1"/>
  <c r="K20" i="1" s="1"/>
  <c r="I21" i="1"/>
  <c r="J21" i="1" s="1"/>
  <c r="K21" i="1" a="1"/>
  <c r="K21" i="1" s="1"/>
  <c r="I22" i="1"/>
  <c r="J22" i="1" s="1"/>
  <c r="K22" i="1" a="1"/>
  <c r="K22" i="1" s="1"/>
  <c r="I23" i="1"/>
  <c r="J23" i="1" s="1"/>
  <c r="K23" i="1" a="1"/>
  <c r="K23" i="1" s="1"/>
  <c r="I24" i="1"/>
  <c r="J24" i="1" s="1"/>
  <c r="K24" i="1" a="1"/>
  <c r="K24" i="1" s="1"/>
  <c r="L24" i="1" s="1" a="1"/>
  <c r="L24" i="1" s="1"/>
  <c r="O24" i="1" s="1"/>
  <c r="R24" i="1" s="1"/>
  <c r="I25" i="1"/>
  <c r="J25" i="1" s="1"/>
  <c r="K25" i="1" a="1"/>
  <c r="K25" i="1" s="1"/>
  <c r="I26" i="1"/>
  <c r="J26" i="1" s="1"/>
  <c r="K26" i="1" a="1"/>
  <c r="K26" i="1" s="1"/>
  <c r="I27" i="1"/>
  <c r="J27" i="1" s="1"/>
  <c r="K27" i="1" a="1"/>
  <c r="K27" i="1" s="1"/>
  <c r="I28" i="1"/>
  <c r="J28" i="1" s="1"/>
  <c r="K28" i="1" a="1"/>
  <c r="K28" i="1" s="1"/>
  <c r="I29" i="1"/>
  <c r="J29" i="1" s="1"/>
  <c r="K29" i="1" a="1"/>
  <c r="K29" i="1" s="1"/>
  <c r="I30" i="1"/>
  <c r="J30" i="1"/>
  <c r="K30" i="1" a="1"/>
  <c r="K30" i="1" s="1"/>
  <c r="L30" i="1" s="1" a="1"/>
  <c r="L30" i="1" s="1"/>
  <c r="O30" i="1" s="1"/>
  <c r="I31" i="1"/>
  <c r="J31" i="1" s="1"/>
  <c r="K31" i="1" a="1"/>
  <c r="K31" i="1" s="1"/>
  <c r="N31" i="1" s="1" a="1"/>
  <c r="N31" i="1" s="1"/>
  <c r="Q31" i="1" s="1"/>
  <c r="I32" i="1"/>
  <c r="J32" i="1" s="1"/>
  <c r="K32" i="1" a="1"/>
  <c r="K32" i="1" s="1"/>
  <c r="N32" i="1" s="1" a="1"/>
  <c r="N32" i="1" s="1"/>
  <c r="Q32" i="1" s="1"/>
  <c r="I33" i="1"/>
  <c r="J33" i="1" s="1"/>
  <c r="K33" i="1" a="1"/>
  <c r="K33" i="1" s="1"/>
  <c r="M33" i="1" s="1" a="1"/>
  <c r="M33" i="1" s="1"/>
  <c r="P33" i="1" s="1"/>
  <c r="I34" i="1"/>
  <c r="J34" i="1" s="1"/>
  <c r="K34" i="1" a="1"/>
  <c r="K34" i="1" s="1"/>
  <c r="I35" i="1"/>
  <c r="J35" i="1" s="1"/>
  <c r="K35" i="1" a="1"/>
  <c r="K35" i="1" s="1"/>
  <c r="I36" i="1"/>
  <c r="J36" i="1" s="1"/>
  <c r="K36" i="1" a="1"/>
  <c r="K36" i="1" s="1"/>
  <c r="S19" i="1" l="1"/>
  <c r="R19" i="1"/>
  <c r="S30" i="1"/>
  <c r="R30" i="1"/>
  <c r="S7" i="1"/>
  <c r="R7" i="1"/>
  <c r="L9" i="1" a="1"/>
  <c r="L9" i="1" s="1"/>
  <c r="O9" i="1" s="1"/>
  <c r="R9" i="1" s="1"/>
  <c r="S24" i="1"/>
  <c r="Z17" i="1"/>
  <c r="S17" i="1"/>
  <c r="N25" i="1" a="1"/>
  <c r="N25" i="1" s="1"/>
  <c r="Q25" i="1" s="1"/>
  <c r="L25" i="1" a="1"/>
  <c r="L25" i="1" s="1"/>
  <c r="O25" i="1" s="1"/>
  <c r="M25" i="1" a="1"/>
  <c r="M25" i="1" s="1"/>
  <c r="P25" i="1" s="1"/>
  <c r="M9" i="1" a="1"/>
  <c r="M9" i="1" s="1"/>
  <c r="P9" i="1" s="1"/>
  <c r="N19" i="1" a="1"/>
  <c r="N19" i="1" s="1"/>
  <c r="Q19" i="1" s="1"/>
  <c r="L16" i="1" a="1"/>
  <c r="L16" i="1" s="1"/>
  <c r="O16" i="1" s="1"/>
  <c r="M14" i="1" a="1"/>
  <c r="M14" i="1" s="1"/>
  <c r="P14" i="1" s="1"/>
  <c r="M32" i="1" a="1"/>
  <c r="M32" i="1" s="1"/>
  <c r="P32" i="1" s="1"/>
  <c r="M19" i="1" a="1"/>
  <c r="M19" i="1" s="1"/>
  <c r="P19" i="1" s="1"/>
  <c r="L14" i="1" a="1"/>
  <c r="L14" i="1" s="1"/>
  <c r="O14" i="1" s="1"/>
  <c r="R14" i="1" s="1"/>
  <c r="N17" i="1" a="1"/>
  <c r="N17" i="1" s="1"/>
  <c r="Q17" i="1" s="1"/>
  <c r="M17" i="1" a="1"/>
  <c r="M17" i="1" s="1"/>
  <c r="P17" i="1" s="1"/>
  <c r="M11" i="1" a="1"/>
  <c r="M11" i="1" s="1"/>
  <c r="P11" i="1" s="1"/>
  <c r="L11" i="1" a="1"/>
  <c r="L11" i="1" s="1"/>
  <c r="O11" i="1" s="1"/>
  <c r="Z19" i="1"/>
  <c r="Z24" i="1"/>
  <c r="N35" i="1" a="1"/>
  <c r="N35" i="1" s="1"/>
  <c r="Q35" i="1" s="1"/>
  <c r="L35" i="1" a="1"/>
  <c r="L35" i="1" s="1"/>
  <c r="O35" i="1" s="1"/>
  <c r="M35" i="1" a="1"/>
  <c r="M35" i="1" s="1"/>
  <c r="P35" i="1" s="1"/>
  <c r="Z30" i="1"/>
  <c r="N29" i="1" a="1"/>
  <c r="N29" i="1" s="1"/>
  <c r="Q29" i="1" s="1"/>
  <c r="L29" i="1" a="1"/>
  <c r="L29" i="1" s="1"/>
  <c r="O29" i="1" s="1"/>
  <c r="M29" i="1" a="1"/>
  <c r="M29" i="1" s="1"/>
  <c r="P29" i="1" s="1"/>
  <c r="N36" i="1" a="1"/>
  <c r="N36" i="1" s="1"/>
  <c r="Q36" i="1" s="1"/>
  <c r="L36" i="1" a="1"/>
  <c r="L36" i="1" s="1"/>
  <c r="O36" i="1" s="1"/>
  <c r="M36" i="1" a="1"/>
  <c r="M36" i="1" s="1"/>
  <c r="P36" i="1" s="1"/>
  <c r="N34" i="1" a="1"/>
  <c r="N34" i="1" s="1"/>
  <c r="Q34" i="1" s="1"/>
  <c r="M34" i="1" a="1"/>
  <c r="M34" i="1" s="1"/>
  <c r="P34" i="1" s="1"/>
  <c r="L34" i="1" a="1"/>
  <c r="L34" i="1" s="1"/>
  <c r="O34" i="1" s="1"/>
  <c r="N27" i="1" a="1"/>
  <c r="N27" i="1" s="1"/>
  <c r="Q27" i="1" s="1"/>
  <c r="M27" i="1" a="1"/>
  <c r="M27" i="1" s="1"/>
  <c r="P27" i="1" s="1"/>
  <c r="L27" i="1" a="1"/>
  <c r="L27" i="1" s="1"/>
  <c r="O27" i="1" s="1"/>
  <c r="M22" i="1" a="1"/>
  <c r="M22" i="1" s="1"/>
  <c r="P22" i="1" s="1"/>
  <c r="N22" i="1" a="1"/>
  <c r="N22" i="1" s="1"/>
  <c r="Q22" i="1" s="1"/>
  <c r="L22" i="1" a="1"/>
  <c r="L22" i="1" s="1"/>
  <c r="O22" i="1" s="1"/>
  <c r="N28" i="1" a="1"/>
  <c r="N28" i="1" s="1"/>
  <c r="Q28" i="1" s="1"/>
  <c r="L28" i="1" a="1"/>
  <c r="L28" i="1" s="1"/>
  <c r="O28" i="1" s="1"/>
  <c r="M18" i="1" a="1"/>
  <c r="M18" i="1" s="1"/>
  <c r="P18" i="1" s="1"/>
  <c r="N18" i="1" a="1"/>
  <c r="N18" i="1" s="1"/>
  <c r="Q18" i="1" s="1"/>
  <c r="L18" i="1" a="1"/>
  <c r="L18" i="1" s="1"/>
  <c r="O18" i="1" s="1"/>
  <c r="N24" i="1" a="1"/>
  <c r="N24" i="1" s="1"/>
  <c r="Q24" i="1" s="1"/>
  <c r="M24" i="1" a="1"/>
  <c r="M24" i="1" s="1"/>
  <c r="P24" i="1" s="1"/>
  <c r="N30" i="1" a="1"/>
  <c r="N30" i="1" s="1"/>
  <c r="Q30" i="1" s="1"/>
  <c r="M30" i="1" a="1"/>
  <c r="M30" i="1" s="1"/>
  <c r="P30" i="1" s="1"/>
  <c r="L21" i="1" a="1"/>
  <c r="L21" i="1" s="1"/>
  <c r="O21" i="1" s="1"/>
  <c r="M21" i="1" a="1"/>
  <c r="M21" i="1" s="1"/>
  <c r="P21" i="1" s="1"/>
  <c r="N21" i="1" a="1"/>
  <c r="N21" i="1" s="1"/>
  <c r="Q21" i="1" s="1"/>
  <c r="N33" i="1" a="1"/>
  <c r="N33" i="1" s="1"/>
  <c r="Q33" i="1" s="1"/>
  <c r="L33" i="1" a="1"/>
  <c r="L33" i="1" s="1"/>
  <c r="O33" i="1" s="1"/>
  <c r="M31" i="1" a="1"/>
  <c r="M31" i="1" s="1"/>
  <c r="P31" i="1" s="1"/>
  <c r="N26" i="1" a="1"/>
  <c r="N26" i="1" s="1"/>
  <c r="Q26" i="1" s="1"/>
  <c r="L26" i="1" a="1"/>
  <c r="L26" i="1" s="1"/>
  <c r="O26" i="1" s="1"/>
  <c r="M26" i="1" a="1"/>
  <c r="M26" i="1" s="1"/>
  <c r="P26" i="1" s="1"/>
  <c r="Z7" i="1"/>
  <c r="L32" i="1" a="1"/>
  <c r="L32" i="1" s="1"/>
  <c r="O32" i="1" s="1"/>
  <c r="M28" i="1" a="1"/>
  <c r="M28" i="1" s="1"/>
  <c r="P28" i="1" s="1"/>
  <c r="L31" i="1" a="1"/>
  <c r="L31" i="1" s="1"/>
  <c r="O31" i="1" s="1"/>
  <c r="N23" i="1" a="1"/>
  <c r="N23" i="1" s="1"/>
  <c r="Q23" i="1" s="1"/>
  <c r="M23" i="1" a="1"/>
  <c r="M23" i="1" s="1"/>
  <c r="P23" i="1" s="1"/>
  <c r="L23" i="1" a="1"/>
  <c r="L23" i="1" s="1"/>
  <c r="O23" i="1" s="1"/>
  <c r="N12" i="1" a="1"/>
  <c r="N12" i="1" s="1"/>
  <c r="Q12" i="1" s="1"/>
  <c r="L12" i="1" a="1"/>
  <c r="L12" i="1" s="1"/>
  <c r="O12" i="1" s="1"/>
  <c r="L20" i="1" a="1"/>
  <c r="L20" i="1" s="1"/>
  <c r="O20" i="1" s="1"/>
  <c r="M20" i="1" a="1"/>
  <c r="M20" i="1" s="1"/>
  <c r="P20" i="1" s="1"/>
  <c r="M16" i="1" a="1"/>
  <c r="M16" i="1" s="1"/>
  <c r="P16" i="1" s="1"/>
  <c r="N8" i="1" a="1"/>
  <c r="N8" i="1" s="1"/>
  <c r="Q8" i="1" s="1"/>
  <c r="L8" i="1" a="1"/>
  <c r="L8" i="1" s="1"/>
  <c r="O8" i="1" s="1"/>
  <c r="M8" i="1" a="1"/>
  <c r="M8" i="1" s="1"/>
  <c r="P8" i="1" s="1"/>
  <c r="N4" i="1" a="1"/>
  <c r="N4" i="1" s="1"/>
  <c r="Q4" i="1" s="1"/>
  <c r="L4" i="1" a="1"/>
  <c r="L4" i="1" s="1"/>
  <c r="O4" i="1" s="1"/>
  <c r="M4" i="1" a="1"/>
  <c r="M4" i="1" s="1"/>
  <c r="P4" i="1" s="1"/>
  <c r="L15" i="1" a="1"/>
  <c r="L15" i="1" s="1"/>
  <c r="O15" i="1" s="1"/>
  <c r="M15" i="1" a="1"/>
  <c r="M15" i="1" s="1"/>
  <c r="P15" i="1" s="1"/>
  <c r="N15" i="1" a="1"/>
  <c r="N15" i="1" s="1"/>
  <c r="Q15" i="1" s="1"/>
  <c r="N7" i="1" a="1"/>
  <c r="N7" i="1" s="1"/>
  <c r="Q7" i="1" s="1"/>
  <c r="M7" i="1" a="1"/>
  <c r="M7" i="1" s="1"/>
  <c r="P7" i="1" s="1"/>
  <c r="N20" i="1" a="1"/>
  <c r="N20" i="1" s="1"/>
  <c r="Q20" i="1" s="1"/>
  <c r="M12" i="1" a="1"/>
  <c r="M12" i="1" s="1"/>
  <c r="P12" i="1" s="1"/>
  <c r="N13" i="1" a="1"/>
  <c r="N13" i="1" s="1"/>
  <c r="Q13" i="1" s="1"/>
  <c r="L13" i="1" a="1"/>
  <c r="L13" i="1" s="1"/>
  <c r="O13" i="1" s="1"/>
  <c r="N5" i="1" a="1"/>
  <c r="N5" i="1" s="1"/>
  <c r="Q5" i="1" s="1"/>
  <c r="L5" i="1" a="1"/>
  <c r="L5" i="1" s="1"/>
  <c r="O5" i="1" s="1"/>
  <c r="M10" i="1" a="1"/>
  <c r="M10" i="1" s="1"/>
  <c r="P10" i="1" s="1"/>
  <c r="L10" i="1" a="1"/>
  <c r="L10" i="1" s="1"/>
  <c r="O10" i="1" s="1"/>
  <c r="N6" i="1" a="1"/>
  <c r="N6" i="1" s="1"/>
  <c r="Q6" i="1" s="1"/>
  <c r="L6" i="1" a="1"/>
  <c r="L6" i="1" s="1"/>
  <c r="O6" i="1" s="1"/>
  <c r="N3" i="1" a="1"/>
  <c r="N3" i="1" s="1"/>
  <c r="Q3" i="1" s="1"/>
  <c r="L3" i="1" a="1"/>
  <c r="L3" i="1" s="1"/>
  <c r="O3" i="1" s="1"/>
  <c r="M3" i="1" a="1"/>
  <c r="M3" i="1" s="1"/>
  <c r="P3" i="1" s="1"/>
  <c r="I2" i="1"/>
  <c r="J2" i="1" s="1"/>
  <c r="T32" i="1" s="1" a="1"/>
  <c r="T32" i="1" s="1"/>
  <c r="S6" i="1" l="1"/>
  <c r="R6" i="1"/>
  <c r="S4" i="1"/>
  <c r="R4" i="1"/>
  <c r="S12" i="1"/>
  <c r="R12" i="1"/>
  <c r="S29" i="1"/>
  <c r="R29" i="1"/>
  <c r="S11" i="1"/>
  <c r="R11" i="1"/>
  <c r="S16" i="1"/>
  <c r="R16" i="1"/>
  <c r="S34" i="1"/>
  <c r="R34" i="1"/>
  <c r="S26" i="1"/>
  <c r="R26" i="1"/>
  <c r="S21" i="1"/>
  <c r="R21" i="1"/>
  <c r="S10" i="1"/>
  <c r="R10" i="1"/>
  <c r="S23" i="1"/>
  <c r="R23" i="1"/>
  <c r="S8" i="1"/>
  <c r="R8" i="1"/>
  <c r="S22" i="1"/>
  <c r="R22" i="1"/>
  <c r="S5" i="1"/>
  <c r="R5" i="1"/>
  <c r="S35" i="1"/>
  <c r="R35" i="1"/>
  <c r="S25" i="1"/>
  <c r="R25" i="1"/>
  <c r="S31" i="1"/>
  <c r="R31" i="1"/>
  <c r="S33" i="1"/>
  <c r="R33" i="1"/>
  <c r="S36" i="1"/>
  <c r="R36" i="1"/>
  <c r="S3" i="1"/>
  <c r="R3" i="1"/>
  <c r="S15" i="1"/>
  <c r="R15" i="1"/>
  <c r="S18" i="1"/>
  <c r="R18" i="1"/>
  <c r="S27" i="1"/>
  <c r="R27" i="1"/>
  <c r="S28" i="1"/>
  <c r="R28" i="1"/>
  <c r="S13" i="1"/>
  <c r="R13" i="1"/>
  <c r="S20" i="1"/>
  <c r="R20" i="1"/>
  <c r="S32" i="1"/>
  <c r="R32" i="1"/>
  <c r="Z25" i="1"/>
  <c r="Z9" i="1"/>
  <c r="S9" i="1"/>
  <c r="Z14" i="1"/>
  <c r="S14" i="1"/>
  <c r="T17" i="1" a="1"/>
  <c r="T17" i="1" s="1"/>
  <c r="T6" i="1" a="1"/>
  <c r="T6" i="1" s="1"/>
  <c r="T14" i="1" a="1"/>
  <c r="T14" i="1" s="1"/>
  <c r="Z16" i="1"/>
  <c r="T21" i="1" a="1"/>
  <c r="T21" i="1" s="1"/>
  <c r="Z11" i="1"/>
  <c r="T5" i="1" a="1"/>
  <c r="T5" i="1" s="1"/>
  <c r="U32" i="1" a="1"/>
  <c r="U32" i="1" s="1"/>
  <c r="W32" i="1" s="1"/>
  <c r="V32" i="1" a="1"/>
  <c r="V32" i="1" s="1"/>
  <c r="X32" i="1" s="1"/>
  <c r="Y32" i="1" s="1"/>
  <c r="T4" i="1" a="1"/>
  <c r="T4" i="1" s="1"/>
  <c r="T10" i="1" a="1"/>
  <c r="T10" i="1" s="1"/>
  <c r="T31" i="1" a="1"/>
  <c r="T31" i="1" s="1"/>
  <c r="T27" i="1" a="1"/>
  <c r="T27" i="1" s="1"/>
  <c r="T15" i="1" a="1"/>
  <c r="T15" i="1" s="1"/>
  <c r="T9" i="1" a="1"/>
  <c r="T9" i="1" s="1"/>
  <c r="T16" i="1" a="1"/>
  <c r="T16" i="1" s="1"/>
  <c r="T12" i="1" a="1"/>
  <c r="T12" i="1" s="1"/>
  <c r="T13" i="1" a="1"/>
  <c r="T13" i="1" s="1"/>
  <c r="V13" i="1" s="1" a="1"/>
  <c r="V13" i="1" s="1"/>
  <c r="X13" i="1" s="1"/>
  <c r="Y13" i="1" s="1"/>
  <c r="T8" i="1" a="1"/>
  <c r="T8" i="1" s="1"/>
  <c r="T28" i="1" a="1"/>
  <c r="T28" i="1" s="1"/>
  <c r="T26" i="1" a="1"/>
  <c r="T26" i="1" s="1"/>
  <c r="V26" i="1" s="1" a="1"/>
  <c r="V26" i="1" s="1"/>
  <c r="X26" i="1" s="1"/>
  <c r="Y26" i="1" s="1"/>
  <c r="T23" i="1" a="1"/>
  <c r="T23" i="1" s="1"/>
  <c r="U23" i="1" s="1" a="1"/>
  <c r="U23" i="1" s="1"/>
  <c r="W23" i="1" s="1"/>
  <c r="T22" i="1" a="1"/>
  <c r="T22" i="1" s="1"/>
  <c r="V22" i="1" s="1" a="1"/>
  <c r="V22" i="1" s="1"/>
  <c r="X22" i="1" s="1"/>
  <c r="Y22" i="1" s="1"/>
  <c r="T18" i="1" a="1"/>
  <c r="T18" i="1" s="1"/>
  <c r="T34" i="1" a="1"/>
  <c r="T34" i="1" s="1"/>
  <c r="T29" i="1" a="1"/>
  <c r="T29" i="1" s="1"/>
  <c r="U29" i="1" s="1" a="1"/>
  <c r="U29" i="1" s="1"/>
  <c r="W29" i="1" s="1"/>
  <c r="T3" i="1" a="1"/>
  <c r="T3" i="1" s="1"/>
  <c r="U3" i="1" s="1" a="1"/>
  <c r="U3" i="1" s="1"/>
  <c r="W3" i="1" s="1"/>
  <c r="T36" i="1" a="1"/>
  <c r="T36" i="1" s="1"/>
  <c r="T33" i="1" a="1"/>
  <c r="T33" i="1" s="1"/>
  <c r="V33" i="1" s="1" a="1"/>
  <c r="V33" i="1" s="1"/>
  <c r="X33" i="1" s="1"/>
  <c r="Y33" i="1" s="1"/>
  <c r="T24" i="1" a="1"/>
  <c r="T24" i="1" s="1"/>
  <c r="U24" i="1" s="1" a="1"/>
  <c r="U24" i="1" s="1"/>
  <c r="W24" i="1" s="1"/>
  <c r="T35" i="1" a="1"/>
  <c r="T35" i="1" s="1"/>
  <c r="T7" i="1" a="1"/>
  <c r="T7" i="1" s="1"/>
  <c r="T19" i="1" a="1"/>
  <c r="T19" i="1" s="1"/>
  <c r="V19" i="1" s="1" a="1"/>
  <c r="V19" i="1" s="1"/>
  <c r="X19" i="1" s="1"/>
  <c r="Y19" i="1" s="1"/>
  <c r="T30" i="1" a="1"/>
  <c r="T30" i="1" s="1"/>
  <c r="U30" i="1" s="1" a="1"/>
  <c r="U30" i="1" s="1"/>
  <c r="W30" i="1" s="1"/>
  <c r="T25" i="1" a="1"/>
  <c r="T25" i="1" s="1"/>
  <c r="T11" i="1" a="1"/>
  <c r="T11" i="1" s="1"/>
  <c r="U11" i="1" s="1" a="1"/>
  <c r="U11" i="1" s="1"/>
  <c r="W11" i="1" s="1"/>
  <c r="T20" i="1" a="1"/>
  <c r="T20" i="1" s="1"/>
  <c r="V20" i="1" s="1" a="1"/>
  <c r="V20" i="1" s="1"/>
  <c r="X20" i="1" s="1"/>
  <c r="Y20" i="1" s="1"/>
  <c r="V14" i="1" a="1"/>
  <c r="V14" i="1" s="1"/>
  <c r="X14" i="1" s="1"/>
  <c r="Y14" i="1" s="1"/>
  <c r="U14" i="1" a="1"/>
  <c r="U14" i="1" s="1"/>
  <c r="W14" i="1" s="1"/>
  <c r="Z33" i="1"/>
  <c r="V21" i="1" a="1"/>
  <c r="V21" i="1" s="1"/>
  <c r="X21" i="1" s="1"/>
  <c r="Y21" i="1" s="1"/>
  <c r="U21" i="1" a="1"/>
  <c r="U21" i="1" s="1"/>
  <c r="W21" i="1" s="1"/>
  <c r="U7" i="1" a="1"/>
  <c r="U7" i="1" s="1"/>
  <c r="W7" i="1" s="1"/>
  <c r="V7" i="1" a="1"/>
  <c r="V7" i="1" s="1"/>
  <c r="X7" i="1" s="1"/>
  <c r="Y7" i="1" s="1"/>
  <c r="Z28" i="1"/>
  <c r="U6" i="1" a="1"/>
  <c r="U6" i="1" s="1"/>
  <c r="W6" i="1" s="1"/>
  <c r="V6" i="1" a="1"/>
  <c r="V6" i="1" s="1"/>
  <c r="X6" i="1" s="1"/>
  <c r="Y6" i="1" s="1"/>
  <c r="Z10" i="1"/>
  <c r="Z5" i="1"/>
  <c r="Z12" i="1"/>
  <c r="U4" i="1" a="1"/>
  <c r="U4" i="1" s="1"/>
  <c r="W4" i="1" s="1"/>
  <c r="V4" i="1" a="1"/>
  <c r="V4" i="1" s="1"/>
  <c r="X4" i="1" s="1"/>
  <c r="Y4" i="1" s="1"/>
  <c r="Z13" i="1"/>
  <c r="U10" i="1" a="1"/>
  <c r="U10" i="1" s="1"/>
  <c r="W10" i="1" s="1"/>
  <c r="V10" i="1" a="1"/>
  <c r="V10" i="1" s="1"/>
  <c r="X10" i="1" s="1"/>
  <c r="Y10" i="1" s="1"/>
  <c r="Z23" i="1"/>
  <c r="Z18" i="1"/>
  <c r="Z36" i="1"/>
  <c r="U5" i="1" a="1"/>
  <c r="U5" i="1" s="1"/>
  <c r="W5" i="1" s="1"/>
  <c r="V5" i="1" a="1"/>
  <c r="V5" i="1" s="1"/>
  <c r="X5" i="1" s="1"/>
  <c r="Y5" i="1" s="1"/>
  <c r="U15" i="1" a="1"/>
  <c r="U15" i="1" s="1"/>
  <c r="W15" i="1" s="1"/>
  <c r="V15" i="1" a="1"/>
  <c r="V15" i="1" s="1"/>
  <c r="X15" i="1" s="1"/>
  <c r="Y15" i="1" s="1"/>
  <c r="Z15" i="1"/>
  <c r="Z8" i="1"/>
  <c r="U9" i="1" a="1"/>
  <c r="U9" i="1" s="1"/>
  <c r="W9" i="1" s="1"/>
  <c r="V9" i="1" a="1"/>
  <c r="V9" i="1" s="1"/>
  <c r="X9" i="1" s="1"/>
  <c r="Y9" i="1" s="1"/>
  <c r="U16" i="1" a="1"/>
  <c r="U16" i="1" s="1"/>
  <c r="W16" i="1" s="1"/>
  <c r="V16" i="1" a="1"/>
  <c r="V16" i="1" s="1"/>
  <c r="X16" i="1" s="1"/>
  <c r="Y16" i="1" s="1"/>
  <c r="U12" i="1" a="1"/>
  <c r="U12" i="1" s="1"/>
  <c r="W12" i="1" s="1"/>
  <c r="V12" i="1" a="1"/>
  <c r="V12" i="1" s="1"/>
  <c r="X12" i="1" s="1"/>
  <c r="Y12" i="1" s="1"/>
  <c r="Z27" i="1"/>
  <c r="U17" i="1" a="1"/>
  <c r="U17" i="1" s="1"/>
  <c r="W17" i="1" s="1"/>
  <c r="V17" i="1" a="1"/>
  <c r="V17" i="1" s="1"/>
  <c r="X17" i="1" s="1"/>
  <c r="Y17" i="1" s="1"/>
  <c r="Z3" i="1"/>
  <c r="Z26" i="1"/>
  <c r="U8" i="1" a="1"/>
  <c r="U8" i="1" s="1"/>
  <c r="W8" i="1" s="1"/>
  <c r="V8" i="1" a="1"/>
  <c r="V8" i="1" s="1"/>
  <c r="X8" i="1" s="1"/>
  <c r="Y8" i="1" s="1"/>
  <c r="Z34" i="1"/>
  <c r="Z4" i="1"/>
  <c r="U18" i="1" a="1"/>
  <c r="U18" i="1" s="1"/>
  <c r="W18" i="1" s="1"/>
  <c r="V18" i="1" a="1"/>
  <c r="V18" i="1" s="1"/>
  <c r="X18" i="1" s="1"/>
  <c r="Y18" i="1" s="1"/>
  <c r="Z29" i="1"/>
  <c r="Z35" i="1"/>
  <c r="Z6" i="1"/>
  <c r="Z20" i="1"/>
  <c r="Z31" i="1"/>
  <c r="Z32" i="1"/>
  <c r="Z21" i="1"/>
  <c r="Z22" i="1"/>
  <c r="K2" i="1" a="1"/>
  <c r="K2" i="1" s="1"/>
  <c r="U22" i="1" l="1" a="1"/>
  <c r="U22" i="1" s="1"/>
  <c r="W22" i="1" s="1"/>
  <c r="V3" i="1" a="1"/>
  <c r="V3" i="1" s="1"/>
  <c r="X3" i="1" s="1"/>
  <c r="Y3" i="1" s="1"/>
  <c r="U26" i="1" a="1"/>
  <c r="U26" i="1" s="1"/>
  <c r="W26" i="1" s="1"/>
  <c r="V23" i="1" a="1"/>
  <c r="V23" i="1" s="1"/>
  <c r="X23" i="1" s="1"/>
  <c r="Y23" i="1" s="1"/>
  <c r="U13" i="1" a="1"/>
  <c r="U13" i="1" s="1"/>
  <c r="W13" i="1" s="1"/>
  <c r="V29" i="1" a="1"/>
  <c r="V29" i="1" s="1"/>
  <c r="X29" i="1" s="1"/>
  <c r="Y29" i="1" s="1"/>
  <c r="U33" i="1" a="1"/>
  <c r="U33" i="1" s="1"/>
  <c r="W33" i="1" s="1"/>
  <c r="V24" i="1" a="1"/>
  <c r="V24" i="1" s="1"/>
  <c r="X24" i="1" s="1"/>
  <c r="Y24" i="1" s="1"/>
  <c r="U19" i="1" a="1"/>
  <c r="U19" i="1" s="1"/>
  <c r="W19" i="1" s="1"/>
  <c r="U35" i="1" a="1"/>
  <c r="U35" i="1" s="1"/>
  <c r="W35" i="1" s="1"/>
  <c r="V35" i="1" a="1"/>
  <c r="V35" i="1" s="1"/>
  <c r="X35" i="1" s="1"/>
  <c r="Y35" i="1" s="1"/>
  <c r="U27" i="1" a="1"/>
  <c r="U27" i="1" s="1"/>
  <c r="W27" i="1" s="1"/>
  <c r="V27" i="1" a="1"/>
  <c r="V27" i="1" s="1"/>
  <c r="X27" i="1" s="1"/>
  <c r="Y27" i="1" s="1"/>
  <c r="U34" i="1" a="1"/>
  <c r="U34" i="1" s="1"/>
  <c r="W34" i="1" s="1"/>
  <c r="V34" i="1" a="1"/>
  <c r="V34" i="1" s="1"/>
  <c r="X34" i="1" s="1"/>
  <c r="Y34" i="1" s="1"/>
  <c r="U31" i="1" a="1"/>
  <c r="U31" i="1" s="1"/>
  <c r="W31" i="1" s="1"/>
  <c r="V31" i="1" a="1"/>
  <c r="V31" i="1" s="1"/>
  <c r="X31" i="1" s="1"/>
  <c r="Y31" i="1" s="1"/>
  <c r="V25" i="1" a="1"/>
  <c r="V25" i="1" s="1"/>
  <c r="X25" i="1" s="1"/>
  <c r="Y25" i="1" s="1"/>
  <c r="U25" i="1" a="1"/>
  <c r="U25" i="1" s="1"/>
  <c r="W25" i="1" s="1"/>
  <c r="U36" i="1" a="1"/>
  <c r="U36" i="1" s="1"/>
  <c r="W36" i="1" s="1"/>
  <c r="V36" i="1" a="1"/>
  <c r="V36" i="1" s="1"/>
  <c r="X36" i="1" s="1"/>
  <c r="Y36" i="1" s="1"/>
  <c r="V11" i="1" a="1"/>
  <c r="V11" i="1" s="1"/>
  <c r="X11" i="1" s="1"/>
  <c r="Y11" i="1" s="1"/>
  <c r="U20" i="1" a="1"/>
  <c r="U20" i="1" s="1"/>
  <c r="W20" i="1" s="1"/>
  <c r="V30" i="1" a="1"/>
  <c r="V30" i="1" s="1"/>
  <c r="X30" i="1" s="1"/>
  <c r="Y30" i="1" s="1"/>
  <c r="U28" i="1" a="1"/>
  <c r="U28" i="1" s="1"/>
  <c r="W28" i="1" s="1"/>
  <c r="V28" i="1" a="1"/>
  <c r="V28" i="1" s="1"/>
  <c r="X28" i="1" s="1"/>
  <c r="Y28" i="1" s="1"/>
  <c r="T2" i="1" a="1"/>
  <c r="T2" i="1" s="1"/>
  <c r="M2" i="1" a="1"/>
  <c r="M2" i="1" s="1"/>
  <c r="P2" i="1" s="1"/>
  <c r="N2" i="1" a="1"/>
  <c r="N2" i="1" s="1"/>
  <c r="Q2" i="1" s="1"/>
  <c r="L2" i="1" a="1"/>
  <c r="L2" i="1" s="1"/>
  <c r="U2" i="1" l="1" a="1"/>
  <c r="U2" i="1" s="1"/>
  <c r="W2" i="1" s="1"/>
  <c r="V2" i="1" a="1"/>
  <c r="V2" i="1" s="1"/>
  <c r="X2" i="1" s="1"/>
  <c r="Y2" i="1" s="1"/>
  <c r="O2" i="1"/>
  <c r="S2" i="1" l="1"/>
  <c r="R2" i="1"/>
  <c r="Z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<sst xmlns="http://schemas.openxmlformats.org/spreadsheetml/2006/main" count="31" uniqueCount="30">
  <si>
    <t>problemSize</t>
  </si>
  <si>
    <t>workers</t>
  </si>
  <si>
    <t>input_ms</t>
  </si>
  <si>
    <t>initialisation_ms</t>
  </si>
  <si>
    <t>total_ms</t>
  </si>
  <si>
    <t>threads</t>
  </si>
  <si>
    <t>Row Labels</t>
  </si>
  <si>
    <t>Column Labels</t>
  </si>
  <si>
    <t>ept</t>
  </si>
  <si>
    <t>roundEpt</t>
  </si>
  <si>
    <t>(Multiple Items)</t>
  </si>
  <si>
    <t>baseTotal</t>
  </si>
  <si>
    <t>baseInit</t>
  </si>
  <si>
    <t>baseInput</t>
  </si>
  <si>
    <t>totalSpeedup</t>
  </si>
  <si>
    <t>initSpeedup</t>
  </si>
  <si>
    <t>setupSpeedup</t>
  </si>
  <si>
    <t>totalEfficiency</t>
  </si>
  <si>
    <t>compareToWeak</t>
  </si>
  <si>
    <t>compareToStrong</t>
  </si>
  <si>
    <t>weakBaseTotal</t>
  </si>
  <si>
    <t>weakTotalEfficiency</t>
  </si>
  <si>
    <t>weakInitEfficiency</t>
  </si>
  <si>
    <t>weakBaseInit</t>
  </si>
  <si>
    <t>serial fraction</t>
  </si>
  <si>
    <t>weakSpeedup</t>
  </si>
  <si>
    <t>shutdown_ms</t>
  </si>
  <si>
    <t>e2e_ms</t>
  </si>
  <si>
    <t>karpFlatt</t>
  </si>
  <si>
    <t>Sum of totalSpeedup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</si>
</sst>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pivotButt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16</xdr:col>
      <xdr:colOff>1346200</xdr:colOff>
      <xdr:row>4</xdr:row>
      <xdr:rowOff>88900</xdr:rowOff>
    </xdr:from>
    <xdr:to>
      <xdr:col>18</xdr:col>
      <xdr:colOff>685800</xdr:colOff>
      <xdr:row>17</xdr:row>
      <xdr:rowOff>66672</xdr:rowOff>
    </xdr:to>
    <mc:AlternateContent xmlns:mc="http://schemas.openxmlformats.org/markup-compatibility/2006" xmlns:a14="http://schemas.microsoft.com/office/drawing/2010/main">
      <mc:Choice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mlns="">
        <xdr:sp macro="" textlink="">
          <xdr:nvSpPr>
            <xdr:cNvPr id="0" name=""/>
            <xdr:cNvSpPr>
              <a:spLocks noTextEdit="1"/>
            </xdr:cNvSpPr>
          </xdr:nvSpPr>
          <xdr:spPr>
            <a:xfrm>
              <a:off x="12293600" y="901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913.933209953706" createdVersion="6" refreshedVersion="6" minRefreshableVersion="3" recordCount="36" xr:uid="{0653980B-F4B7-1A45-BD4D-88E64A460CE8}">
  <cacheSource type="worksheet">
    <worksheetSource ref="A1:Z1048576" sheet="data"/>
  </cacheSource>
  <cacheFields count="27">
    <cacheField name="problemSize" numFmtId="0">
      <sharedItems containsString="0" containsBlank="1" containsNumber="1" containsInteger="1" minValue="768" maxValue="12288" count="6">
        <n v="12288"/>
        <n v="1536"/>
        <n v="3072"/>
        <n v="6144"/>
        <n v="768"/>
        <m/>
      </sharedItems>
    </cacheField>
    <cacheField name="workers" numFmtId="0">
      <sharedItems containsString="0" containsBlank="1" containsNumber="1" containsInteger="1" minValue="1" maxValue="4"/>
    </cacheField>
    <cacheField name="threads" numFmtId="0">
      <sharedItems containsString="0" containsBlank="1" containsNumber="1" containsInteger="1" minValue="1" maxValue="64" count="8">
        <n v="64"/>
        <n v="32"/>
        <n v="16"/>
        <n v="8"/>
        <n v="4"/>
        <n v="2"/>
        <n v="1"/>
        <m/>
      </sharedItems>
    </cacheField>
    <cacheField name="input_ms" numFmtId="0">
      <sharedItems containsString="0" containsBlank="1" containsNumber="1" minValue="0.64500000000000002" maxValue="81.762"/>
    </cacheField>
    <cacheField name="initialisation_ms" numFmtId="0">
      <sharedItems containsString="0" containsBlank="1" containsNumber="1" minValue="0.71599999999999997" maxValue="3621.74"/>
    </cacheField>
    <cacheField name="total_ms" numFmtId="0">
      <sharedItems containsString="0" containsBlank="1" containsNumber="1" minValue="3.0880000000000001" maxValue="3908.9470000000001"/>
    </cacheField>
    <cacheField name="shutdown_ms" numFmtId="0">
      <sharedItems containsString="0" containsBlank="1" containsNumber="1" minValue="6.6589999999999998" maxValue="9.0050000000000008"/>
    </cacheField>
    <cacheField name="e2e_ms" numFmtId="0">
      <sharedItems containsString="0" containsBlank="1" containsNumber="1" minValue="15.407" maxValue="4350.9390000000003"/>
    </cacheField>
    <cacheField name="ept" numFmtId="0">
      <sharedItems containsString="0" containsBlank="1" containsNumber="1" containsInteger="1" minValue="9216" maxValue="150994944"/>
    </cacheField>
    <cacheField name="roundEpt" numFmtId="0">
      <sharedItems containsString="0" containsBlank="1" containsNumber="1" containsInteger="1" minValue="9000" maxValue="150995000" count="16">
        <n v="2359000"/>
        <n v="4719000"/>
        <n v="9437000"/>
        <n v="18874000"/>
        <n v="37749000"/>
        <n v="75497000"/>
        <n v="150995000"/>
        <n v="37000"/>
        <n v="74000"/>
        <n v="147000"/>
        <n v="295000"/>
        <n v="590000"/>
        <n v="1180000"/>
        <n v="9000"/>
        <n v="18000"/>
        <m/>
      </sharedItems>
    </cacheField>
    <cacheField name="compareToStrong" numFmtId="0">
      <sharedItems containsString="0" containsBlank="1" containsNumber="1" containsInteger="1" minValue="8" maxValue="36"/>
    </cacheField>
    <cacheField name="baseTotal" numFmtId="0">
      <sharedItems containsString="0" containsBlank="1" containsNumber="1" minValue="18.155999999999999" maxValue="3908.9470000000001"/>
    </cacheField>
    <cacheField name="baseInit" numFmtId="0">
      <sharedItems containsString="0" containsBlank="1" containsNumber="1" minValue="12.94" maxValue="3621.74"/>
    </cacheField>
    <cacheField name="baseInput" numFmtId="0">
      <sharedItems containsString="0" containsBlank="1" containsNumber="1" minValue="0.98" maxValue="81.762"/>
    </cacheField>
    <cacheField name="totalSpeedup" numFmtId="0">
      <sharedItems containsString="0" containsBlank="1" containsNumber="1" minValue="1" maxValue="25.88261411434803" count="32">
        <n v="24.187082722305757"/>
        <n v="18.340583960099657"/>
        <n v="12.008979975545465"/>
        <n v="8.1669664813456766"/>
        <n v="4.4902709477023954"/>
        <n v="2.238330774688253"/>
        <n v="1"/>
        <n v="11.55209673269874"/>
        <n v="16.551050497604127"/>
        <n v="9.5813506881468058"/>
        <n v="8.136075375973908"/>
        <n v="5.2551933992626836"/>
        <n v="1.9355575671365144"/>
        <n v="25.88261411434803"/>
        <n v="18.092181204399434"/>
        <n v="12.730097310550915"/>
        <n v="6.0326978939724043"/>
        <n v="5.3210934247189572"/>
        <n v="1.9490107750151038"/>
        <n v="16.266552967988286"/>
        <n v="13.728717916056302"/>
        <n v="9.9599208952879099"/>
        <n v="6.2112321346242503"/>
        <n v="4.8013052678471988"/>
        <n v="1.9431587487604796"/>
        <n v="5.8795336787564763"/>
        <n v="5.8416988416988413"/>
        <n v="5.4473447344734467"/>
        <n v="4.3414634146341458"/>
        <n v="3.0529678829662013"/>
        <n v="1.9827454406464997"/>
        <m/>
      </sharedItems>
    </cacheField>
    <cacheField name="initSpeedup" numFmtId="0">
      <sharedItems containsString="0" containsBlank="1" containsNumber="1" minValue="1" maxValue="36.337581120943959"/>
    </cacheField>
    <cacheField name="setupSpeedup" numFmtId="0">
      <sharedItems containsString="0" containsBlank="1" containsNumber="1" minValue="0.16683690840994211" maxValue="13.305451127819548"/>
    </cacheField>
    <cacheField name="totalEfficiency" numFmtId="0">
      <sharedItems containsString="0" containsBlank="1" containsNumber="1" minValue="3.8635973769189327E-2" maxValue="1"/>
    </cacheField>
    <cacheField name="karpFlatt" numFmtId="0">
      <sharedItems containsBlank="1" containsMixedTypes="1" containsNumber="1" minValue="-0.106477012863055" maxValue="0.15690820647859643"/>
    </cacheField>
    <cacheField name="compareToWeak" numFmtId="0">
      <sharedItems containsString="0" containsBlank="1" containsNumber="1" containsInteger="1" minValue="7" maxValue="36"/>
    </cacheField>
    <cacheField name="weakBaseTotal" numFmtId="0">
      <sharedItems containsString="0" containsBlank="1" containsNumber="1" minValue="3.0880000000000001" maxValue="3908.9470000000001"/>
    </cacheField>
    <cacheField name="weakBaseInit" numFmtId="0">
      <sharedItems containsString="0" containsBlank="1" containsNumber="1" minValue="0.71599999999999997" maxValue="3621.74"/>
    </cacheField>
    <cacheField name="weakTotalEfficiency" numFmtId="0">
      <sharedItems containsString="0" containsBlank="1" containsNumber="1" minValue="0.27402387672245948" maxValue="1.4802583806659986"/>
    </cacheField>
    <cacheField name="weakInitEfficiency" numFmtId="0">
      <sharedItems containsString="0" containsBlank="1" containsNumber="1" minValue="0.21384188260179798" maxValue="1.5297578302776906"/>
    </cacheField>
    <cacheField name="weakSpeedup" numFmtId="0">
      <sharedItems containsString="0" containsBlank="1" containsNumber="1" minValue="1" maxValue="64"/>
    </cacheField>
    <cacheField name="serial fraction" numFmtId="0">
      <sharedItems containsBlank="1" containsMixedTypes="1" containsNumber="1" minValue="-0.44036447490631908" maxValue="0.92254708446418299"/>
    </cacheField>
    <cacheField name="Avg elements" numFmtId="0" formula=" 0" databaseField="0"/>
  </cacheFields>
  <extLst>
    <ext xmlns:x14="http://schemas.microsoft.com/office/spreadsheetml/2009/9/main" uri="{725AE2AE-9491-48be-B2B4-4EB974FC3084}">
      <x14:pivotCacheDefinition pivotCacheId="1399204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n v="4"/>
    <x v="0"/>
    <n v="8.3000000000000007"/>
    <n v="146.976"/>
    <n v="161.613"/>
    <n v="8.85"/>
    <n v="206.62"/>
    <n v="2359296"/>
    <x v="0"/>
    <n v="8"/>
    <n v="3908.9470000000001"/>
    <n v="3621.74"/>
    <n v="81.762"/>
    <x v="0"/>
    <n v="24.64171021119094"/>
    <n v="9.8508433734939747"/>
    <n v="4.1344382515291198E-2"/>
    <n v="2.6127626682200582E-2"/>
    <n v="15"/>
    <n v="89.805999999999997"/>
    <n v="82.688000000000002"/>
    <n v="0.55568549559750757"/>
    <n v="0.56259525364685392"/>
    <n v="36.006096233398651"/>
    <n v="0.63195106789990851"/>
  </r>
  <r>
    <x v="0"/>
    <n v="4"/>
    <x v="1"/>
    <n v="6.6539999999999999"/>
    <n v="198.39400000000001"/>
    <n v="213.131"/>
    <n v="8.8379999999999992"/>
    <n v="251.71"/>
    <n v="4718592"/>
    <x v="1"/>
    <n v="8"/>
    <n v="3908.9470000000001"/>
    <n v="3621.74"/>
    <n v="81.762"/>
    <x v="1"/>
    <n v="18.255289978527575"/>
    <n v="12.287646528403968"/>
    <n v="5.4523890960916074E-2"/>
    <n v="2.4024661637074656E-2"/>
    <n v="21"/>
    <n v="170.48699999999999"/>
    <n v="157.91499999999999"/>
    <n v="0.79991648328961995"/>
    <n v="0.79596661189350482"/>
    <n v="25.470931580592154"/>
    <n v="0.44062632386775297"/>
  </r>
  <r>
    <x v="0"/>
    <n v="4"/>
    <x v="2"/>
    <n v="7.0919999999999996"/>
    <n v="302.26"/>
    <n v="325.50200000000001"/>
    <n v="8.8460000000000001"/>
    <n v="373.04700000000003"/>
    <n v="9437184"/>
    <x v="2"/>
    <n v="8"/>
    <n v="3908.9470000000001"/>
    <n v="3621.74"/>
    <n v="81.762"/>
    <x v="2"/>
    <n v="11.982200754317475"/>
    <n v="11.528764805414552"/>
    <n v="8.3271019023793372E-2"/>
    <n v="2.2155753625379596E-2"/>
    <n v="22"/>
    <n v="332.28100000000001"/>
    <n v="307.96100000000001"/>
    <n v="1.0208262929260035"/>
    <n v="1.0188612452855159"/>
    <n v="16.301779924568255"/>
    <n v="0.26606800163030236"/>
  </r>
  <r>
    <x v="0"/>
    <n v="4"/>
    <x v="3"/>
    <n v="12.045999999999999"/>
    <n v="437.72800000000001"/>
    <n v="478.62900000000002"/>
    <n v="8.8490000000000002"/>
    <n v="554.351"/>
    <n v="18874368"/>
    <x v="3"/>
    <n v="8"/>
    <n v="3908.9470000000001"/>
    <n v="3621.74"/>
    <n v="81.762"/>
    <x v="3"/>
    <n v="8.2739509467066306"/>
    <n v="6.7874813216005316"/>
    <n v="0.12244448440974003"/>
    <n v="-2.9205892460113991E-3"/>
    <n v="28"/>
    <n v="554.65"/>
    <n v="517.899"/>
    <n v="1.1588307436448688"/>
    <n v="1.1831525513560932"/>
    <n v="9.4652204108487457"/>
    <n v="-2.3852354477953801E-2"/>
  </r>
  <r>
    <x v="0"/>
    <n v="4"/>
    <x v="4"/>
    <n v="23.026"/>
    <n v="800.90899999999999"/>
    <n v="870.53700000000003"/>
    <n v="8.8650000000000002"/>
    <n v="993.66899999999998"/>
    <n v="37748736"/>
    <x v="4"/>
    <n v="8"/>
    <n v="3908.9470000000001"/>
    <n v="3621.74"/>
    <n v="81.762"/>
    <x v="4"/>
    <n v="4.5220368356454976"/>
    <n v="3.5508555545904632"/>
    <n v="0.22270371023193714"/>
    <n v="-3.6395053024083822E-2"/>
    <n v="29"/>
    <n v="1077.7729999999999"/>
    <n v="999.79600000000005"/>
    <n v="1.2380553612310561"/>
    <n v="1.2483265889133472"/>
    <n v="4.993306355653389"/>
    <n v="-0.1634236492341318"/>
  </r>
  <r>
    <x v="0"/>
    <n v="1"/>
    <x v="5"/>
    <n v="43.42"/>
    <n v="1615.009"/>
    <n v="1746.367"/>
    <n v="6.6989999999999998"/>
    <n v="1969.9870000000001"/>
    <n v="75497472"/>
    <x v="5"/>
    <n v="8"/>
    <n v="3908.9470000000001"/>
    <n v="3621.74"/>
    <n v="81.762"/>
    <x v="5"/>
    <n v="2.2425509703041899"/>
    <n v="1.8830492860432979"/>
    <n v="0.4467614935684725"/>
    <n v="-0.106477012863055"/>
    <n v="7"/>
    <n v="1746.367"/>
    <n v="1615.009"/>
    <n v="1"/>
    <n v="1"/>
    <n v="2"/>
    <n v="-0.23833077468825303"/>
  </r>
  <r>
    <x v="0"/>
    <n v="1"/>
    <x v="6"/>
    <n v="81.762"/>
    <n v="3621.74"/>
    <n v="3908.9470000000001"/>
    <n v="6.7119999999999997"/>
    <n v="4350.9390000000003"/>
    <n v="150994944"/>
    <x v="6"/>
    <n v="8"/>
    <n v="3908.9470000000001"/>
    <n v="3621.74"/>
    <n v="81.762"/>
    <x v="6"/>
    <n v="1"/>
    <n v="1"/>
    <n v="1"/>
    <e v="#DIV/0!"/>
    <n v="8"/>
    <n v="3908.9470000000001"/>
    <n v="3621.74"/>
    <n v="1"/>
    <n v="1"/>
    <n v="1"/>
    <e v="#DIV/0!"/>
  </r>
  <r>
    <x v="1"/>
    <n v="4"/>
    <x v="0"/>
    <n v="4.351"/>
    <n v="5.0940000000000003"/>
    <n v="7.774"/>
    <n v="8.8469999999999995"/>
    <n v="24.466999999999999"/>
    <n v="36864"/>
    <x v="7"/>
    <n v="15"/>
    <n v="89.805999999999997"/>
    <n v="82.688000000000002"/>
    <n v="1.982"/>
    <x v="7"/>
    <n v="16.232430310168827"/>
    <n v="0.45552746495058605"/>
    <n v="8.6564372090951608E-2"/>
    <n v="7.2065393870173064E-2"/>
    <n v="32"/>
    <n v="3.3330000000000002"/>
    <n v="1.159"/>
    <n v="0.42873681502444044"/>
    <n v="0.22752257557911268"/>
    <n v="14.561444837063211"/>
    <n v="0.83250640106827389"/>
  </r>
  <r>
    <x v="1"/>
    <n v="4"/>
    <x v="1"/>
    <n v="1.96"/>
    <n v="2.8759999999999999"/>
    <n v="5.4260000000000002"/>
    <n v="8.8369999999999997"/>
    <n v="19.234999999999999"/>
    <n v="73728"/>
    <x v="8"/>
    <n v="15"/>
    <n v="89.805999999999997"/>
    <n v="82.688000000000002"/>
    <n v="1.982"/>
    <x v="8"/>
    <n v="28.751043115438112"/>
    <n v="1.0112244897959184"/>
    <n v="6.041912567089059E-2"/>
    <n v="3.0110065208661253E-2"/>
    <n v="33"/>
    <n v="4.1820000000000004"/>
    <n v="1.984"/>
    <n v="0.77073350534463703"/>
    <n v="0.68984700973574409"/>
    <n v="22.075104311543811"/>
    <n v="0.4983532097547056"/>
  </r>
  <r>
    <x v="1"/>
    <n v="4"/>
    <x v="2"/>
    <n v="0.70499999999999996"/>
    <n v="6.7359999999999998"/>
    <n v="9.3729999999999993"/>
    <n v="8.84"/>
    <n v="21.992999999999999"/>
    <n v="147456"/>
    <x v="9"/>
    <n v="15"/>
    <n v="89.805999999999997"/>
    <n v="82.688000000000002"/>
    <n v="1.982"/>
    <x v="9"/>
    <n v="12.275534441805226"/>
    <n v="2.8113475177304967"/>
    <n v="0.10436941852437476"/>
    <n v="4.4660713092666407E-2"/>
    <n v="34"/>
    <n v="5.9470000000000001"/>
    <n v="3.4449999999999998"/>
    <n v="0.63448202283153743"/>
    <n v="0.51143111638954863"/>
    <n v="8.1828978622327782"/>
    <n v="0.42790995412354627"/>
  </r>
  <r>
    <x v="1"/>
    <n v="4"/>
    <x v="3"/>
    <n v="0.72"/>
    <n v="7.798"/>
    <n v="11.038"/>
    <n v="8.8529999999999998"/>
    <n v="23.811"/>
    <n v="294912"/>
    <x v="10"/>
    <n v="15"/>
    <n v="89.805999999999997"/>
    <n v="82.688000000000002"/>
    <n v="1.982"/>
    <x v="10"/>
    <n v="10.603744549884587"/>
    <n v="2.7527777777777778"/>
    <n v="0.12290938244660714"/>
    <n v="-2.3892772038775567E-3"/>
    <n v="35"/>
    <n v="9.157"/>
    <n v="6.819"/>
    <n v="0.82958869360391374"/>
    <n v="0.87445498845857916"/>
    <n v="6.9956399076686333"/>
    <n v="-1.9439339424843993E-2"/>
  </r>
  <r>
    <x v="1"/>
    <n v="4"/>
    <x v="4"/>
    <n v="0.86199999999999999"/>
    <n v="13.37"/>
    <n v="17.088999999999999"/>
    <n v="9.0050000000000008"/>
    <n v="30.503"/>
    <n v="589824"/>
    <x v="11"/>
    <n v="15"/>
    <n v="89.805999999999997"/>
    <n v="82.688000000000002"/>
    <n v="1.982"/>
    <x v="11"/>
    <n v="6.1845923709798063"/>
    <n v="2.2993039443155454"/>
    <n v="0.19028795403425161"/>
    <n v="-7.9616061287664519E-2"/>
    <n v="36"/>
    <n v="18.155999999999999"/>
    <n v="12.94"/>
    <n v="1.0624378255017848"/>
    <n v="0.96783844427823484"/>
    <n v="3.8713537771129394"/>
    <n v="-0.41839779975422786"/>
  </r>
  <r>
    <x v="1"/>
    <n v="1"/>
    <x v="5"/>
    <n v="2.2879999999999998"/>
    <n v="42.387999999999998"/>
    <n v="46.398000000000003"/>
    <n v="6.6660000000000004"/>
    <n v="59.642000000000003"/>
    <n v="1179648"/>
    <x v="12"/>
    <n v="15"/>
    <n v="89.805999999999997"/>
    <n v="82.688000000000002"/>
    <n v="1.982"/>
    <x v="12"/>
    <n v="1.9507407756912336"/>
    <n v="0.86625874125874136"/>
    <n v="0.51664699463287533"/>
    <n v="3.3293989265750668E-2"/>
    <n v="14"/>
    <n v="46.398000000000003"/>
    <n v="42.387999999999998"/>
    <n v="1"/>
    <n v="1"/>
    <n v="2"/>
    <n v="6.444243286348561E-2"/>
  </r>
  <r>
    <x v="1"/>
    <n v="1"/>
    <x v="6"/>
    <n v="1.982"/>
    <n v="82.688000000000002"/>
    <n v="89.805999999999997"/>
    <n v="6.665"/>
    <n v="105.196"/>
    <n v="2359296"/>
    <x v="0"/>
    <n v="15"/>
    <n v="89.805999999999997"/>
    <n v="82.688000000000002"/>
    <n v="1.982"/>
    <x v="6"/>
    <n v="1"/>
    <n v="1"/>
    <n v="1"/>
    <e v="#DIV/0!"/>
    <n v="15"/>
    <n v="89.805999999999997"/>
    <n v="82.688000000000002"/>
    <n v="1"/>
    <n v="1"/>
    <n v="1"/>
    <e v="#DIV/0!"/>
  </r>
  <r>
    <x v="2"/>
    <n v="4"/>
    <x v="0"/>
    <n v="4.5309999999999997"/>
    <n v="8.4749999999999996"/>
    <n v="12.837999999999999"/>
    <n v="8.8480000000000008"/>
    <n v="30.766999999999999"/>
    <n v="147456"/>
    <x v="9"/>
    <n v="22"/>
    <n v="332.28100000000001"/>
    <n v="307.96100000000001"/>
    <n v="5.9969999999999999"/>
    <x v="13"/>
    <n v="36.337581120943959"/>
    <n v="1.3235488854557493"/>
    <n v="3.8635973769189327E-2"/>
    <n v="2.337622732108122E-2"/>
    <n v="34"/>
    <n v="5.9470000000000001"/>
    <n v="3.4449999999999998"/>
    <n v="0.46323414862128059"/>
    <n v="0.40648967551622417"/>
    <n v="26.015339233038347"/>
    <n v="0.60503787120082497"/>
  </r>
  <r>
    <x v="2"/>
    <n v="4"/>
    <x v="1"/>
    <n v="2.1539999999999999"/>
    <n v="14.786"/>
    <n v="18.366"/>
    <n v="8.8650000000000002"/>
    <n v="33.530999999999999"/>
    <n v="294912"/>
    <x v="10"/>
    <n v="22"/>
    <n v="332.28100000000001"/>
    <n v="307.96100000000001"/>
    <n v="5.9969999999999999"/>
    <x v="14"/>
    <n v="20.827877722169621"/>
    <n v="2.7841225626740949"/>
    <n v="5.5272495267559688E-2"/>
    <n v="2.4797414469739033E-2"/>
    <n v="35"/>
    <n v="9.157"/>
    <n v="6.819"/>
    <n v="0.49858434062942397"/>
    <n v="0.46117949411605574"/>
    <n v="14.757743811713784"/>
    <n v="0.44863931598711504"/>
  </r>
  <r>
    <x v="2"/>
    <n v="4"/>
    <x v="2"/>
    <n v="1.054"/>
    <n v="21.7"/>
    <n v="26.102"/>
    <n v="8.9469999999999992"/>
    <n v="40.619999999999997"/>
    <n v="589824"/>
    <x v="11"/>
    <n v="22"/>
    <n v="332.28100000000001"/>
    <n v="307.96100000000001"/>
    <n v="5.9969999999999999"/>
    <x v="15"/>
    <n v="14.191751152073733"/>
    <n v="5.6897533206831117"/>
    <n v="7.8553994962095336E-2"/>
    <n v="1.7124261292901691E-2"/>
    <n v="36"/>
    <n v="18.155999999999999"/>
    <n v="12.94"/>
    <n v="0.69557888284422642"/>
    <n v="0.59631336405529956"/>
    <n v="9.5410138248847929"/>
    <n v="0.21799351262993896"/>
  </r>
  <r>
    <x v="2"/>
    <n v="4"/>
    <x v="3"/>
    <n v="1.974"/>
    <n v="49.674999999999997"/>
    <n v="55.08"/>
    <n v="8.8510000000000009"/>
    <n v="71.891999999999996"/>
    <n v="1179648"/>
    <x v="12"/>
    <n v="22"/>
    <n v="332.28100000000001"/>
    <n v="307.96100000000001"/>
    <n v="5.9969999999999999"/>
    <x v="16"/>
    <n v="6.1995168595873178"/>
    <n v="3.0379939209726445"/>
    <n v="0.16576331478477552"/>
    <n v="4.6586645468314876E-2"/>
    <n v="14"/>
    <n v="46.398000000000003"/>
    <n v="42.387999999999998"/>
    <n v="0.84237472766884536"/>
    <n v="0.85330649219929544"/>
    <n v="6.8264519375943635"/>
    <n v="0.28104315800394225"/>
  </r>
  <r>
    <x v="2"/>
    <n v="4"/>
    <x v="4"/>
    <n v="1.9390000000000001"/>
    <n v="54.052999999999997"/>
    <n v="62.445999999999998"/>
    <n v="8.8510000000000009"/>
    <n v="84.597999999999999"/>
    <n v="2359296"/>
    <x v="0"/>
    <n v="22"/>
    <n v="332.28100000000001"/>
    <n v="307.96100000000001"/>
    <n v="5.9969999999999999"/>
    <x v="17"/>
    <n v="5.6973895990971828"/>
    <n v="3.0928313563692624"/>
    <n v="0.18793129911129436"/>
    <n v="-8.2758267851607517E-2"/>
    <n v="15"/>
    <n v="89.805999999999997"/>
    <n v="82.688000000000002"/>
    <n v="1.4381385517086762"/>
    <n v="1.5297578302776906"/>
    <n v="6.1190313211107625"/>
    <n v="-0.44036447490631908"/>
  </r>
  <r>
    <x v="2"/>
    <n v="1"/>
    <x v="5"/>
    <n v="3.2349999999999999"/>
    <n v="157.91499999999999"/>
    <n v="170.48699999999999"/>
    <n v="6.6689999999999996"/>
    <n v="192.63800000000001"/>
    <n v="4718592"/>
    <x v="1"/>
    <n v="22"/>
    <n v="332.28100000000001"/>
    <n v="307.96100000000001"/>
    <n v="5.9969999999999999"/>
    <x v="18"/>
    <n v="1.9501693949276511"/>
    <n v="1.8537867078825347"/>
    <n v="0.51308079607320312"/>
    <n v="2.6161592146406232E-2"/>
    <n v="21"/>
    <n v="170.48699999999999"/>
    <n v="157.91499999999999"/>
    <n v="1"/>
    <n v="1"/>
    <n v="2"/>
    <n v="5.098922498489622E-2"/>
  </r>
  <r>
    <x v="2"/>
    <n v="1"/>
    <x v="6"/>
    <n v="5.9969999999999999"/>
    <n v="307.96100000000001"/>
    <n v="332.28100000000001"/>
    <n v="6.6589999999999998"/>
    <n v="369.07"/>
    <n v="9437184"/>
    <x v="2"/>
    <n v="22"/>
    <n v="332.28100000000001"/>
    <n v="307.96100000000001"/>
    <n v="5.9969999999999999"/>
    <x v="6"/>
    <n v="1"/>
    <n v="1"/>
    <n v="1"/>
    <e v="#DIV/0!"/>
    <n v="22"/>
    <n v="332.28100000000001"/>
    <n v="307.96100000000001"/>
    <n v="1"/>
    <n v="1"/>
    <n v="1"/>
    <e v="#DIV/0!"/>
  </r>
  <r>
    <x v="3"/>
    <n v="4"/>
    <x v="0"/>
    <n v="4.0129999999999999"/>
    <n v="60.512"/>
    <n v="66.257000000000005"/>
    <n v="8.8550000000000004"/>
    <n v="89.406999999999996"/>
    <n v="589824"/>
    <x v="11"/>
    <n v="29"/>
    <n v="1077.7729999999999"/>
    <n v="999.79600000000005"/>
    <n v="28.314"/>
    <x v="19"/>
    <n v="16.522276573241673"/>
    <n v="7.0555693994517821"/>
    <n v="6.1475839532072162E-2"/>
    <n v="4.6578630635755847E-2"/>
    <n v="36"/>
    <n v="18.155999999999999"/>
    <n v="12.94"/>
    <n v="0.27402387672245948"/>
    <n v="0.21384188260179798"/>
    <n v="13.685880486515071"/>
    <n v="0.75767376241288431"/>
  </r>
  <r>
    <x v="3"/>
    <n v="4"/>
    <x v="1"/>
    <n v="3.0609999999999999"/>
    <n v="72.659000000000006"/>
    <n v="78.504999999999995"/>
    <n v="8.8409999999999993"/>
    <n v="98.17"/>
    <n v="1179648"/>
    <x v="12"/>
    <n v="29"/>
    <n v="1077.7729999999999"/>
    <n v="999.79600000000005"/>
    <n v="28.314"/>
    <x v="20"/>
    <n v="13.760112305426718"/>
    <n v="9.2499183273440053"/>
    <n v="7.2840013620678934E-2"/>
    <n v="4.2931626963281483E-2"/>
    <n v="14"/>
    <n v="46.398000000000003"/>
    <n v="42.387999999999998"/>
    <n v="0.59101968027514173"/>
    <n v="0.58338265046312221"/>
    <n v="18.668244814819911"/>
    <n v="0.58939619625624828"/>
  </r>
  <r>
    <x v="3"/>
    <n v="4"/>
    <x v="2"/>
    <n v="2.1280000000000001"/>
    <n v="100.85299999999999"/>
    <n v="108.211"/>
    <n v="8.99"/>
    <n v="128.59100000000001"/>
    <n v="2359296"/>
    <x v="0"/>
    <n v="29"/>
    <n v="1077.7729999999999"/>
    <n v="999.79600000000005"/>
    <n v="28.314"/>
    <x v="21"/>
    <n v="9.9133987090121281"/>
    <n v="13.305451127819548"/>
    <n v="0.10040240384570777"/>
    <n v="4.0429230768754952E-2"/>
    <n v="15"/>
    <n v="89.805999999999997"/>
    <n v="82.688000000000002"/>
    <n v="0.82991562780124017"/>
    <n v="0.81988636927012593"/>
    <n v="13.118181908322015"/>
    <n v="0.40267194031413933"/>
  </r>
  <r>
    <x v="3"/>
    <n v="4"/>
    <x v="3"/>
    <n v="3.4009999999999998"/>
    <n v="161.85"/>
    <n v="173.52"/>
    <n v="8.8460000000000001"/>
    <n v="199.99199999999999"/>
    <n v="4718592"/>
    <x v="1"/>
    <n v="29"/>
    <n v="1077.7729999999999"/>
    <n v="999.79600000000005"/>
    <n v="28.314"/>
    <x v="22"/>
    <n v="6.1772999691071986"/>
    <n v="8.3251984710379308"/>
    <n v="0.16099865184969378"/>
    <n v="4.1141316399650033E-2"/>
    <n v="21"/>
    <n v="170.48699999999999"/>
    <n v="157.91499999999999"/>
    <n v="0.98252074688796676"/>
    <n v="0.97568736484399132"/>
    <n v="7.8054989187519306"/>
    <n v="0.25553826648224998"/>
  </r>
  <r>
    <x v="3"/>
    <n v="4"/>
    <x v="4"/>
    <n v="6.7240000000000002"/>
    <n v="203.46299999999999"/>
    <n v="224.47499999999999"/>
    <n v="8.8460000000000001"/>
    <n v="266.327"/>
    <n v="9437184"/>
    <x v="2"/>
    <n v="29"/>
    <n v="1077.7729999999999"/>
    <n v="999.79600000000005"/>
    <n v="28.314"/>
    <x v="23"/>
    <n v="4.9138958926192968"/>
    <n v="4.210886377156454"/>
    <n v="0.20827669648432462"/>
    <n v="-5.5631071354233841E-2"/>
    <n v="22"/>
    <n v="332.28100000000001"/>
    <n v="307.96100000000001"/>
    <n v="1.4802583806659986"/>
    <n v="1.5135970667885563"/>
    <n v="6.0543882671542253"/>
    <n v="-0.26710175594906627"/>
  </r>
  <r>
    <x v="3"/>
    <n v="1"/>
    <x v="5"/>
    <n v="15.856"/>
    <n v="517.899"/>
    <n v="554.65"/>
    <n v="6.681"/>
    <n v="628.23800000000006"/>
    <n v="18874368"/>
    <x v="3"/>
    <n v="29"/>
    <n v="1077.7729999999999"/>
    <n v="999.79600000000005"/>
    <n v="28.314"/>
    <x v="24"/>
    <n v="1.9304845153205548"/>
    <n v="1.7856962663975782"/>
    <n v="0.51462599267192632"/>
    <n v="2.9251985343852649E-2"/>
    <n v="28"/>
    <n v="554.65"/>
    <n v="517.899"/>
    <n v="1"/>
    <n v="1"/>
    <n v="2"/>
    <n v="5.6841251239520441E-2"/>
  </r>
  <r>
    <x v="3"/>
    <n v="1"/>
    <x v="6"/>
    <n v="28.314"/>
    <n v="999.79600000000005"/>
    <n v="1077.7729999999999"/>
    <n v="6.6840000000000002"/>
    <n v="1204.2619999999999"/>
    <n v="37748736"/>
    <x v="4"/>
    <n v="29"/>
    <n v="1077.7729999999999"/>
    <n v="999.79600000000005"/>
    <n v="28.314"/>
    <x v="6"/>
    <n v="1"/>
    <n v="1"/>
    <n v="1"/>
    <e v="#DIV/0!"/>
    <n v="29"/>
    <n v="1077.7729999999999"/>
    <n v="999.79600000000005"/>
    <n v="1"/>
    <n v="1"/>
    <n v="1"/>
    <e v="#DIV/0!"/>
  </r>
  <r>
    <x v="4"/>
    <n v="4"/>
    <x v="0"/>
    <n v="5.8739999999999997"/>
    <n v="0.71599999999999997"/>
    <n v="3.0880000000000001"/>
    <n v="8.8569999999999993"/>
    <n v="21.966000000000001"/>
    <n v="9216"/>
    <x v="13"/>
    <n v="36"/>
    <n v="18.155999999999999"/>
    <n v="12.94"/>
    <n v="0.98"/>
    <x v="25"/>
    <n v="18.072625698324021"/>
    <n v="0.16683690840994211"/>
    <n v="0.17008151575236838"/>
    <n v="0.15690820647859643"/>
    <n v="30"/>
    <n v="3.0880000000000001"/>
    <n v="0.71599999999999997"/>
    <n v="1"/>
    <n v="1"/>
    <n v="64"/>
    <n v="0.92254708446418299"/>
  </r>
  <r>
    <x v="4"/>
    <n v="4"/>
    <x v="1"/>
    <n v="1.79"/>
    <n v="0.877"/>
    <n v="3.1080000000000001"/>
    <n v="8.8420000000000005"/>
    <n v="16.271000000000001"/>
    <n v="18432"/>
    <x v="14"/>
    <n v="36"/>
    <n v="18.155999999999999"/>
    <n v="12.94"/>
    <n v="0.98"/>
    <x v="26"/>
    <n v="14.754846066134549"/>
    <n v="0.54748603351955305"/>
    <n v="0.17118307997356247"/>
    <n v="0.14444705029529029"/>
    <n v="31"/>
    <n v="3.1080000000000001"/>
    <n v="0.877"/>
    <n v="1"/>
    <n v="1"/>
    <n v="32"/>
    <n v="0.84381616639681156"/>
  </r>
  <r>
    <x v="4"/>
    <n v="4"/>
    <x v="2"/>
    <n v="0.77300000000000002"/>
    <n v="1.159"/>
    <n v="3.3330000000000002"/>
    <n v="8.843"/>
    <n v="15.407"/>
    <n v="36864"/>
    <x v="7"/>
    <n v="36"/>
    <n v="18.155999999999999"/>
    <n v="12.94"/>
    <n v="0.98"/>
    <x v="27"/>
    <n v="11.164797238999137"/>
    <n v="1.2677878395860285"/>
    <n v="0.18357567746199605"/>
    <n v="0.12914738929279579"/>
    <n v="32"/>
    <n v="3.3330000000000002"/>
    <n v="1.159"/>
    <n v="1"/>
    <n v="1"/>
    <n v="16"/>
    <n v="0.70351035103510351"/>
  </r>
  <r>
    <x v="4"/>
    <n v="4"/>
    <x v="3"/>
    <n v="1.425"/>
    <n v="1.984"/>
    <n v="4.1820000000000004"/>
    <n v="8.8439999999999994"/>
    <n v="17.414999999999999"/>
    <n v="73728"/>
    <x v="8"/>
    <n v="36"/>
    <n v="18.155999999999999"/>
    <n v="12.94"/>
    <n v="0.98"/>
    <x v="28"/>
    <n v="6.5221774193548381"/>
    <n v="0.68771929824561395"/>
    <n v="0.23033707865168543"/>
    <n v="0.12038523274478334"/>
    <n v="33"/>
    <n v="4.1820000000000004"/>
    <n v="1.984"/>
    <n v="1"/>
    <n v="1"/>
    <n v="8"/>
    <n v="0.52264808362369342"/>
  </r>
  <r>
    <x v="4"/>
    <n v="4"/>
    <x v="4"/>
    <n v="0.64500000000000002"/>
    <n v="3.4449999999999998"/>
    <n v="5.9470000000000001"/>
    <n v="8.8480000000000008"/>
    <n v="17.821999999999999"/>
    <n v="147456"/>
    <x v="9"/>
    <n v="36"/>
    <n v="18.155999999999999"/>
    <n v="12.94"/>
    <n v="0.98"/>
    <x v="29"/>
    <n v="3.7561683599419449"/>
    <n v="1.5193798449612403"/>
    <n v="0.32755012117206433"/>
    <n v="0.10340016156275245"/>
    <n v="34"/>
    <n v="5.9470000000000001"/>
    <n v="3.4449999999999998"/>
    <n v="1"/>
    <n v="1"/>
    <n v="4"/>
    <n v="0.31567737234459958"/>
  </r>
  <r>
    <x v="4"/>
    <n v="1"/>
    <x v="5"/>
    <n v="0.81299999999999994"/>
    <n v="6.819"/>
    <n v="9.157"/>
    <n v="6.6630000000000003"/>
    <n v="19.018000000000001"/>
    <n v="294912"/>
    <x v="10"/>
    <n v="36"/>
    <n v="18.155999999999999"/>
    <n v="12.94"/>
    <n v="0.98"/>
    <x v="30"/>
    <n v="1.8976389499926676"/>
    <n v="1.2054120541205413"/>
    <n v="0.5043511786737167"/>
    <n v="8.7023573474334093E-3"/>
    <n v="35"/>
    <n v="9.157"/>
    <n v="6.819"/>
    <n v="1"/>
    <n v="1"/>
    <n v="2"/>
    <n v="1.7254559353500287E-2"/>
  </r>
  <r>
    <x v="4"/>
    <n v="1"/>
    <x v="6"/>
    <n v="0.98"/>
    <n v="12.94"/>
    <n v="18.155999999999999"/>
    <n v="6.66"/>
    <n v="28.45"/>
    <n v="589824"/>
    <x v="11"/>
    <n v="36"/>
    <n v="18.155999999999999"/>
    <n v="12.94"/>
    <n v="0.98"/>
    <x v="6"/>
    <n v="1"/>
    <n v="1"/>
    <n v="1"/>
    <e v="#DIV/0!"/>
    <n v="36"/>
    <n v="18.155999999999999"/>
    <n v="12.94"/>
    <n v="1"/>
    <n v="1"/>
    <n v="1"/>
    <e v="#DIV/0!"/>
  </r>
  <r>
    <x v="5"/>
    <m/>
    <x v="7"/>
    <m/>
    <m/>
    <m/>
    <m/>
    <m/>
    <m/>
    <x v="15"/>
    <m/>
    <m/>
    <m/>
    <m/>
    <x v="31"/>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BF1683-2C8A-8D4F-ACB2-9159D160970F}" name="PivotTable1" cacheId="1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4:B5" firstHeaderRow="1" firstDataRow="2" firstDataCol="1" rowPageCount="1" colPageCount="1"/>
  <pivotFields count="27">
    <pivotField axis="axisRow" multipleItemSelectionAllowed="1" showAll="0" defaultSubtotal="0">
      <items count="6">
        <item x="4"/>
        <item x="1"/>
        <item x="2"/>
        <item x="3"/>
        <item x="0"/>
        <item h="1" x="5"/>
      </items>
    </pivotField>
    <pivotField showAll="0" defaultSubtotal="0"/>
    <pivotField axis="axisCol" showAll="0" defaultSubtotal="0">
      <items count="8">
        <item x="6"/>
        <item x="5"/>
        <item x="4"/>
        <item x="3"/>
        <item x="2"/>
        <item x="1"/>
        <item x="0"/>
        <item x="7"/>
      </items>
    </pivotField>
    <pivotField showAll="0" defaultSubtotal="0"/>
    <pivotField showAll="0" defaultSubtotal="0"/>
    <pivotField showAll="0" defaultSubtotal="0"/>
    <pivotField subtotalTop="0" showAll="0" defaultSubtotal="0"/>
    <pivotField subtotalTop="0" showAll="0" defaultSubtotal="0"/>
    <pivotField subtotalTop="0" showAll="0" defaultSubtotal="0"/>
    <pivotField axis="axisPage" subtotalTop="0" multipleItemSelectionAllowed="1" showAll="0" sortType="descending" defaultSubtotal="0">
      <items count="16">
        <item h="1" x="15"/>
        <item h="1" x="6"/>
        <item h="1" x="5"/>
        <item h="1" x="4"/>
        <item h="1" x="3"/>
        <item h="1" x="2"/>
        <item h="1" x="1"/>
        <item h="1" x="0"/>
        <item h="1" x="12"/>
        <item h="1" x="11"/>
        <item h="1" x="10"/>
        <item h="1" x="9"/>
        <item h="1" x="8"/>
        <item h="1" x="7"/>
        <item h="1" x="14"/>
        <item h="1" x="13"/>
      </items>
    </pivotField>
    <pivotField subtotalTop="0" showAll="0" defaultSubtotal="0"/>
    <pivotField subtotalTop="0" showAll="0" defaultSubtotal="0"/>
    <pivotField subtotalTop="0" showAll="0" defaultSubtotal="0"/>
    <pivotField subtotalTop="0" showAll="0" defaultSubtotal="0"/>
    <pivotField dataField="1" subtotalTop="0" showAll="0" defaultSubtotal="0">
      <items count="32">
        <item x="6"/>
        <item x="12"/>
        <item x="24"/>
        <item x="18"/>
        <item x="30"/>
        <item x="5"/>
        <item x="29"/>
        <item x="28"/>
        <item x="4"/>
        <item x="23"/>
        <item x="11"/>
        <item x="17"/>
        <item x="27"/>
        <item x="26"/>
        <item x="25"/>
        <item x="16"/>
        <item x="22"/>
        <item x="10"/>
        <item x="3"/>
        <item x="9"/>
        <item x="21"/>
        <item x="7"/>
        <item x="2"/>
        <item x="15"/>
        <item x="20"/>
        <item x="19"/>
        <item x="8"/>
        <item x="14"/>
        <item x="1"/>
        <item x="0"/>
        <item x="13"/>
        <item x="31"/>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ragToRow="0" dragToCol="0" dragToPage="0" showAll="0" defaultSubtotal="0"/>
  </pivotFields>
  <rowFields count="1">
    <field x="0"/>
  </rowFields>
  <colFields count="1">
    <field x="2"/>
  </colFields>
  <pageFields count="1">
    <pageField fld="9" hier="-1"/>
  </pageFields>
  <dataFields count="1">
    <dataField name="Sum of totalSpeedup"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139920431">
      <items count="6">
        <i x="4" s="1" nd="1"/>
        <i x="1" s="1" nd="1"/>
        <i x="2" s="1" nd="1"/>
        <i x="3" s="1" nd="1"/>
        <i x="0" s="1" nd="1"/>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36"/>
  <sheetViews>
    <sheetView tabSelected="1" topLeftCell="N1" workbookViewId="0">
      <selection activeCell="W5" sqref="W5"/>
    </sheetView>
  </sheetViews>
  <sheetFormatPr baseColWidth="10" defaultRowHeight="16" x14ac:dyDescent="0.2"/>
  <cols>
    <col min="7" max="7" width="13.83203125" customWidth="1"/>
    <col min="9" max="9" width="14" customWidth="1"/>
    <col min="10" max="10" width="13.6640625" customWidth="1"/>
    <col min="11" max="11" width="19.1640625" customWidth="1"/>
    <col min="15" max="15" width="14.1640625" customWidth="1"/>
    <col min="16" max="16" width="12.6640625" customWidth="1"/>
    <col min="17" max="17" width="13.33203125" customWidth="1"/>
    <col min="18" max="19" width="17.5" customWidth="1"/>
    <col min="20" max="20" width="15.33203125" customWidth="1"/>
    <col min="21" max="22" width="16.83203125" customWidth="1"/>
    <col min="23" max="23" width="18.1640625" customWidth="1"/>
    <col min="24" max="25" width="19.6640625" customWidth="1"/>
    <col min="26" max="26" width="16.1640625" customWidth="1"/>
  </cols>
  <sheetData>
    <row r="1" spans="1:26" x14ac:dyDescent="0.2">
      <c r="A1" t="s">
        <v>0</v>
      </c>
      <c r="B1" t="s">
        <v>1</v>
      </c>
      <c r="C1" t="s">
        <v>5</v>
      </c>
      <c r="D1" t="s">
        <v>2</v>
      </c>
      <c r="E1" t="s">
        <v>3</v>
      </c>
      <c r="F1" t="s">
        <v>4</v>
      </c>
      <c r="G1" t="s">
        <v>26</v>
      </c>
      <c r="H1" t="s">
        <v>27</v>
      </c>
      <c r="I1" t="s">
        <v>8</v>
      </c>
      <c r="J1" t="s">
        <v>9</v>
      </c>
      <c r="K1" t="s">
        <v>19</v>
      </c>
      <c r="L1" t="s">
        <v>11</v>
      </c>
      <c r="M1" t="s">
        <v>12</v>
      </c>
      <c r="N1" t="s">
        <v>13</v>
      </c>
      <c r="O1" t="s">
        <v>14</v>
      </c>
      <c r="P1" t="s">
        <v>15</v>
      </c>
      <c r="Q1" t="s">
        <v>16</v>
      </c>
      <c r="R1" t="s">
        <v>17</v>
      </c>
      <c r="S1" t="s">
        <v>28</v>
      </c>
      <c r="T1" t="s">
        <v>18</v>
      </c>
      <c r="U1" t="s">
        <v>20</v>
      </c>
      <c r="V1" t="s">
        <v>23</v>
      </c>
      <c r="W1" t="s">
        <v>21</v>
      </c>
      <c r="X1" t="s">
        <v>22</v>
      </c>
      <c r="Y1" t="s">
        <v>25</v>
      </c>
      <c r="Z1" t="s">
        <v>24</v>
      </c>
    </row>
    <row r="2" spans="1:26" hidden="1" x14ac:dyDescent="0.2">
      <c r="A2">
        <v>12288</v>
      </c>
      <c r="B2">
        <v>4</v>
      </c>
      <c r="C2">
        <v>64</v>
      </c>
      <c r="D2">
        <v>8.3000000000000007</v>
      </c>
      <c r="E2">
        <v>146.976</v>
      </c>
      <c r="F2">
        <v>161.613</v>
      </c>
      <c r="G2">
        <v>8.85</v>
      </c>
      <c r="H2">
        <v>206.62</v>
      </c>
      <c r="I2">
        <f t="shared" ref="I2" si="0">POWER(A2,2)/C2</f>
        <v>2359296</v>
      </c>
      <c r="J2">
        <f t="shared" ref="J2" si="1">ROUND(I2,-3)</f>
        <v>2359000</v>
      </c>
      <c r="K2" cm="1">
        <f t="array" ref="K2">MATCH(1,(A2=A:A)*(MIN(IF(A:A=A2,C:C))=C:C),0)</f>
        <v>8</v>
      </c>
      <c r="L2" cm="1">
        <f t="array" ref="L2">INDEX(A:J,K2,6)</f>
        <v>3908.9470000000001</v>
      </c>
      <c r="M2" cm="1">
        <f t="array" ref="M2">INDEX(A:J,K2,5)</f>
        <v>3621.74</v>
      </c>
      <c r="N2" cm="1">
        <f t="array" ref="N2">INDEX(A:J,K2,4)</f>
        <v>81.762</v>
      </c>
      <c r="O2">
        <f t="shared" ref="O2" si="2">L2/F2</f>
        <v>24.187082722305757</v>
      </c>
      <c r="P2">
        <f t="shared" ref="P2" si="3">M2/E2</f>
        <v>24.64171021119094</v>
      </c>
      <c r="Q2">
        <f t="shared" ref="Q2" si="4">N2/D2</f>
        <v>9.8508433734939747</v>
      </c>
      <c r="R2">
        <f>O2/C2</f>
        <v>0.37792316753602745</v>
      </c>
      <c r="S2">
        <f>(1/O2-1/C2)/(1-1/C2)</f>
        <v>2.6127626682200582E-2</v>
      </c>
      <c r="T2" cm="1">
        <f t="array" ref="T2">MATCH(1,(J2=J:J)*(MIN(IF(J:J=J2,A:A))=A:A),0)</f>
        <v>15</v>
      </c>
      <c r="U2" cm="1">
        <f t="array" ref="U2">INDEX(A:J,T2,6)</f>
        <v>89.805999999999997</v>
      </c>
      <c r="V2" cm="1">
        <f t="array" ref="V2">INDEX(A:J,T2,5)</f>
        <v>82.688000000000002</v>
      </c>
      <c r="W2">
        <f t="shared" ref="W2" si="5">U2/F2</f>
        <v>0.55568549559750757</v>
      </c>
      <c r="X2">
        <f t="shared" ref="X2" si="6">V2/E2</f>
        <v>0.56259525364685392</v>
      </c>
      <c r="Y2">
        <f t="shared" ref="Y2" si="7">C2*X2</f>
        <v>36.006096233398651</v>
      </c>
      <c r="Z2">
        <f t="shared" ref="Z2" si="8">(O2-C2)/(1-C2)</f>
        <v>0.63195106789990851</v>
      </c>
    </row>
    <row r="3" spans="1:26" hidden="1" x14ac:dyDescent="0.2">
      <c r="A3">
        <v>12288</v>
      </c>
      <c r="B3">
        <v>4</v>
      </c>
      <c r="C3">
        <v>32</v>
      </c>
      <c r="D3">
        <v>6.6539999999999999</v>
      </c>
      <c r="E3">
        <v>198.39400000000001</v>
      </c>
      <c r="F3">
        <v>213.131</v>
      </c>
      <c r="G3">
        <v>8.8379999999999992</v>
      </c>
      <c r="H3">
        <v>251.71</v>
      </c>
      <c r="I3">
        <f t="shared" ref="I3:I36" si="9">POWER(A3,2)/C3</f>
        <v>4718592</v>
      </c>
      <c r="J3">
        <f t="shared" ref="J3:J36" si="10">ROUND(I3,-3)</f>
        <v>4719000</v>
      </c>
      <c r="K3" cm="1">
        <f t="array" ref="K3">MATCH(1,(A3=A:A)*(MIN(IF(A:A=A3,C:C))=C:C),0)</f>
        <v>8</v>
      </c>
      <c r="L3" cm="1">
        <f t="array" ref="L3">INDEX(A:J,K3,6)</f>
        <v>3908.9470000000001</v>
      </c>
      <c r="M3" cm="1">
        <f t="array" ref="M3">INDEX(A:J,K3,5)</f>
        <v>3621.74</v>
      </c>
      <c r="N3" cm="1">
        <f t="array" ref="N3">INDEX(A:J,K3,4)</f>
        <v>81.762</v>
      </c>
      <c r="O3">
        <f t="shared" ref="O3:O36" si="11">L3/F3</f>
        <v>18.340583960099657</v>
      </c>
      <c r="P3">
        <f t="shared" ref="P3:P36" si="12">M3/E3</f>
        <v>18.255289978527575</v>
      </c>
      <c r="Q3">
        <f t="shared" ref="Q3:Q36" si="13">N3/D3</f>
        <v>12.287646528403968</v>
      </c>
      <c r="R3">
        <f t="shared" ref="R3:R36" si="14">O3/C3</f>
        <v>0.57314324875311429</v>
      </c>
      <c r="S3">
        <f t="shared" ref="S3:S36" si="15">(1/O3-1/C3)/(1-1/C3)</f>
        <v>2.4024661637074656E-2</v>
      </c>
      <c r="T3" cm="1">
        <f t="array" ref="T3">MATCH(1,(J3=J:J)*(MIN(IF(J:J=J3,A:A))=A:A),0)</f>
        <v>21</v>
      </c>
      <c r="U3" cm="1">
        <f t="array" ref="U3">INDEX(A:J,T3,6)</f>
        <v>170.48699999999999</v>
      </c>
      <c r="V3" cm="1">
        <f t="array" ref="V3">INDEX(A:J,T3,5)</f>
        <v>157.91499999999999</v>
      </c>
      <c r="W3">
        <f t="shared" ref="W3:W36" si="16">U3/F3</f>
        <v>0.79991648328961995</v>
      </c>
      <c r="X3">
        <f t="shared" ref="X3:X36" si="17">V3/E3</f>
        <v>0.79596661189350482</v>
      </c>
      <c r="Y3">
        <f t="shared" ref="Y3:Y36" si="18">C3*X3</f>
        <v>25.470931580592154</v>
      </c>
      <c r="Z3">
        <f t="shared" ref="Z3:Z36" si="19">(O3-C3)/(1-C3)</f>
        <v>0.44062632386775297</v>
      </c>
    </row>
    <row r="4" spans="1:26" hidden="1" x14ac:dyDescent="0.2">
      <c r="A4">
        <v>12288</v>
      </c>
      <c r="B4">
        <v>4</v>
      </c>
      <c r="C4">
        <v>16</v>
      </c>
      <c r="D4">
        <v>7.0919999999999996</v>
      </c>
      <c r="E4">
        <v>302.26</v>
      </c>
      <c r="F4">
        <v>325.50200000000001</v>
      </c>
      <c r="G4">
        <v>8.8460000000000001</v>
      </c>
      <c r="H4">
        <v>373.04700000000003</v>
      </c>
      <c r="I4">
        <f t="shared" si="9"/>
        <v>9437184</v>
      </c>
      <c r="J4">
        <f t="shared" si="10"/>
        <v>9437000</v>
      </c>
      <c r="K4" cm="1">
        <f t="array" ref="K4">MATCH(1,(A4=A:A)*(MIN(IF(A:A=A4,C:C))=C:C),0)</f>
        <v>8</v>
      </c>
      <c r="L4" cm="1">
        <f t="array" ref="L4">INDEX(A:J,K4,6)</f>
        <v>3908.9470000000001</v>
      </c>
      <c r="M4" cm="1">
        <f t="array" ref="M4">INDEX(A:J,K4,5)</f>
        <v>3621.74</v>
      </c>
      <c r="N4" cm="1">
        <f t="array" ref="N4">INDEX(A:J,K4,4)</f>
        <v>81.762</v>
      </c>
      <c r="O4">
        <f t="shared" si="11"/>
        <v>12.008979975545465</v>
      </c>
      <c r="P4">
        <f t="shared" si="12"/>
        <v>11.982200754317475</v>
      </c>
      <c r="Q4">
        <f t="shared" si="13"/>
        <v>11.528764805414552</v>
      </c>
      <c r="R4">
        <f t="shared" si="14"/>
        <v>0.75056124847159156</v>
      </c>
      <c r="S4">
        <f t="shared" si="15"/>
        <v>2.2155753625379596E-2</v>
      </c>
      <c r="T4" cm="1">
        <f t="array" ref="T4">MATCH(1,(J4=J:J)*(MIN(IF(J:J=J4,A:A))=A:A),0)</f>
        <v>22</v>
      </c>
      <c r="U4" cm="1">
        <f t="array" ref="U4">INDEX(A:J,T4,6)</f>
        <v>332.28100000000001</v>
      </c>
      <c r="V4" cm="1">
        <f t="array" ref="V4">INDEX(A:J,T4,5)</f>
        <v>307.96100000000001</v>
      </c>
      <c r="W4">
        <f t="shared" si="16"/>
        <v>1.0208262929260035</v>
      </c>
      <c r="X4">
        <f t="shared" si="17"/>
        <v>1.0188612452855159</v>
      </c>
      <c r="Y4">
        <f t="shared" si="18"/>
        <v>16.301779924568255</v>
      </c>
      <c r="Z4">
        <f t="shared" si="19"/>
        <v>0.26606800163030236</v>
      </c>
    </row>
    <row r="5" spans="1:26" x14ac:dyDescent="0.2">
      <c r="A5">
        <v>12288</v>
      </c>
      <c r="B5">
        <v>4</v>
      </c>
      <c r="C5">
        <v>8</v>
      </c>
      <c r="D5">
        <v>12.045999999999999</v>
      </c>
      <c r="E5">
        <v>437.72800000000001</v>
      </c>
      <c r="F5">
        <v>478.62900000000002</v>
      </c>
      <c r="G5">
        <v>8.8490000000000002</v>
      </c>
      <c r="H5">
        <v>554.351</v>
      </c>
      <c r="I5">
        <f t="shared" si="9"/>
        <v>18874368</v>
      </c>
      <c r="J5">
        <f t="shared" si="10"/>
        <v>18874000</v>
      </c>
      <c r="K5" cm="1">
        <f t="array" ref="K5">MATCH(1,(A5=A:A)*(MIN(IF(A:A=A5,C:C))=C:C),0)</f>
        <v>8</v>
      </c>
      <c r="L5" cm="1">
        <f t="array" ref="L5">INDEX(A:J,K5,6)</f>
        <v>3908.9470000000001</v>
      </c>
      <c r="M5" cm="1">
        <f t="array" ref="M5">INDEX(A:J,K5,5)</f>
        <v>3621.74</v>
      </c>
      <c r="N5" cm="1">
        <f t="array" ref="N5">INDEX(A:J,K5,4)</f>
        <v>81.762</v>
      </c>
      <c r="O5">
        <f t="shared" si="11"/>
        <v>8.1669664813456766</v>
      </c>
      <c r="P5">
        <f t="shared" si="12"/>
        <v>8.2739509467066306</v>
      </c>
      <c r="Q5">
        <f t="shared" si="13"/>
        <v>6.7874813216005316</v>
      </c>
      <c r="R5">
        <f t="shared" si="14"/>
        <v>1.0208708101682096</v>
      </c>
      <c r="S5">
        <f t="shared" si="15"/>
        <v>-2.9205892460113991E-3</v>
      </c>
      <c r="T5" cm="1">
        <f t="array" ref="T5">MATCH(1,(J5=J:J)*(MIN(IF(J:J=J5,A:A))=A:A),0)</f>
        <v>28</v>
      </c>
      <c r="U5" cm="1">
        <f t="array" ref="U5">INDEX(A:J,T5,6)</f>
        <v>554.65</v>
      </c>
      <c r="V5" cm="1">
        <f t="array" ref="V5">INDEX(A:J,T5,5)</f>
        <v>517.899</v>
      </c>
      <c r="W5">
        <f t="shared" si="16"/>
        <v>1.1588307436448688</v>
      </c>
      <c r="X5">
        <f t="shared" si="17"/>
        <v>1.1831525513560932</v>
      </c>
      <c r="Y5">
        <f t="shared" si="18"/>
        <v>9.4652204108487457</v>
      </c>
      <c r="Z5">
        <f t="shared" si="19"/>
        <v>-2.3852354477953801E-2</v>
      </c>
    </row>
    <row r="6" spans="1:26" x14ac:dyDescent="0.2">
      <c r="A6">
        <v>12288</v>
      </c>
      <c r="B6">
        <v>4</v>
      </c>
      <c r="C6">
        <v>4</v>
      </c>
      <c r="D6">
        <v>23.026</v>
      </c>
      <c r="E6">
        <v>800.90899999999999</v>
      </c>
      <c r="F6">
        <v>870.53700000000003</v>
      </c>
      <c r="G6">
        <v>8.8650000000000002</v>
      </c>
      <c r="H6">
        <v>993.66899999999998</v>
      </c>
      <c r="I6">
        <f t="shared" si="9"/>
        <v>37748736</v>
      </c>
      <c r="J6">
        <f t="shared" si="10"/>
        <v>37749000</v>
      </c>
      <c r="K6" cm="1">
        <f t="array" ref="K6">MATCH(1,(A6=A:A)*(MIN(IF(A:A=A6,C:C))=C:C),0)</f>
        <v>8</v>
      </c>
      <c r="L6" cm="1">
        <f t="array" ref="L6">INDEX(A:J,K6,6)</f>
        <v>3908.9470000000001</v>
      </c>
      <c r="M6" cm="1">
        <f t="array" ref="M6">INDEX(A:J,K6,5)</f>
        <v>3621.74</v>
      </c>
      <c r="N6" cm="1">
        <f t="array" ref="N6">INDEX(A:J,K6,4)</f>
        <v>81.762</v>
      </c>
      <c r="O6">
        <f t="shared" si="11"/>
        <v>4.4902709477023954</v>
      </c>
      <c r="P6">
        <f t="shared" si="12"/>
        <v>4.5220368356454976</v>
      </c>
      <c r="Q6">
        <f t="shared" si="13"/>
        <v>3.5508555545904632</v>
      </c>
      <c r="R6">
        <f t="shared" si="14"/>
        <v>1.1225677369255989</v>
      </c>
      <c r="S6">
        <f t="shared" si="15"/>
        <v>-3.6395053024083822E-2</v>
      </c>
      <c r="T6" cm="1">
        <f t="array" ref="T6">MATCH(1,(J6=J:J)*(MIN(IF(J:J=J6,A:A))=A:A),0)</f>
        <v>29</v>
      </c>
      <c r="U6" cm="1">
        <f t="array" ref="U6">INDEX(A:J,T6,6)</f>
        <v>1077.7729999999999</v>
      </c>
      <c r="V6" cm="1">
        <f t="array" ref="V6">INDEX(A:J,T6,5)</f>
        <v>999.79600000000005</v>
      </c>
      <c r="W6">
        <f t="shared" si="16"/>
        <v>1.2380553612310561</v>
      </c>
      <c r="X6">
        <f t="shared" si="17"/>
        <v>1.2483265889133472</v>
      </c>
      <c r="Y6">
        <f t="shared" si="18"/>
        <v>4.993306355653389</v>
      </c>
      <c r="Z6">
        <f t="shared" si="19"/>
        <v>-0.1634236492341318</v>
      </c>
    </row>
    <row r="7" spans="1:26" x14ac:dyDescent="0.2">
      <c r="A7">
        <v>12288</v>
      </c>
      <c r="B7">
        <v>1</v>
      </c>
      <c r="C7">
        <v>2</v>
      </c>
      <c r="D7">
        <v>43.42</v>
      </c>
      <c r="E7">
        <v>1615.009</v>
      </c>
      <c r="F7">
        <v>1746.367</v>
      </c>
      <c r="G7">
        <v>6.6989999999999998</v>
      </c>
      <c r="H7">
        <v>1969.9870000000001</v>
      </c>
      <c r="I7">
        <f t="shared" si="9"/>
        <v>75497472</v>
      </c>
      <c r="J7">
        <f t="shared" si="10"/>
        <v>75497000</v>
      </c>
      <c r="K7" cm="1">
        <f t="array" ref="K7">MATCH(1,(A7=A:A)*(MIN(IF(A:A=A7,C:C))=C:C),0)</f>
        <v>8</v>
      </c>
      <c r="L7" cm="1">
        <f t="array" ref="L7">INDEX(A:J,K7,6)</f>
        <v>3908.9470000000001</v>
      </c>
      <c r="M7" cm="1">
        <f t="array" ref="M7">INDEX(A:J,K7,5)</f>
        <v>3621.74</v>
      </c>
      <c r="N7" cm="1">
        <f t="array" ref="N7">INDEX(A:J,K7,4)</f>
        <v>81.762</v>
      </c>
      <c r="O7">
        <f t="shared" si="11"/>
        <v>2.238330774688253</v>
      </c>
      <c r="P7">
        <f t="shared" si="12"/>
        <v>2.2425509703041899</v>
      </c>
      <c r="Q7">
        <f t="shared" si="13"/>
        <v>1.8830492860432979</v>
      </c>
      <c r="R7">
        <f t="shared" si="14"/>
        <v>1.1191653873441265</v>
      </c>
      <c r="S7">
        <f t="shared" si="15"/>
        <v>-0.106477012863055</v>
      </c>
      <c r="T7" cm="1">
        <f t="array" ref="T7">MATCH(1,(J7=J:J)*(MIN(IF(J:J=J7,A:A))=A:A),0)</f>
        <v>7</v>
      </c>
      <c r="U7" cm="1">
        <f t="array" ref="U7">INDEX(A:J,T7,6)</f>
        <v>1746.367</v>
      </c>
      <c r="V7" cm="1">
        <f t="array" ref="V7">INDEX(A:J,T7,5)</f>
        <v>1615.009</v>
      </c>
      <c r="W7">
        <f t="shared" si="16"/>
        <v>1</v>
      </c>
      <c r="X7">
        <f t="shared" si="17"/>
        <v>1</v>
      </c>
      <c r="Y7">
        <f t="shared" si="18"/>
        <v>2</v>
      </c>
      <c r="Z7">
        <f t="shared" si="19"/>
        <v>-0.23833077468825303</v>
      </c>
    </row>
    <row r="8" spans="1:26" x14ac:dyDescent="0.2">
      <c r="A8">
        <v>12288</v>
      </c>
      <c r="B8">
        <v>1</v>
      </c>
      <c r="C8">
        <v>1</v>
      </c>
      <c r="D8">
        <v>81.762</v>
      </c>
      <c r="E8">
        <v>3621.74</v>
      </c>
      <c r="F8">
        <v>3908.9470000000001</v>
      </c>
      <c r="G8">
        <v>6.7119999999999997</v>
      </c>
      <c r="H8">
        <v>4350.9390000000003</v>
      </c>
      <c r="I8">
        <f t="shared" si="9"/>
        <v>150994944</v>
      </c>
      <c r="J8">
        <f t="shared" si="10"/>
        <v>150995000</v>
      </c>
      <c r="K8" cm="1">
        <f t="array" ref="K8">MATCH(1,(A8=A:A)*(MIN(IF(A:A=A8,C:C))=C:C),0)</f>
        <v>8</v>
      </c>
      <c r="L8" cm="1">
        <f t="array" ref="L8">INDEX(A:J,K8,6)</f>
        <v>3908.9470000000001</v>
      </c>
      <c r="M8" cm="1">
        <f t="array" ref="M8">INDEX(A:J,K8,5)</f>
        <v>3621.74</v>
      </c>
      <c r="N8" cm="1">
        <f t="array" ref="N8">INDEX(A:J,K8,4)</f>
        <v>81.762</v>
      </c>
      <c r="O8">
        <f t="shared" si="11"/>
        <v>1</v>
      </c>
      <c r="P8">
        <f t="shared" si="12"/>
        <v>1</v>
      </c>
      <c r="Q8">
        <f t="shared" si="13"/>
        <v>1</v>
      </c>
      <c r="R8">
        <f t="shared" si="14"/>
        <v>1</v>
      </c>
      <c r="S8" t="e">
        <f t="shared" si="15"/>
        <v>#DIV/0!</v>
      </c>
      <c r="T8" cm="1">
        <f t="array" ref="T8">MATCH(1,(J8=J:J)*(MIN(IF(J:J=J8,A:A))=A:A),0)</f>
        <v>8</v>
      </c>
      <c r="U8" cm="1">
        <f t="array" ref="U8">INDEX(A:J,T8,6)</f>
        <v>3908.9470000000001</v>
      </c>
      <c r="V8" cm="1">
        <f t="array" ref="V8">INDEX(A:J,T8,5)</f>
        <v>3621.74</v>
      </c>
      <c r="W8">
        <f t="shared" si="16"/>
        <v>1</v>
      </c>
      <c r="X8">
        <f t="shared" si="17"/>
        <v>1</v>
      </c>
      <c r="Y8">
        <f t="shared" si="18"/>
        <v>1</v>
      </c>
      <c r="Z8" t="e">
        <f t="shared" si="19"/>
        <v>#DIV/0!</v>
      </c>
    </row>
    <row r="9" spans="1:26" hidden="1" x14ac:dyDescent="0.2">
      <c r="A9">
        <v>1536</v>
      </c>
      <c r="B9">
        <v>4</v>
      </c>
      <c r="C9">
        <v>64</v>
      </c>
      <c r="D9">
        <v>4.351</v>
      </c>
      <c r="E9">
        <v>5.0940000000000003</v>
      </c>
      <c r="F9">
        <v>7.774</v>
      </c>
      <c r="G9">
        <v>8.8469999999999995</v>
      </c>
      <c r="H9">
        <v>24.466999999999999</v>
      </c>
      <c r="I9">
        <f t="shared" si="9"/>
        <v>36864</v>
      </c>
      <c r="J9">
        <f t="shared" si="10"/>
        <v>37000</v>
      </c>
      <c r="K9" cm="1">
        <f t="array" ref="K9">MATCH(1,(A9=A:A)*(MIN(IF(A:A=A9,C:C))=C:C),0)</f>
        <v>15</v>
      </c>
      <c r="L9" cm="1">
        <f t="array" ref="L9">INDEX(A:J,K9,6)</f>
        <v>89.805999999999997</v>
      </c>
      <c r="M9" cm="1">
        <f t="array" ref="M9">INDEX(A:J,K9,5)</f>
        <v>82.688000000000002</v>
      </c>
      <c r="N9" cm="1">
        <f t="array" ref="N9">INDEX(A:J,K9,4)</f>
        <v>1.982</v>
      </c>
      <c r="O9">
        <f t="shared" si="11"/>
        <v>11.55209673269874</v>
      </c>
      <c r="P9">
        <f t="shared" si="12"/>
        <v>16.232430310168827</v>
      </c>
      <c r="Q9">
        <f t="shared" si="13"/>
        <v>0.45552746495058605</v>
      </c>
      <c r="R9">
        <f t="shared" si="14"/>
        <v>0.18050151144841781</v>
      </c>
      <c r="S9">
        <f t="shared" si="15"/>
        <v>7.2065393870173064E-2</v>
      </c>
      <c r="T9" cm="1">
        <f t="array" ref="T9">MATCH(1,(J9=J:J)*(MIN(IF(J:J=J9,A:A))=A:A),0)</f>
        <v>32</v>
      </c>
      <c r="U9" cm="1">
        <f t="array" ref="U9">INDEX(A:J,T9,6)</f>
        <v>3.3330000000000002</v>
      </c>
      <c r="V9" cm="1">
        <f t="array" ref="V9">INDEX(A:J,T9,5)</f>
        <v>1.159</v>
      </c>
      <c r="W9">
        <f t="shared" si="16"/>
        <v>0.42873681502444044</v>
      </c>
      <c r="X9">
        <f t="shared" si="17"/>
        <v>0.22752257557911268</v>
      </c>
      <c r="Y9">
        <f t="shared" si="18"/>
        <v>14.561444837063211</v>
      </c>
      <c r="Z9">
        <f t="shared" si="19"/>
        <v>0.83250640106827389</v>
      </c>
    </row>
    <row r="10" spans="1:26" hidden="1" x14ac:dyDescent="0.2">
      <c r="A10">
        <v>1536</v>
      </c>
      <c r="B10">
        <v>4</v>
      </c>
      <c r="C10">
        <v>32</v>
      </c>
      <c r="D10">
        <v>1.96</v>
      </c>
      <c r="E10">
        <v>2.8759999999999999</v>
      </c>
      <c r="F10">
        <v>5.4260000000000002</v>
      </c>
      <c r="G10">
        <v>8.8369999999999997</v>
      </c>
      <c r="H10">
        <v>19.234999999999999</v>
      </c>
      <c r="I10">
        <f t="shared" si="9"/>
        <v>73728</v>
      </c>
      <c r="J10">
        <f t="shared" si="10"/>
        <v>74000</v>
      </c>
      <c r="K10" cm="1">
        <f t="array" ref="K10">MATCH(1,(A10=A:A)*(MIN(IF(A:A=A10,C:C))=C:C),0)</f>
        <v>15</v>
      </c>
      <c r="L10" cm="1">
        <f t="array" ref="L10">INDEX(A:J,K10,6)</f>
        <v>89.805999999999997</v>
      </c>
      <c r="M10" cm="1">
        <f t="array" ref="M10">INDEX(A:J,K10,5)</f>
        <v>82.688000000000002</v>
      </c>
      <c r="N10" cm="1">
        <f t="array" ref="N10">INDEX(A:J,K10,4)</f>
        <v>1.982</v>
      </c>
      <c r="O10">
        <f t="shared" si="11"/>
        <v>16.551050497604127</v>
      </c>
      <c r="P10">
        <f t="shared" si="12"/>
        <v>28.751043115438112</v>
      </c>
      <c r="Q10">
        <f t="shared" si="13"/>
        <v>1.0112244897959184</v>
      </c>
      <c r="R10">
        <f t="shared" si="14"/>
        <v>0.51722032805012896</v>
      </c>
      <c r="S10">
        <f t="shared" si="15"/>
        <v>3.0110065208661253E-2</v>
      </c>
      <c r="T10" cm="1">
        <f t="array" ref="T10">MATCH(1,(J10=J:J)*(MIN(IF(J:J=J10,A:A))=A:A),0)</f>
        <v>33</v>
      </c>
      <c r="U10" cm="1">
        <f t="array" ref="U10">INDEX(A:J,T10,6)</f>
        <v>4.1820000000000004</v>
      </c>
      <c r="V10" cm="1">
        <f t="array" ref="V10">INDEX(A:J,T10,5)</f>
        <v>1.984</v>
      </c>
      <c r="W10">
        <f t="shared" si="16"/>
        <v>0.77073350534463703</v>
      </c>
      <c r="X10">
        <f t="shared" si="17"/>
        <v>0.68984700973574409</v>
      </c>
      <c r="Y10">
        <f t="shared" si="18"/>
        <v>22.075104311543811</v>
      </c>
      <c r="Z10">
        <f t="shared" si="19"/>
        <v>0.4983532097547056</v>
      </c>
    </row>
    <row r="11" spans="1:26" hidden="1" x14ac:dyDescent="0.2">
      <c r="A11">
        <v>1536</v>
      </c>
      <c r="B11">
        <v>4</v>
      </c>
      <c r="C11">
        <v>16</v>
      </c>
      <c r="D11">
        <v>0.70499999999999996</v>
      </c>
      <c r="E11">
        <v>6.7359999999999998</v>
      </c>
      <c r="F11">
        <v>9.3729999999999993</v>
      </c>
      <c r="G11">
        <v>8.84</v>
      </c>
      <c r="H11">
        <v>21.992999999999999</v>
      </c>
      <c r="I11">
        <f t="shared" si="9"/>
        <v>147456</v>
      </c>
      <c r="J11">
        <f t="shared" si="10"/>
        <v>147000</v>
      </c>
      <c r="K11" cm="1">
        <f t="array" ref="K11">MATCH(1,(A11=A:A)*(MIN(IF(A:A=A11,C:C))=C:C),0)</f>
        <v>15</v>
      </c>
      <c r="L11" cm="1">
        <f t="array" ref="L11">INDEX(A:J,K11,6)</f>
        <v>89.805999999999997</v>
      </c>
      <c r="M11" cm="1">
        <f t="array" ref="M11">INDEX(A:J,K11,5)</f>
        <v>82.688000000000002</v>
      </c>
      <c r="N11" cm="1">
        <f t="array" ref="N11">INDEX(A:J,K11,4)</f>
        <v>1.982</v>
      </c>
      <c r="O11">
        <f t="shared" si="11"/>
        <v>9.5813506881468058</v>
      </c>
      <c r="P11">
        <f t="shared" si="12"/>
        <v>12.275534441805226</v>
      </c>
      <c r="Q11">
        <f t="shared" si="13"/>
        <v>2.8113475177304967</v>
      </c>
      <c r="R11">
        <f t="shared" si="14"/>
        <v>0.59883441800917536</v>
      </c>
      <c r="S11">
        <f t="shared" si="15"/>
        <v>4.4660713092666407E-2</v>
      </c>
      <c r="T11" cm="1">
        <f t="array" ref="T11">MATCH(1,(J11=J:J)*(MIN(IF(J:J=J11,A:A))=A:A),0)</f>
        <v>34</v>
      </c>
      <c r="U11" cm="1">
        <f t="array" ref="U11">INDEX(A:J,T11,6)</f>
        <v>5.9470000000000001</v>
      </c>
      <c r="V11" cm="1">
        <f t="array" ref="V11">INDEX(A:J,T11,5)</f>
        <v>3.4449999999999998</v>
      </c>
      <c r="W11">
        <f t="shared" si="16"/>
        <v>0.63448202283153743</v>
      </c>
      <c r="X11">
        <f t="shared" si="17"/>
        <v>0.51143111638954863</v>
      </c>
      <c r="Y11">
        <f t="shared" si="18"/>
        <v>8.1828978622327782</v>
      </c>
      <c r="Z11">
        <f t="shared" si="19"/>
        <v>0.42790995412354627</v>
      </c>
    </row>
    <row r="12" spans="1:26" x14ac:dyDescent="0.2">
      <c r="A12">
        <v>1536</v>
      </c>
      <c r="B12">
        <v>4</v>
      </c>
      <c r="C12">
        <v>8</v>
      </c>
      <c r="D12">
        <v>0.72</v>
      </c>
      <c r="E12">
        <v>7.798</v>
      </c>
      <c r="F12">
        <v>11.038</v>
      </c>
      <c r="G12">
        <v>8.8529999999999998</v>
      </c>
      <c r="H12">
        <v>23.811</v>
      </c>
      <c r="I12">
        <f t="shared" si="9"/>
        <v>294912</v>
      </c>
      <c r="J12">
        <f t="shared" si="10"/>
        <v>295000</v>
      </c>
      <c r="K12" cm="1">
        <f t="array" ref="K12">MATCH(1,(A12=A:A)*(MIN(IF(A:A=A12,C:C))=C:C),0)</f>
        <v>15</v>
      </c>
      <c r="L12" cm="1">
        <f t="array" ref="L12">INDEX(A:J,K12,6)</f>
        <v>89.805999999999997</v>
      </c>
      <c r="M12" cm="1">
        <f t="array" ref="M12">INDEX(A:J,K12,5)</f>
        <v>82.688000000000002</v>
      </c>
      <c r="N12" cm="1">
        <f t="array" ref="N12">INDEX(A:J,K12,4)</f>
        <v>1.982</v>
      </c>
      <c r="O12">
        <f t="shared" si="11"/>
        <v>8.136075375973908</v>
      </c>
      <c r="P12">
        <f t="shared" si="12"/>
        <v>10.603744549884587</v>
      </c>
      <c r="Q12">
        <f t="shared" si="13"/>
        <v>2.7527777777777778</v>
      </c>
      <c r="R12">
        <f t="shared" si="14"/>
        <v>1.0170094219967385</v>
      </c>
      <c r="S12">
        <f t="shared" si="15"/>
        <v>-2.3892772038775567E-3</v>
      </c>
      <c r="T12" cm="1">
        <f t="array" ref="T12">MATCH(1,(J12=J:J)*(MIN(IF(J:J=J12,A:A))=A:A),0)</f>
        <v>35</v>
      </c>
      <c r="U12" cm="1">
        <f t="array" ref="U12">INDEX(A:J,T12,6)</f>
        <v>9.157</v>
      </c>
      <c r="V12" cm="1">
        <f t="array" ref="V12">INDEX(A:J,T12,5)</f>
        <v>6.819</v>
      </c>
      <c r="W12">
        <f t="shared" si="16"/>
        <v>0.82958869360391374</v>
      </c>
      <c r="X12">
        <f t="shared" si="17"/>
        <v>0.87445498845857916</v>
      </c>
      <c r="Y12">
        <f t="shared" si="18"/>
        <v>6.9956399076686333</v>
      </c>
      <c r="Z12">
        <f t="shared" si="19"/>
        <v>-1.9439339424843993E-2</v>
      </c>
    </row>
    <row r="13" spans="1:26" x14ac:dyDescent="0.2">
      <c r="A13">
        <v>1536</v>
      </c>
      <c r="B13">
        <v>4</v>
      </c>
      <c r="C13">
        <v>4</v>
      </c>
      <c r="D13">
        <v>0.86199999999999999</v>
      </c>
      <c r="E13">
        <v>13.37</v>
      </c>
      <c r="F13">
        <v>17.088999999999999</v>
      </c>
      <c r="G13">
        <v>9.0050000000000008</v>
      </c>
      <c r="H13">
        <v>30.503</v>
      </c>
      <c r="I13">
        <f t="shared" si="9"/>
        <v>589824</v>
      </c>
      <c r="J13">
        <f t="shared" si="10"/>
        <v>590000</v>
      </c>
      <c r="K13" cm="1">
        <f t="array" ref="K13">MATCH(1,(A13=A:A)*(MIN(IF(A:A=A13,C:C))=C:C),0)</f>
        <v>15</v>
      </c>
      <c r="L13" cm="1">
        <f t="array" ref="L13">INDEX(A:J,K13,6)</f>
        <v>89.805999999999997</v>
      </c>
      <c r="M13" cm="1">
        <f t="array" ref="M13">INDEX(A:J,K13,5)</f>
        <v>82.688000000000002</v>
      </c>
      <c r="N13" cm="1">
        <f t="array" ref="N13">INDEX(A:J,K13,4)</f>
        <v>1.982</v>
      </c>
      <c r="O13">
        <f t="shared" si="11"/>
        <v>5.2551933992626836</v>
      </c>
      <c r="P13">
        <f t="shared" si="12"/>
        <v>6.1845923709798063</v>
      </c>
      <c r="Q13">
        <f t="shared" si="13"/>
        <v>2.2993039443155454</v>
      </c>
      <c r="R13">
        <f t="shared" si="14"/>
        <v>1.3137983498156709</v>
      </c>
      <c r="S13">
        <f t="shared" si="15"/>
        <v>-7.9616061287664519E-2</v>
      </c>
      <c r="T13" cm="1">
        <f t="array" ref="T13">MATCH(1,(J13=J:J)*(MIN(IF(J:J=J13,A:A))=A:A),0)</f>
        <v>36</v>
      </c>
      <c r="U13" cm="1">
        <f t="array" ref="U13">INDEX(A:J,T13,6)</f>
        <v>18.155999999999999</v>
      </c>
      <c r="V13" cm="1">
        <f t="array" ref="V13">INDEX(A:J,T13,5)</f>
        <v>12.94</v>
      </c>
      <c r="W13">
        <f t="shared" si="16"/>
        <v>1.0624378255017848</v>
      </c>
      <c r="X13">
        <f t="shared" si="17"/>
        <v>0.96783844427823484</v>
      </c>
      <c r="Y13">
        <f t="shared" si="18"/>
        <v>3.8713537771129394</v>
      </c>
      <c r="Z13">
        <f t="shared" si="19"/>
        <v>-0.41839779975422786</v>
      </c>
    </row>
    <row r="14" spans="1:26" x14ac:dyDescent="0.2">
      <c r="A14">
        <v>1536</v>
      </c>
      <c r="B14">
        <v>1</v>
      </c>
      <c r="C14">
        <v>2</v>
      </c>
      <c r="D14">
        <v>2.2879999999999998</v>
      </c>
      <c r="E14">
        <v>42.387999999999998</v>
      </c>
      <c r="F14">
        <v>46.398000000000003</v>
      </c>
      <c r="G14">
        <v>6.6660000000000004</v>
      </c>
      <c r="H14">
        <v>59.642000000000003</v>
      </c>
      <c r="I14">
        <f t="shared" si="9"/>
        <v>1179648</v>
      </c>
      <c r="J14">
        <f t="shared" si="10"/>
        <v>1180000</v>
      </c>
      <c r="K14" cm="1">
        <f t="array" ref="K14">MATCH(1,(A14=A:A)*(MIN(IF(A:A=A14,C:C))=C:C),0)</f>
        <v>15</v>
      </c>
      <c r="L14" cm="1">
        <f t="array" ref="L14">INDEX(A:J,K14,6)</f>
        <v>89.805999999999997</v>
      </c>
      <c r="M14" cm="1">
        <f t="array" ref="M14">INDEX(A:J,K14,5)</f>
        <v>82.688000000000002</v>
      </c>
      <c r="N14" cm="1">
        <f t="array" ref="N14">INDEX(A:J,K14,4)</f>
        <v>1.982</v>
      </c>
      <c r="O14">
        <f t="shared" si="11"/>
        <v>1.9355575671365144</v>
      </c>
      <c r="P14">
        <f t="shared" si="12"/>
        <v>1.9507407756912336</v>
      </c>
      <c r="Q14">
        <f t="shared" si="13"/>
        <v>0.86625874125874136</v>
      </c>
      <c r="R14">
        <f t="shared" si="14"/>
        <v>0.96777878356825719</v>
      </c>
      <c r="S14">
        <f t="shared" si="15"/>
        <v>3.3293989265750668E-2</v>
      </c>
      <c r="T14" cm="1">
        <f t="array" ref="T14">MATCH(1,(J14=J:J)*(MIN(IF(J:J=J14,A:A))=A:A),0)</f>
        <v>14</v>
      </c>
      <c r="U14" cm="1">
        <f t="array" ref="U14">INDEX(A:J,T14,6)</f>
        <v>46.398000000000003</v>
      </c>
      <c r="V14" cm="1">
        <f t="array" ref="V14">INDEX(A:J,T14,5)</f>
        <v>42.387999999999998</v>
      </c>
      <c r="W14">
        <f t="shared" si="16"/>
        <v>1</v>
      </c>
      <c r="X14">
        <f t="shared" si="17"/>
        <v>1</v>
      </c>
      <c r="Y14">
        <f t="shared" si="18"/>
        <v>2</v>
      </c>
      <c r="Z14">
        <f t="shared" si="19"/>
        <v>6.444243286348561E-2</v>
      </c>
    </row>
    <row r="15" spans="1:26" x14ac:dyDescent="0.2">
      <c r="A15">
        <v>1536</v>
      </c>
      <c r="B15">
        <v>1</v>
      </c>
      <c r="C15">
        <v>1</v>
      </c>
      <c r="D15">
        <v>1.982</v>
      </c>
      <c r="E15">
        <v>82.688000000000002</v>
      </c>
      <c r="F15">
        <v>89.805999999999997</v>
      </c>
      <c r="G15">
        <v>6.665</v>
      </c>
      <c r="H15">
        <v>105.196</v>
      </c>
      <c r="I15">
        <f t="shared" si="9"/>
        <v>2359296</v>
      </c>
      <c r="J15">
        <f t="shared" si="10"/>
        <v>2359000</v>
      </c>
      <c r="K15" cm="1">
        <f t="array" ref="K15">MATCH(1,(A15=A:A)*(MIN(IF(A:A=A15,C:C))=C:C),0)</f>
        <v>15</v>
      </c>
      <c r="L15" cm="1">
        <f t="array" ref="L15">INDEX(A:J,K15,6)</f>
        <v>89.805999999999997</v>
      </c>
      <c r="M15" cm="1">
        <f t="array" ref="M15">INDEX(A:J,K15,5)</f>
        <v>82.688000000000002</v>
      </c>
      <c r="N15" cm="1">
        <f t="array" ref="N15">INDEX(A:J,K15,4)</f>
        <v>1.982</v>
      </c>
      <c r="O15">
        <f t="shared" si="11"/>
        <v>1</v>
      </c>
      <c r="P15">
        <f t="shared" si="12"/>
        <v>1</v>
      </c>
      <c r="Q15">
        <f t="shared" si="13"/>
        <v>1</v>
      </c>
      <c r="R15">
        <f t="shared" si="14"/>
        <v>1</v>
      </c>
      <c r="S15" t="e">
        <f t="shared" si="15"/>
        <v>#DIV/0!</v>
      </c>
      <c r="T15" cm="1">
        <f t="array" ref="T15">MATCH(1,(J15=J:J)*(MIN(IF(J:J=J15,A:A))=A:A),0)</f>
        <v>15</v>
      </c>
      <c r="U15" cm="1">
        <f t="array" ref="U15">INDEX(A:J,T15,6)</f>
        <v>89.805999999999997</v>
      </c>
      <c r="V15" cm="1">
        <f t="array" ref="V15">INDEX(A:J,T15,5)</f>
        <v>82.688000000000002</v>
      </c>
      <c r="W15">
        <f t="shared" si="16"/>
        <v>1</v>
      </c>
      <c r="X15">
        <f t="shared" si="17"/>
        <v>1</v>
      </c>
      <c r="Y15">
        <f t="shared" si="18"/>
        <v>1</v>
      </c>
      <c r="Z15" t="e">
        <f t="shared" si="19"/>
        <v>#DIV/0!</v>
      </c>
    </row>
    <row r="16" spans="1:26" hidden="1" x14ac:dyDescent="0.2">
      <c r="A16">
        <v>3072</v>
      </c>
      <c r="B16">
        <v>4</v>
      </c>
      <c r="C16">
        <v>64</v>
      </c>
      <c r="D16">
        <v>4.5309999999999997</v>
      </c>
      <c r="E16">
        <v>8.4749999999999996</v>
      </c>
      <c r="F16">
        <v>12.837999999999999</v>
      </c>
      <c r="G16">
        <v>8.8480000000000008</v>
      </c>
      <c r="H16">
        <v>30.766999999999999</v>
      </c>
      <c r="I16">
        <f t="shared" si="9"/>
        <v>147456</v>
      </c>
      <c r="J16">
        <f t="shared" si="10"/>
        <v>147000</v>
      </c>
      <c r="K16" cm="1">
        <f t="array" ref="K16">MATCH(1,(A16=A:A)*(MIN(IF(A:A=A16,C:C))=C:C),0)</f>
        <v>22</v>
      </c>
      <c r="L16" cm="1">
        <f t="array" ref="L16">INDEX(A:J,K16,6)</f>
        <v>332.28100000000001</v>
      </c>
      <c r="M16" cm="1">
        <f t="array" ref="M16">INDEX(A:J,K16,5)</f>
        <v>307.96100000000001</v>
      </c>
      <c r="N16" cm="1">
        <f t="array" ref="N16">INDEX(A:J,K16,4)</f>
        <v>5.9969999999999999</v>
      </c>
      <c r="O16">
        <f t="shared" si="11"/>
        <v>25.88261411434803</v>
      </c>
      <c r="P16">
        <f t="shared" si="12"/>
        <v>36.337581120943959</v>
      </c>
      <c r="Q16">
        <f t="shared" si="13"/>
        <v>1.3235488854557493</v>
      </c>
      <c r="R16">
        <f t="shared" si="14"/>
        <v>0.40441584553668797</v>
      </c>
      <c r="S16">
        <f t="shared" si="15"/>
        <v>2.337622732108122E-2</v>
      </c>
      <c r="T16" cm="1">
        <f t="array" ref="T16">MATCH(1,(J16=J:J)*(MIN(IF(J:J=J16,A:A))=A:A),0)</f>
        <v>34</v>
      </c>
      <c r="U16" cm="1">
        <f t="array" ref="U16">INDEX(A:J,T16,6)</f>
        <v>5.9470000000000001</v>
      </c>
      <c r="V16" cm="1">
        <f t="array" ref="V16">INDEX(A:J,T16,5)</f>
        <v>3.4449999999999998</v>
      </c>
      <c r="W16">
        <f t="shared" si="16"/>
        <v>0.46323414862128059</v>
      </c>
      <c r="X16">
        <f t="shared" si="17"/>
        <v>0.40648967551622417</v>
      </c>
      <c r="Y16">
        <f t="shared" si="18"/>
        <v>26.015339233038347</v>
      </c>
      <c r="Z16">
        <f t="shared" si="19"/>
        <v>0.60503787120082497</v>
      </c>
    </row>
    <row r="17" spans="1:26" hidden="1" x14ac:dyDescent="0.2">
      <c r="A17">
        <v>3072</v>
      </c>
      <c r="B17">
        <v>4</v>
      </c>
      <c r="C17">
        <v>32</v>
      </c>
      <c r="D17">
        <v>2.1539999999999999</v>
      </c>
      <c r="E17">
        <v>14.786</v>
      </c>
      <c r="F17">
        <v>18.366</v>
      </c>
      <c r="G17">
        <v>8.8650000000000002</v>
      </c>
      <c r="H17">
        <v>33.530999999999999</v>
      </c>
      <c r="I17">
        <f t="shared" si="9"/>
        <v>294912</v>
      </c>
      <c r="J17">
        <f t="shared" si="10"/>
        <v>295000</v>
      </c>
      <c r="K17" cm="1">
        <f t="array" ref="K17">MATCH(1,(A17=A:A)*(MIN(IF(A:A=A17,C:C))=C:C),0)</f>
        <v>22</v>
      </c>
      <c r="L17" cm="1">
        <f t="array" ref="L17">INDEX(A:J,K17,6)</f>
        <v>332.28100000000001</v>
      </c>
      <c r="M17" cm="1">
        <f t="array" ref="M17">INDEX(A:J,K17,5)</f>
        <v>307.96100000000001</v>
      </c>
      <c r="N17" cm="1">
        <f t="array" ref="N17">INDEX(A:J,K17,4)</f>
        <v>5.9969999999999999</v>
      </c>
      <c r="O17">
        <f t="shared" si="11"/>
        <v>18.092181204399434</v>
      </c>
      <c r="P17">
        <f t="shared" si="12"/>
        <v>20.827877722169621</v>
      </c>
      <c r="Q17">
        <f t="shared" si="13"/>
        <v>2.7841225626740949</v>
      </c>
      <c r="R17">
        <f t="shared" si="14"/>
        <v>0.56538066263748232</v>
      </c>
      <c r="S17">
        <f t="shared" si="15"/>
        <v>2.4797414469739033E-2</v>
      </c>
      <c r="T17" cm="1">
        <f t="array" ref="T17">MATCH(1,(J17=J:J)*(MIN(IF(J:J=J17,A:A))=A:A),0)</f>
        <v>35</v>
      </c>
      <c r="U17" cm="1">
        <f t="array" ref="U17">INDEX(A:J,T17,6)</f>
        <v>9.157</v>
      </c>
      <c r="V17" cm="1">
        <f t="array" ref="V17">INDEX(A:J,T17,5)</f>
        <v>6.819</v>
      </c>
      <c r="W17">
        <f t="shared" si="16"/>
        <v>0.49858434062942397</v>
      </c>
      <c r="X17">
        <f t="shared" si="17"/>
        <v>0.46117949411605574</v>
      </c>
      <c r="Y17">
        <f t="shared" si="18"/>
        <v>14.757743811713784</v>
      </c>
      <c r="Z17">
        <f t="shared" si="19"/>
        <v>0.44863931598711504</v>
      </c>
    </row>
    <row r="18" spans="1:26" hidden="1" x14ac:dyDescent="0.2">
      <c r="A18">
        <v>3072</v>
      </c>
      <c r="B18">
        <v>4</v>
      </c>
      <c r="C18">
        <v>16</v>
      </c>
      <c r="D18">
        <v>1.054</v>
      </c>
      <c r="E18">
        <v>21.7</v>
      </c>
      <c r="F18">
        <v>26.102</v>
      </c>
      <c r="G18">
        <v>8.9469999999999992</v>
      </c>
      <c r="H18">
        <v>40.619999999999997</v>
      </c>
      <c r="I18">
        <f t="shared" si="9"/>
        <v>589824</v>
      </c>
      <c r="J18">
        <f t="shared" si="10"/>
        <v>590000</v>
      </c>
      <c r="K18" cm="1">
        <f t="array" ref="K18">MATCH(1,(A18=A:A)*(MIN(IF(A:A=A18,C:C))=C:C),0)</f>
        <v>22</v>
      </c>
      <c r="L18" cm="1">
        <f t="array" ref="L18">INDEX(A:J,K18,6)</f>
        <v>332.28100000000001</v>
      </c>
      <c r="M18" cm="1">
        <f t="array" ref="M18">INDEX(A:J,K18,5)</f>
        <v>307.96100000000001</v>
      </c>
      <c r="N18" cm="1">
        <f t="array" ref="N18">INDEX(A:J,K18,4)</f>
        <v>5.9969999999999999</v>
      </c>
      <c r="O18">
        <f t="shared" si="11"/>
        <v>12.730097310550915</v>
      </c>
      <c r="P18">
        <f t="shared" si="12"/>
        <v>14.191751152073733</v>
      </c>
      <c r="Q18">
        <f t="shared" si="13"/>
        <v>5.6897533206831117</v>
      </c>
      <c r="R18">
        <f t="shared" si="14"/>
        <v>0.79563108190943221</v>
      </c>
      <c r="S18">
        <f t="shared" si="15"/>
        <v>1.7124261292901691E-2</v>
      </c>
      <c r="T18" cm="1">
        <f t="array" ref="T18">MATCH(1,(J18=J:J)*(MIN(IF(J:J=J18,A:A))=A:A),0)</f>
        <v>36</v>
      </c>
      <c r="U18" cm="1">
        <f t="array" ref="U18">INDEX(A:J,T18,6)</f>
        <v>18.155999999999999</v>
      </c>
      <c r="V18" cm="1">
        <f t="array" ref="V18">INDEX(A:J,T18,5)</f>
        <v>12.94</v>
      </c>
      <c r="W18">
        <f t="shared" si="16"/>
        <v>0.69557888284422642</v>
      </c>
      <c r="X18">
        <f t="shared" si="17"/>
        <v>0.59631336405529956</v>
      </c>
      <c r="Y18">
        <f t="shared" si="18"/>
        <v>9.5410138248847929</v>
      </c>
      <c r="Z18">
        <f t="shared" si="19"/>
        <v>0.21799351262993896</v>
      </c>
    </row>
    <row r="19" spans="1:26" x14ac:dyDescent="0.2">
      <c r="A19">
        <v>3072</v>
      </c>
      <c r="B19">
        <v>4</v>
      </c>
      <c r="C19">
        <v>8</v>
      </c>
      <c r="D19">
        <v>1.974</v>
      </c>
      <c r="E19">
        <v>49.674999999999997</v>
      </c>
      <c r="F19">
        <v>55.08</v>
      </c>
      <c r="G19">
        <v>8.8510000000000009</v>
      </c>
      <c r="H19">
        <v>71.891999999999996</v>
      </c>
      <c r="I19">
        <f t="shared" si="9"/>
        <v>1179648</v>
      </c>
      <c r="J19">
        <f t="shared" si="10"/>
        <v>1180000</v>
      </c>
      <c r="K19" cm="1">
        <f t="array" ref="K19">MATCH(1,(A19=A:A)*(MIN(IF(A:A=A19,C:C))=C:C),0)</f>
        <v>22</v>
      </c>
      <c r="L19" cm="1">
        <f t="array" ref="L19">INDEX(A:J,K19,6)</f>
        <v>332.28100000000001</v>
      </c>
      <c r="M19" cm="1">
        <f t="array" ref="M19">INDEX(A:J,K19,5)</f>
        <v>307.96100000000001</v>
      </c>
      <c r="N19" cm="1">
        <f t="array" ref="N19">INDEX(A:J,K19,4)</f>
        <v>5.9969999999999999</v>
      </c>
      <c r="O19">
        <f t="shared" si="11"/>
        <v>6.0326978939724043</v>
      </c>
      <c r="P19">
        <f t="shared" si="12"/>
        <v>6.1995168595873178</v>
      </c>
      <c r="Q19">
        <f t="shared" si="13"/>
        <v>3.0379939209726445</v>
      </c>
      <c r="R19">
        <f t="shared" si="14"/>
        <v>0.75408723674655054</v>
      </c>
      <c r="S19">
        <f t="shared" si="15"/>
        <v>4.6586645468314876E-2</v>
      </c>
      <c r="T19" cm="1">
        <f t="array" ref="T19">MATCH(1,(J19=J:J)*(MIN(IF(J:J=J19,A:A))=A:A),0)</f>
        <v>14</v>
      </c>
      <c r="U19" cm="1">
        <f t="array" ref="U19">INDEX(A:J,T19,6)</f>
        <v>46.398000000000003</v>
      </c>
      <c r="V19" cm="1">
        <f t="array" ref="V19">INDEX(A:J,T19,5)</f>
        <v>42.387999999999998</v>
      </c>
      <c r="W19">
        <f t="shared" si="16"/>
        <v>0.84237472766884536</v>
      </c>
      <c r="X19">
        <f t="shared" si="17"/>
        <v>0.85330649219929544</v>
      </c>
      <c r="Y19">
        <f t="shared" si="18"/>
        <v>6.8264519375943635</v>
      </c>
      <c r="Z19">
        <f t="shared" si="19"/>
        <v>0.28104315800394225</v>
      </c>
    </row>
    <row r="20" spans="1:26" x14ac:dyDescent="0.2">
      <c r="A20">
        <v>3072</v>
      </c>
      <c r="B20">
        <v>4</v>
      </c>
      <c r="C20">
        <v>4</v>
      </c>
      <c r="D20">
        <v>1.9390000000000001</v>
      </c>
      <c r="E20">
        <v>54.052999999999997</v>
      </c>
      <c r="F20">
        <v>62.445999999999998</v>
      </c>
      <c r="G20">
        <v>8.8510000000000009</v>
      </c>
      <c r="H20">
        <v>84.597999999999999</v>
      </c>
      <c r="I20">
        <f t="shared" si="9"/>
        <v>2359296</v>
      </c>
      <c r="J20">
        <f t="shared" si="10"/>
        <v>2359000</v>
      </c>
      <c r="K20" cm="1">
        <f t="array" ref="K20">MATCH(1,(A20=A:A)*(MIN(IF(A:A=A20,C:C))=C:C),0)</f>
        <v>22</v>
      </c>
      <c r="L20" cm="1">
        <f t="array" ref="L20">INDEX(A:J,K20,6)</f>
        <v>332.28100000000001</v>
      </c>
      <c r="M20" cm="1">
        <f t="array" ref="M20">INDEX(A:J,K20,5)</f>
        <v>307.96100000000001</v>
      </c>
      <c r="N20" cm="1">
        <f t="array" ref="N20">INDEX(A:J,K20,4)</f>
        <v>5.9969999999999999</v>
      </c>
      <c r="O20">
        <f t="shared" si="11"/>
        <v>5.3210934247189572</v>
      </c>
      <c r="P20">
        <f t="shared" si="12"/>
        <v>5.6973895990971828</v>
      </c>
      <c r="Q20">
        <f t="shared" si="13"/>
        <v>3.0928313563692624</v>
      </c>
      <c r="R20">
        <f t="shared" si="14"/>
        <v>1.3302733561797393</v>
      </c>
      <c r="S20">
        <f t="shared" si="15"/>
        <v>-8.2758267851607517E-2</v>
      </c>
      <c r="T20" cm="1">
        <f t="array" ref="T20">MATCH(1,(J20=J:J)*(MIN(IF(J:J=J20,A:A))=A:A),0)</f>
        <v>15</v>
      </c>
      <c r="U20" cm="1">
        <f t="array" ref="U20">INDEX(A:J,T20,6)</f>
        <v>89.805999999999997</v>
      </c>
      <c r="V20" cm="1">
        <f t="array" ref="V20">INDEX(A:J,T20,5)</f>
        <v>82.688000000000002</v>
      </c>
      <c r="W20">
        <f t="shared" si="16"/>
        <v>1.4381385517086762</v>
      </c>
      <c r="X20">
        <f t="shared" si="17"/>
        <v>1.5297578302776906</v>
      </c>
      <c r="Y20">
        <f t="shared" si="18"/>
        <v>6.1190313211107625</v>
      </c>
      <c r="Z20">
        <f t="shared" si="19"/>
        <v>-0.44036447490631908</v>
      </c>
    </row>
    <row r="21" spans="1:26" x14ac:dyDescent="0.2">
      <c r="A21">
        <v>3072</v>
      </c>
      <c r="B21">
        <v>1</v>
      </c>
      <c r="C21">
        <v>2</v>
      </c>
      <c r="D21">
        <v>3.2349999999999999</v>
      </c>
      <c r="E21">
        <v>157.91499999999999</v>
      </c>
      <c r="F21">
        <v>170.48699999999999</v>
      </c>
      <c r="G21">
        <v>6.6689999999999996</v>
      </c>
      <c r="H21">
        <v>192.63800000000001</v>
      </c>
      <c r="I21">
        <f t="shared" si="9"/>
        <v>4718592</v>
      </c>
      <c r="J21">
        <f t="shared" si="10"/>
        <v>4719000</v>
      </c>
      <c r="K21" cm="1">
        <f t="array" ref="K21">MATCH(1,(A21=A:A)*(MIN(IF(A:A=A21,C:C))=C:C),0)</f>
        <v>22</v>
      </c>
      <c r="L21" cm="1">
        <f t="array" ref="L21">INDEX(A:J,K21,6)</f>
        <v>332.28100000000001</v>
      </c>
      <c r="M21" cm="1">
        <f t="array" ref="M21">INDEX(A:J,K21,5)</f>
        <v>307.96100000000001</v>
      </c>
      <c r="N21" cm="1">
        <f t="array" ref="N21">INDEX(A:J,K21,4)</f>
        <v>5.9969999999999999</v>
      </c>
      <c r="O21">
        <f t="shared" si="11"/>
        <v>1.9490107750151038</v>
      </c>
      <c r="P21">
        <f t="shared" si="12"/>
        <v>1.9501693949276511</v>
      </c>
      <c r="Q21">
        <f t="shared" si="13"/>
        <v>1.8537867078825347</v>
      </c>
      <c r="R21">
        <f t="shared" si="14"/>
        <v>0.97450538750755189</v>
      </c>
      <c r="S21">
        <f t="shared" si="15"/>
        <v>2.6161592146406232E-2</v>
      </c>
      <c r="T21" cm="1">
        <f t="array" ref="T21">MATCH(1,(J21=J:J)*(MIN(IF(J:J=J21,A:A))=A:A),0)</f>
        <v>21</v>
      </c>
      <c r="U21" cm="1">
        <f t="array" ref="U21">INDEX(A:J,T21,6)</f>
        <v>170.48699999999999</v>
      </c>
      <c r="V21" cm="1">
        <f t="array" ref="V21">INDEX(A:J,T21,5)</f>
        <v>157.91499999999999</v>
      </c>
      <c r="W21">
        <f t="shared" si="16"/>
        <v>1</v>
      </c>
      <c r="X21">
        <f t="shared" si="17"/>
        <v>1</v>
      </c>
      <c r="Y21">
        <f t="shared" si="18"/>
        <v>2</v>
      </c>
      <c r="Z21">
        <f t="shared" si="19"/>
        <v>5.098922498489622E-2</v>
      </c>
    </row>
    <row r="22" spans="1:26" x14ac:dyDescent="0.2">
      <c r="A22">
        <v>3072</v>
      </c>
      <c r="B22">
        <v>1</v>
      </c>
      <c r="C22">
        <v>1</v>
      </c>
      <c r="D22">
        <v>5.9969999999999999</v>
      </c>
      <c r="E22">
        <v>307.96100000000001</v>
      </c>
      <c r="F22">
        <v>332.28100000000001</v>
      </c>
      <c r="G22">
        <v>6.6589999999999998</v>
      </c>
      <c r="H22">
        <v>369.07</v>
      </c>
      <c r="I22">
        <f t="shared" si="9"/>
        <v>9437184</v>
      </c>
      <c r="J22">
        <f t="shared" si="10"/>
        <v>9437000</v>
      </c>
      <c r="K22" cm="1">
        <f t="array" ref="K22">MATCH(1,(A22=A:A)*(MIN(IF(A:A=A22,C:C))=C:C),0)</f>
        <v>22</v>
      </c>
      <c r="L22" cm="1">
        <f t="array" ref="L22">INDEX(A:J,K22,6)</f>
        <v>332.28100000000001</v>
      </c>
      <c r="M22" cm="1">
        <f t="array" ref="M22">INDEX(A:J,K22,5)</f>
        <v>307.96100000000001</v>
      </c>
      <c r="N22" cm="1">
        <f t="array" ref="N22">INDEX(A:J,K22,4)</f>
        <v>5.9969999999999999</v>
      </c>
      <c r="O22">
        <f t="shared" si="11"/>
        <v>1</v>
      </c>
      <c r="P22">
        <f t="shared" si="12"/>
        <v>1</v>
      </c>
      <c r="Q22">
        <f t="shared" si="13"/>
        <v>1</v>
      </c>
      <c r="R22">
        <f t="shared" si="14"/>
        <v>1</v>
      </c>
      <c r="S22" t="e">
        <f t="shared" si="15"/>
        <v>#DIV/0!</v>
      </c>
      <c r="T22" cm="1">
        <f t="array" ref="T22">MATCH(1,(J22=J:J)*(MIN(IF(J:J=J22,A:A))=A:A),0)</f>
        <v>22</v>
      </c>
      <c r="U22" cm="1">
        <f t="array" ref="U22">INDEX(A:J,T22,6)</f>
        <v>332.28100000000001</v>
      </c>
      <c r="V22" cm="1">
        <f t="array" ref="V22">INDEX(A:J,T22,5)</f>
        <v>307.96100000000001</v>
      </c>
      <c r="W22">
        <f t="shared" si="16"/>
        <v>1</v>
      </c>
      <c r="X22">
        <f t="shared" si="17"/>
        <v>1</v>
      </c>
      <c r="Y22">
        <f t="shared" si="18"/>
        <v>1</v>
      </c>
      <c r="Z22" t="e">
        <f t="shared" si="19"/>
        <v>#DIV/0!</v>
      </c>
    </row>
    <row r="23" spans="1:26" hidden="1" x14ac:dyDescent="0.2">
      <c r="A23">
        <v>6144</v>
      </c>
      <c r="B23">
        <v>4</v>
      </c>
      <c r="C23">
        <v>64</v>
      </c>
      <c r="D23">
        <v>4.0129999999999999</v>
      </c>
      <c r="E23">
        <v>60.512</v>
      </c>
      <c r="F23">
        <v>66.257000000000005</v>
      </c>
      <c r="G23">
        <v>8.8550000000000004</v>
      </c>
      <c r="H23">
        <v>89.406999999999996</v>
      </c>
      <c r="I23">
        <f t="shared" si="9"/>
        <v>589824</v>
      </c>
      <c r="J23">
        <f t="shared" si="10"/>
        <v>590000</v>
      </c>
      <c r="K23" cm="1">
        <f t="array" ref="K23">MATCH(1,(A23=A:A)*(MIN(IF(A:A=A23,C:C))=C:C),0)</f>
        <v>29</v>
      </c>
      <c r="L23" cm="1">
        <f t="array" ref="L23">INDEX(A:J,K23,6)</f>
        <v>1077.7729999999999</v>
      </c>
      <c r="M23" cm="1">
        <f t="array" ref="M23">INDEX(A:J,K23,5)</f>
        <v>999.79600000000005</v>
      </c>
      <c r="N23" cm="1">
        <f t="array" ref="N23">INDEX(A:J,K23,4)</f>
        <v>28.314</v>
      </c>
      <c r="O23">
        <f t="shared" si="11"/>
        <v>16.266552967988286</v>
      </c>
      <c r="P23">
        <f t="shared" si="12"/>
        <v>16.522276573241673</v>
      </c>
      <c r="Q23">
        <f t="shared" si="13"/>
        <v>7.0555693994517821</v>
      </c>
      <c r="R23">
        <f t="shared" si="14"/>
        <v>0.25416489012481697</v>
      </c>
      <c r="S23">
        <f t="shared" si="15"/>
        <v>4.6578630635755847E-2</v>
      </c>
      <c r="T23" cm="1">
        <f t="array" ref="T23">MATCH(1,(J23=J:J)*(MIN(IF(J:J=J23,A:A))=A:A),0)</f>
        <v>36</v>
      </c>
      <c r="U23" cm="1">
        <f t="array" ref="U23">INDEX(A:J,T23,6)</f>
        <v>18.155999999999999</v>
      </c>
      <c r="V23" cm="1">
        <f t="array" ref="V23">INDEX(A:J,T23,5)</f>
        <v>12.94</v>
      </c>
      <c r="W23">
        <f t="shared" si="16"/>
        <v>0.27402387672245948</v>
      </c>
      <c r="X23">
        <f t="shared" si="17"/>
        <v>0.21384188260179798</v>
      </c>
      <c r="Y23">
        <f t="shared" si="18"/>
        <v>13.685880486515071</v>
      </c>
      <c r="Z23">
        <f t="shared" si="19"/>
        <v>0.75767376241288431</v>
      </c>
    </row>
    <row r="24" spans="1:26" hidden="1" x14ac:dyDescent="0.2">
      <c r="A24">
        <v>6144</v>
      </c>
      <c r="B24">
        <v>4</v>
      </c>
      <c r="C24">
        <v>32</v>
      </c>
      <c r="D24">
        <v>3.0609999999999999</v>
      </c>
      <c r="E24">
        <v>72.659000000000006</v>
      </c>
      <c r="F24">
        <v>78.504999999999995</v>
      </c>
      <c r="G24">
        <v>8.8409999999999993</v>
      </c>
      <c r="H24">
        <v>98.17</v>
      </c>
      <c r="I24">
        <f t="shared" si="9"/>
        <v>1179648</v>
      </c>
      <c r="J24">
        <f t="shared" si="10"/>
        <v>1180000</v>
      </c>
      <c r="K24" cm="1">
        <f t="array" ref="K24">MATCH(1,(A24=A:A)*(MIN(IF(A:A=A24,C:C))=C:C),0)</f>
        <v>29</v>
      </c>
      <c r="L24" cm="1">
        <f t="array" ref="L24">INDEX(A:J,K24,6)</f>
        <v>1077.7729999999999</v>
      </c>
      <c r="M24" cm="1">
        <f t="array" ref="M24">INDEX(A:J,K24,5)</f>
        <v>999.79600000000005</v>
      </c>
      <c r="N24" cm="1">
        <f t="array" ref="N24">INDEX(A:J,K24,4)</f>
        <v>28.314</v>
      </c>
      <c r="O24">
        <f t="shared" si="11"/>
        <v>13.728717916056302</v>
      </c>
      <c r="P24">
        <f t="shared" si="12"/>
        <v>13.760112305426718</v>
      </c>
      <c r="Q24">
        <f t="shared" si="13"/>
        <v>9.2499183273440053</v>
      </c>
      <c r="R24">
        <f t="shared" si="14"/>
        <v>0.42902243487675945</v>
      </c>
      <c r="S24">
        <f t="shared" si="15"/>
        <v>4.2931626963281483E-2</v>
      </c>
      <c r="T24" cm="1">
        <f t="array" ref="T24">MATCH(1,(J24=J:J)*(MIN(IF(J:J=J24,A:A))=A:A),0)</f>
        <v>14</v>
      </c>
      <c r="U24" cm="1">
        <f t="array" ref="U24">INDEX(A:J,T24,6)</f>
        <v>46.398000000000003</v>
      </c>
      <c r="V24" cm="1">
        <f t="array" ref="V24">INDEX(A:J,T24,5)</f>
        <v>42.387999999999998</v>
      </c>
      <c r="W24">
        <f t="shared" si="16"/>
        <v>0.59101968027514173</v>
      </c>
      <c r="X24">
        <f t="shared" si="17"/>
        <v>0.58338265046312221</v>
      </c>
      <c r="Y24">
        <f t="shared" si="18"/>
        <v>18.668244814819911</v>
      </c>
      <c r="Z24">
        <f t="shared" si="19"/>
        <v>0.58939619625624828</v>
      </c>
    </row>
    <row r="25" spans="1:26" hidden="1" x14ac:dyDescent="0.2">
      <c r="A25">
        <v>6144</v>
      </c>
      <c r="B25">
        <v>4</v>
      </c>
      <c r="C25">
        <v>16</v>
      </c>
      <c r="D25">
        <v>2.1280000000000001</v>
      </c>
      <c r="E25">
        <v>100.85299999999999</v>
      </c>
      <c r="F25">
        <v>108.211</v>
      </c>
      <c r="G25">
        <v>8.99</v>
      </c>
      <c r="H25">
        <v>128.59100000000001</v>
      </c>
      <c r="I25">
        <f t="shared" si="9"/>
        <v>2359296</v>
      </c>
      <c r="J25">
        <f t="shared" si="10"/>
        <v>2359000</v>
      </c>
      <c r="K25" cm="1">
        <f t="array" ref="K25">MATCH(1,(A25=A:A)*(MIN(IF(A:A=A25,C:C))=C:C),0)</f>
        <v>29</v>
      </c>
      <c r="L25" cm="1">
        <f t="array" ref="L25">INDEX(A:J,K25,6)</f>
        <v>1077.7729999999999</v>
      </c>
      <c r="M25" cm="1">
        <f t="array" ref="M25">INDEX(A:J,K25,5)</f>
        <v>999.79600000000005</v>
      </c>
      <c r="N25" cm="1">
        <f t="array" ref="N25">INDEX(A:J,K25,4)</f>
        <v>28.314</v>
      </c>
      <c r="O25">
        <f t="shared" si="11"/>
        <v>9.9599208952879099</v>
      </c>
      <c r="P25">
        <f t="shared" si="12"/>
        <v>9.9133987090121281</v>
      </c>
      <c r="Q25">
        <f t="shared" si="13"/>
        <v>13.305451127819548</v>
      </c>
      <c r="R25">
        <f t="shared" si="14"/>
        <v>0.62249505595549437</v>
      </c>
      <c r="S25">
        <f t="shared" si="15"/>
        <v>4.0429230768754952E-2</v>
      </c>
      <c r="T25" cm="1">
        <f t="array" ref="T25">MATCH(1,(J25=J:J)*(MIN(IF(J:J=J25,A:A))=A:A),0)</f>
        <v>15</v>
      </c>
      <c r="U25" cm="1">
        <f t="array" ref="U25">INDEX(A:J,T25,6)</f>
        <v>89.805999999999997</v>
      </c>
      <c r="V25" cm="1">
        <f t="array" ref="V25">INDEX(A:J,T25,5)</f>
        <v>82.688000000000002</v>
      </c>
      <c r="W25">
        <f t="shared" si="16"/>
        <v>0.82991562780124017</v>
      </c>
      <c r="X25">
        <f t="shared" si="17"/>
        <v>0.81988636927012593</v>
      </c>
      <c r="Y25">
        <f t="shared" si="18"/>
        <v>13.118181908322015</v>
      </c>
      <c r="Z25">
        <f t="shared" si="19"/>
        <v>0.40267194031413933</v>
      </c>
    </row>
    <row r="26" spans="1:26" x14ac:dyDescent="0.2">
      <c r="A26">
        <v>6144</v>
      </c>
      <c r="B26">
        <v>4</v>
      </c>
      <c r="C26">
        <v>8</v>
      </c>
      <c r="D26">
        <v>3.4009999999999998</v>
      </c>
      <c r="E26">
        <v>161.85</v>
      </c>
      <c r="F26">
        <v>173.52</v>
      </c>
      <c r="G26">
        <v>8.8460000000000001</v>
      </c>
      <c r="H26">
        <v>199.99199999999999</v>
      </c>
      <c r="I26">
        <f t="shared" si="9"/>
        <v>4718592</v>
      </c>
      <c r="J26">
        <f t="shared" si="10"/>
        <v>4719000</v>
      </c>
      <c r="K26" cm="1">
        <f t="array" ref="K26">MATCH(1,(A26=A:A)*(MIN(IF(A:A=A26,C:C))=C:C),0)</f>
        <v>29</v>
      </c>
      <c r="L26" cm="1">
        <f t="array" ref="L26">INDEX(A:J,K26,6)</f>
        <v>1077.7729999999999</v>
      </c>
      <c r="M26" cm="1">
        <f t="array" ref="M26">INDEX(A:J,K26,5)</f>
        <v>999.79600000000005</v>
      </c>
      <c r="N26" cm="1">
        <f t="array" ref="N26">INDEX(A:J,K26,4)</f>
        <v>28.314</v>
      </c>
      <c r="O26">
        <f t="shared" si="11"/>
        <v>6.2112321346242503</v>
      </c>
      <c r="P26">
        <f t="shared" si="12"/>
        <v>6.1772999691071986</v>
      </c>
      <c r="Q26">
        <f t="shared" si="13"/>
        <v>8.3251984710379308</v>
      </c>
      <c r="R26">
        <f t="shared" si="14"/>
        <v>0.77640401682803128</v>
      </c>
      <c r="S26">
        <f t="shared" si="15"/>
        <v>4.1141316399650033E-2</v>
      </c>
      <c r="T26" cm="1">
        <f t="array" ref="T26">MATCH(1,(J26=J:J)*(MIN(IF(J:J=J26,A:A))=A:A),0)</f>
        <v>21</v>
      </c>
      <c r="U26" cm="1">
        <f t="array" ref="U26">INDEX(A:J,T26,6)</f>
        <v>170.48699999999999</v>
      </c>
      <c r="V26" cm="1">
        <f t="array" ref="V26">INDEX(A:J,T26,5)</f>
        <v>157.91499999999999</v>
      </c>
      <c r="W26">
        <f t="shared" si="16"/>
        <v>0.98252074688796676</v>
      </c>
      <c r="X26">
        <f t="shared" si="17"/>
        <v>0.97568736484399132</v>
      </c>
      <c r="Y26">
        <f t="shared" si="18"/>
        <v>7.8054989187519306</v>
      </c>
      <c r="Z26">
        <f t="shared" si="19"/>
        <v>0.25553826648224998</v>
      </c>
    </row>
    <row r="27" spans="1:26" x14ac:dyDescent="0.2">
      <c r="A27">
        <v>6144</v>
      </c>
      <c r="B27">
        <v>4</v>
      </c>
      <c r="C27">
        <v>4</v>
      </c>
      <c r="D27">
        <v>6.7240000000000002</v>
      </c>
      <c r="E27">
        <v>203.46299999999999</v>
      </c>
      <c r="F27">
        <v>224.47499999999999</v>
      </c>
      <c r="G27">
        <v>8.8460000000000001</v>
      </c>
      <c r="H27">
        <v>266.327</v>
      </c>
      <c r="I27">
        <f t="shared" si="9"/>
        <v>9437184</v>
      </c>
      <c r="J27">
        <f t="shared" si="10"/>
        <v>9437000</v>
      </c>
      <c r="K27" cm="1">
        <f t="array" ref="K27">MATCH(1,(A27=A:A)*(MIN(IF(A:A=A27,C:C))=C:C),0)</f>
        <v>29</v>
      </c>
      <c r="L27" cm="1">
        <f t="array" ref="L27">INDEX(A:J,K27,6)</f>
        <v>1077.7729999999999</v>
      </c>
      <c r="M27" cm="1">
        <f t="array" ref="M27">INDEX(A:J,K27,5)</f>
        <v>999.79600000000005</v>
      </c>
      <c r="N27" cm="1">
        <f t="array" ref="N27">INDEX(A:J,K27,4)</f>
        <v>28.314</v>
      </c>
      <c r="O27">
        <f t="shared" si="11"/>
        <v>4.8013052678471988</v>
      </c>
      <c r="P27">
        <f t="shared" si="12"/>
        <v>4.9138958926192968</v>
      </c>
      <c r="Q27">
        <f t="shared" si="13"/>
        <v>4.210886377156454</v>
      </c>
      <c r="R27">
        <f t="shared" si="14"/>
        <v>1.2003263169617997</v>
      </c>
      <c r="S27">
        <f t="shared" si="15"/>
        <v>-5.5631071354233841E-2</v>
      </c>
      <c r="T27" cm="1">
        <f t="array" ref="T27">MATCH(1,(J27=J:J)*(MIN(IF(J:J=J27,A:A))=A:A),0)</f>
        <v>22</v>
      </c>
      <c r="U27" cm="1">
        <f t="array" ref="U27">INDEX(A:J,T27,6)</f>
        <v>332.28100000000001</v>
      </c>
      <c r="V27" cm="1">
        <f t="array" ref="V27">INDEX(A:J,T27,5)</f>
        <v>307.96100000000001</v>
      </c>
      <c r="W27">
        <f t="shared" si="16"/>
        <v>1.4802583806659986</v>
      </c>
      <c r="X27">
        <f t="shared" si="17"/>
        <v>1.5135970667885563</v>
      </c>
      <c r="Y27">
        <f t="shared" si="18"/>
        <v>6.0543882671542253</v>
      </c>
      <c r="Z27">
        <f t="shared" si="19"/>
        <v>-0.26710175594906627</v>
      </c>
    </row>
    <row r="28" spans="1:26" x14ac:dyDescent="0.2">
      <c r="A28">
        <v>6144</v>
      </c>
      <c r="B28">
        <v>1</v>
      </c>
      <c r="C28">
        <v>2</v>
      </c>
      <c r="D28">
        <v>15.856</v>
      </c>
      <c r="E28">
        <v>517.899</v>
      </c>
      <c r="F28">
        <v>554.65</v>
      </c>
      <c r="G28">
        <v>6.681</v>
      </c>
      <c r="H28">
        <v>628.23800000000006</v>
      </c>
      <c r="I28">
        <f t="shared" si="9"/>
        <v>18874368</v>
      </c>
      <c r="J28">
        <f t="shared" si="10"/>
        <v>18874000</v>
      </c>
      <c r="K28" cm="1">
        <f t="array" ref="K28">MATCH(1,(A28=A:A)*(MIN(IF(A:A=A28,C:C))=C:C),0)</f>
        <v>29</v>
      </c>
      <c r="L28" cm="1">
        <f t="array" ref="L28">INDEX(A:J,K28,6)</f>
        <v>1077.7729999999999</v>
      </c>
      <c r="M28" cm="1">
        <f t="array" ref="M28">INDEX(A:J,K28,5)</f>
        <v>999.79600000000005</v>
      </c>
      <c r="N28" cm="1">
        <f t="array" ref="N28">INDEX(A:J,K28,4)</f>
        <v>28.314</v>
      </c>
      <c r="O28">
        <f t="shared" si="11"/>
        <v>1.9431587487604796</v>
      </c>
      <c r="P28">
        <f t="shared" si="12"/>
        <v>1.9304845153205548</v>
      </c>
      <c r="Q28">
        <f t="shared" si="13"/>
        <v>1.7856962663975782</v>
      </c>
      <c r="R28">
        <f t="shared" si="14"/>
        <v>0.97157937438023978</v>
      </c>
      <c r="S28">
        <f t="shared" si="15"/>
        <v>2.9251985343852649E-2</v>
      </c>
      <c r="T28" cm="1">
        <f t="array" ref="T28">MATCH(1,(J28=J:J)*(MIN(IF(J:J=J28,A:A))=A:A),0)</f>
        <v>28</v>
      </c>
      <c r="U28" cm="1">
        <f t="array" ref="U28">INDEX(A:J,T28,6)</f>
        <v>554.65</v>
      </c>
      <c r="V28" cm="1">
        <f t="array" ref="V28">INDEX(A:J,T28,5)</f>
        <v>517.899</v>
      </c>
      <c r="W28">
        <f t="shared" si="16"/>
        <v>1</v>
      </c>
      <c r="X28">
        <f t="shared" si="17"/>
        <v>1</v>
      </c>
      <c r="Y28">
        <f t="shared" si="18"/>
        <v>2</v>
      </c>
      <c r="Z28">
        <f t="shared" si="19"/>
        <v>5.6841251239520441E-2</v>
      </c>
    </row>
    <row r="29" spans="1:26" x14ac:dyDescent="0.2">
      <c r="A29">
        <v>6144</v>
      </c>
      <c r="B29">
        <v>1</v>
      </c>
      <c r="C29">
        <v>1</v>
      </c>
      <c r="D29">
        <v>28.314</v>
      </c>
      <c r="E29">
        <v>999.79600000000005</v>
      </c>
      <c r="F29">
        <v>1077.7729999999999</v>
      </c>
      <c r="G29">
        <v>6.6840000000000002</v>
      </c>
      <c r="H29">
        <v>1204.2619999999999</v>
      </c>
      <c r="I29">
        <f t="shared" si="9"/>
        <v>37748736</v>
      </c>
      <c r="J29">
        <f t="shared" si="10"/>
        <v>37749000</v>
      </c>
      <c r="K29" cm="1">
        <f t="array" ref="K29">MATCH(1,(A29=A:A)*(MIN(IF(A:A=A29,C:C))=C:C),0)</f>
        <v>29</v>
      </c>
      <c r="L29" cm="1">
        <f t="array" ref="L29">INDEX(A:J,K29,6)</f>
        <v>1077.7729999999999</v>
      </c>
      <c r="M29" cm="1">
        <f t="array" ref="M29">INDEX(A:J,K29,5)</f>
        <v>999.79600000000005</v>
      </c>
      <c r="N29" cm="1">
        <f t="array" ref="N29">INDEX(A:J,K29,4)</f>
        <v>28.314</v>
      </c>
      <c r="O29">
        <f t="shared" si="11"/>
        <v>1</v>
      </c>
      <c r="P29">
        <f t="shared" si="12"/>
        <v>1</v>
      </c>
      <c r="Q29">
        <f t="shared" si="13"/>
        <v>1</v>
      </c>
      <c r="R29">
        <f t="shared" si="14"/>
        <v>1</v>
      </c>
      <c r="S29" t="e">
        <f t="shared" si="15"/>
        <v>#DIV/0!</v>
      </c>
      <c r="T29" cm="1">
        <f t="array" ref="T29">MATCH(1,(J29=J:J)*(MIN(IF(J:J=J29,A:A))=A:A),0)</f>
        <v>29</v>
      </c>
      <c r="U29" cm="1">
        <f t="array" ref="U29">INDEX(A:J,T29,6)</f>
        <v>1077.7729999999999</v>
      </c>
      <c r="V29" cm="1">
        <f t="array" ref="V29">INDEX(A:J,T29,5)</f>
        <v>999.79600000000005</v>
      </c>
      <c r="W29">
        <f t="shared" si="16"/>
        <v>1</v>
      </c>
      <c r="X29">
        <f t="shared" si="17"/>
        <v>1</v>
      </c>
      <c r="Y29">
        <f t="shared" si="18"/>
        <v>1</v>
      </c>
      <c r="Z29" t="e">
        <f t="shared" si="19"/>
        <v>#DIV/0!</v>
      </c>
    </row>
    <row r="30" spans="1:26" hidden="1" x14ac:dyDescent="0.2">
      <c r="A30">
        <v>768</v>
      </c>
      <c r="B30">
        <v>4</v>
      </c>
      <c r="C30">
        <v>64</v>
      </c>
      <c r="D30">
        <v>5.8739999999999997</v>
      </c>
      <c r="E30">
        <v>0.71599999999999997</v>
      </c>
      <c r="F30">
        <v>3.0880000000000001</v>
      </c>
      <c r="G30">
        <v>8.8569999999999993</v>
      </c>
      <c r="H30">
        <v>21.966000000000001</v>
      </c>
      <c r="I30">
        <f t="shared" si="9"/>
        <v>9216</v>
      </c>
      <c r="J30">
        <f t="shared" si="10"/>
        <v>9000</v>
      </c>
      <c r="K30" cm="1">
        <f t="array" ref="K30">MATCH(1,(A30=A:A)*(MIN(IF(A:A=A30,C:C))=C:C),0)</f>
        <v>36</v>
      </c>
      <c r="L30" cm="1">
        <f t="array" ref="L30">INDEX(A:J,K30,6)</f>
        <v>18.155999999999999</v>
      </c>
      <c r="M30" cm="1">
        <f t="array" ref="M30">INDEX(A:J,K30,5)</f>
        <v>12.94</v>
      </c>
      <c r="N30" cm="1">
        <f t="array" ref="N30">INDEX(A:J,K30,4)</f>
        <v>0.98</v>
      </c>
      <c r="O30">
        <f t="shared" si="11"/>
        <v>5.8795336787564763</v>
      </c>
      <c r="P30">
        <f t="shared" si="12"/>
        <v>18.072625698324021</v>
      </c>
      <c r="Q30">
        <f t="shared" si="13"/>
        <v>0.16683690840994211</v>
      </c>
      <c r="R30">
        <f t="shared" si="14"/>
        <v>9.1867713730569941E-2</v>
      </c>
      <c r="S30">
        <f t="shared" si="15"/>
        <v>0.15690820647859643</v>
      </c>
      <c r="T30" cm="1">
        <f t="array" ref="T30">MATCH(1,(J30=J:J)*(MIN(IF(J:J=J30,A:A))=A:A),0)</f>
        <v>30</v>
      </c>
      <c r="U30" cm="1">
        <f t="array" ref="U30">INDEX(A:J,T30,6)</f>
        <v>3.0880000000000001</v>
      </c>
      <c r="V30" cm="1">
        <f t="array" ref="V30">INDEX(A:J,T30,5)</f>
        <v>0.71599999999999997</v>
      </c>
      <c r="W30">
        <f t="shared" si="16"/>
        <v>1</v>
      </c>
      <c r="X30">
        <f t="shared" si="17"/>
        <v>1</v>
      </c>
      <c r="Y30">
        <f t="shared" si="18"/>
        <v>64</v>
      </c>
      <c r="Z30">
        <f t="shared" si="19"/>
        <v>0.92254708446418299</v>
      </c>
    </row>
    <row r="31" spans="1:26" hidden="1" x14ac:dyDescent="0.2">
      <c r="A31">
        <v>768</v>
      </c>
      <c r="B31">
        <v>4</v>
      </c>
      <c r="C31">
        <v>32</v>
      </c>
      <c r="D31">
        <v>1.79</v>
      </c>
      <c r="E31">
        <v>0.877</v>
      </c>
      <c r="F31">
        <v>3.1080000000000001</v>
      </c>
      <c r="G31">
        <v>8.8420000000000005</v>
      </c>
      <c r="H31">
        <v>16.271000000000001</v>
      </c>
      <c r="I31">
        <f t="shared" si="9"/>
        <v>18432</v>
      </c>
      <c r="J31">
        <f t="shared" si="10"/>
        <v>18000</v>
      </c>
      <c r="K31" cm="1">
        <f t="array" ref="K31">MATCH(1,(A31=A:A)*(MIN(IF(A:A=A31,C:C))=C:C),0)</f>
        <v>36</v>
      </c>
      <c r="L31" cm="1">
        <f t="array" ref="L31">INDEX(A:J,K31,6)</f>
        <v>18.155999999999999</v>
      </c>
      <c r="M31" cm="1">
        <f t="array" ref="M31">INDEX(A:J,K31,5)</f>
        <v>12.94</v>
      </c>
      <c r="N31" cm="1">
        <f t="array" ref="N31">INDEX(A:J,K31,4)</f>
        <v>0.98</v>
      </c>
      <c r="O31">
        <f t="shared" si="11"/>
        <v>5.8416988416988413</v>
      </c>
      <c r="P31">
        <f t="shared" si="12"/>
        <v>14.754846066134549</v>
      </c>
      <c r="Q31">
        <f t="shared" si="13"/>
        <v>0.54748603351955305</v>
      </c>
      <c r="R31">
        <f t="shared" si="14"/>
        <v>0.18255308880308879</v>
      </c>
      <c r="S31">
        <f t="shared" si="15"/>
        <v>0.14444705029529029</v>
      </c>
      <c r="T31" cm="1">
        <f t="array" ref="T31">MATCH(1,(J31=J:J)*(MIN(IF(J:J=J31,A:A))=A:A),0)</f>
        <v>31</v>
      </c>
      <c r="U31" cm="1">
        <f t="array" ref="U31">INDEX(A:J,T31,6)</f>
        <v>3.1080000000000001</v>
      </c>
      <c r="V31" cm="1">
        <f t="array" ref="V31">INDEX(A:J,T31,5)</f>
        <v>0.877</v>
      </c>
      <c r="W31">
        <f t="shared" si="16"/>
        <v>1</v>
      </c>
      <c r="X31">
        <f t="shared" si="17"/>
        <v>1</v>
      </c>
      <c r="Y31">
        <f t="shared" si="18"/>
        <v>32</v>
      </c>
      <c r="Z31">
        <f t="shared" si="19"/>
        <v>0.84381616639681156</v>
      </c>
    </row>
    <row r="32" spans="1:26" hidden="1" x14ac:dyDescent="0.2">
      <c r="A32">
        <v>768</v>
      </c>
      <c r="B32">
        <v>4</v>
      </c>
      <c r="C32">
        <v>16</v>
      </c>
      <c r="D32">
        <v>0.77300000000000002</v>
      </c>
      <c r="E32">
        <v>1.159</v>
      </c>
      <c r="F32">
        <v>3.3330000000000002</v>
      </c>
      <c r="G32">
        <v>8.843</v>
      </c>
      <c r="H32">
        <v>15.407</v>
      </c>
      <c r="I32">
        <f t="shared" si="9"/>
        <v>36864</v>
      </c>
      <c r="J32">
        <f t="shared" si="10"/>
        <v>37000</v>
      </c>
      <c r="K32" cm="1">
        <f t="array" ref="K32">MATCH(1,(A32=A:A)*(MIN(IF(A:A=A32,C:C))=C:C),0)</f>
        <v>36</v>
      </c>
      <c r="L32" cm="1">
        <f t="array" ref="L32">INDEX(A:J,K32,6)</f>
        <v>18.155999999999999</v>
      </c>
      <c r="M32" cm="1">
        <f t="array" ref="M32">INDEX(A:J,K32,5)</f>
        <v>12.94</v>
      </c>
      <c r="N32" cm="1">
        <f t="array" ref="N32">INDEX(A:J,K32,4)</f>
        <v>0.98</v>
      </c>
      <c r="O32">
        <f t="shared" si="11"/>
        <v>5.4473447344734467</v>
      </c>
      <c r="P32">
        <f t="shared" si="12"/>
        <v>11.164797238999137</v>
      </c>
      <c r="Q32">
        <f t="shared" si="13"/>
        <v>1.2677878395860285</v>
      </c>
      <c r="R32">
        <f t="shared" si="14"/>
        <v>0.34045904590459042</v>
      </c>
      <c r="S32">
        <f t="shared" si="15"/>
        <v>0.12914738929279579</v>
      </c>
      <c r="T32" cm="1">
        <f t="array" ref="T32">MATCH(1,(J32=J:J)*(MIN(IF(J:J=J32,A:A))=A:A),0)</f>
        <v>32</v>
      </c>
      <c r="U32" cm="1">
        <f t="array" ref="U32">INDEX(A:J,T32,6)</f>
        <v>3.3330000000000002</v>
      </c>
      <c r="V32" cm="1">
        <f t="array" ref="V32">INDEX(A:J,T32,5)</f>
        <v>1.159</v>
      </c>
      <c r="W32">
        <f t="shared" si="16"/>
        <v>1</v>
      </c>
      <c r="X32">
        <f t="shared" si="17"/>
        <v>1</v>
      </c>
      <c r="Y32">
        <f t="shared" si="18"/>
        <v>16</v>
      </c>
      <c r="Z32">
        <f t="shared" si="19"/>
        <v>0.70351035103510351</v>
      </c>
    </row>
    <row r="33" spans="1:26" x14ac:dyDescent="0.2">
      <c r="A33">
        <v>768</v>
      </c>
      <c r="B33">
        <v>4</v>
      </c>
      <c r="C33">
        <v>8</v>
      </c>
      <c r="D33">
        <v>1.425</v>
      </c>
      <c r="E33">
        <v>1.984</v>
      </c>
      <c r="F33">
        <v>4.1820000000000004</v>
      </c>
      <c r="G33">
        <v>8.8439999999999994</v>
      </c>
      <c r="H33">
        <v>17.414999999999999</v>
      </c>
      <c r="I33">
        <f t="shared" si="9"/>
        <v>73728</v>
      </c>
      <c r="J33">
        <f t="shared" si="10"/>
        <v>74000</v>
      </c>
      <c r="K33" cm="1">
        <f t="array" ref="K33">MATCH(1,(A33=A:A)*(MIN(IF(A:A=A33,C:C))=C:C),0)</f>
        <v>36</v>
      </c>
      <c r="L33" cm="1">
        <f t="array" ref="L33">INDEX(A:J,K33,6)</f>
        <v>18.155999999999999</v>
      </c>
      <c r="M33" cm="1">
        <f t="array" ref="M33">INDEX(A:J,K33,5)</f>
        <v>12.94</v>
      </c>
      <c r="N33" cm="1">
        <f t="array" ref="N33">INDEX(A:J,K33,4)</f>
        <v>0.98</v>
      </c>
      <c r="O33">
        <f t="shared" si="11"/>
        <v>4.3414634146341458</v>
      </c>
      <c r="P33">
        <f t="shared" si="12"/>
        <v>6.5221774193548381</v>
      </c>
      <c r="Q33">
        <f t="shared" si="13"/>
        <v>0.68771929824561395</v>
      </c>
      <c r="R33">
        <f t="shared" si="14"/>
        <v>0.54268292682926822</v>
      </c>
      <c r="S33">
        <f t="shared" si="15"/>
        <v>0.12038523274478334</v>
      </c>
      <c r="T33" cm="1">
        <f t="array" ref="T33">MATCH(1,(J33=J:J)*(MIN(IF(J:J=J33,A:A))=A:A),0)</f>
        <v>33</v>
      </c>
      <c r="U33" cm="1">
        <f t="array" ref="U33">INDEX(A:J,T33,6)</f>
        <v>4.1820000000000004</v>
      </c>
      <c r="V33" cm="1">
        <f t="array" ref="V33">INDEX(A:J,T33,5)</f>
        <v>1.984</v>
      </c>
      <c r="W33">
        <f t="shared" si="16"/>
        <v>1</v>
      </c>
      <c r="X33">
        <f t="shared" si="17"/>
        <v>1</v>
      </c>
      <c r="Y33">
        <f t="shared" si="18"/>
        <v>8</v>
      </c>
      <c r="Z33">
        <f t="shared" si="19"/>
        <v>0.52264808362369342</v>
      </c>
    </row>
    <row r="34" spans="1:26" x14ac:dyDescent="0.2">
      <c r="A34">
        <v>768</v>
      </c>
      <c r="B34">
        <v>4</v>
      </c>
      <c r="C34">
        <v>4</v>
      </c>
      <c r="D34">
        <v>0.64500000000000002</v>
      </c>
      <c r="E34">
        <v>3.4449999999999998</v>
      </c>
      <c r="F34">
        <v>5.9470000000000001</v>
      </c>
      <c r="G34">
        <v>8.8480000000000008</v>
      </c>
      <c r="H34">
        <v>17.821999999999999</v>
      </c>
      <c r="I34">
        <f t="shared" si="9"/>
        <v>147456</v>
      </c>
      <c r="J34">
        <f t="shared" si="10"/>
        <v>147000</v>
      </c>
      <c r="K34" cm="1">
        <f t="array" ref="K34">MATCH(1,(A34=A:A)*(MIN(IF(A:A=A34,C:C))=C:C),0)</f>
        <v>36</v>
      </c>
      <c r="L34" cm="1">
        <f t="array" ref="L34">INDEX(A:J,K34,6)</f>
        <v>18.155999999999999</v>
      </c>
      <c r="M34" cm="1">
        <f t="array" ref="M34">INDEX(A:J,K34,5)</f>
        <v>12.94</v>
      </c>
      <c r="N34" cm="1">
        <f t="array" ref="N34">INDEX(A:J,K34,4)</f>
        <v>0.98</v>
      </c>
      <c r="O34">
        <f t="shared" si="11"/>
        <v>3.0529678829662013</v>
      </c>
      <c r="P34">
        <f t="shared" si="12"/>
        <v>3.7561683599419449</v>
      </c>
      <c r="Q34">
        <f t="shared" si="13"/>
        <v>1.5193798449612403</v>
      </c>
      <c r="R34">
        <f t="shared" si="14"/>
        <v>0.76324197074155031</v>
      </c>
      <c r="S34">
        <f t="shared" si="15"/>
        <v>0.10340016156275245</v>
      </c>
      <c r="T34" cm="1">
        <f t="array" ref="T34">MATCH(1,(J34=J:J)*(MIN(IF(J:J=J34,A:A))=A:A),0)</f>
        <v>34</v>
      </c>
      <c r="U34" cm="1">
        <f t="array" ref="U34">INDEX(A:J,T34,6)</f>
        <v>5.9470000000000001</v>
      </c>
      <c r="V34" cm="1">
        <f t="array" ref="V34">INDEX(A:J,T34,5)</f>
        <v>3.4449999999999998</v>
      </c>
      <c r="W34">
        <f t="shared" si="16"/>
        <v>1</v>
      </c>
      <c r="X34">
        <f t="shared" si="17"/>
        <v>1</v>
      </c>
      <c r="Y34">
        <f t="shared" si="18"/>
        <v>4</v>
      </c>
      <c r="Z34">
        <f t="shared" si="19"/>
        <v>0.31567737234459958</v>
      </c>
    </row>
    <row r="35" spans="1:26" x14ac:dyDescent="0.2">
      <c r="A35">
        <v>768</v>
      </c>
      <c r="B35">
        <v>1</v>
      </c>
      <c r="C35">
        <v>2</v>
      </c>
      <c r="D35">
        <v>0.81299999999999994</v>
      </c>
      <c r="E35">
        <v>6.819</v>
      </c>
      <c r="F35">
        <v>9.157</v>
      </c>
      <c r="G35">
        <v>6.6630000000000003</v>
      </c>
      <c r="H35">
        <v>19.018000000000001</v>
      </c>
      <c r="I35">
        <f t="shared" si="9"/>
        <v>294912</v>
      </c>
      <c r="J35">
        <f t="shared" si="10"/>
        <v>295000</v>
      </c>
      <c r="K35" cm="1">
        <f t="array" ref="K35">MATCH(1,(A35=A:A)*(MIN(IF(A:A=A35,C:C))=C:C),0)</f>
        <v>36</v>
      </c>
      <c r="L35" cm="1">
        <f t="array" ref="L35">INDEX(A:J,K35,6)</f>
        <v>18.155999999999999</v>
      </c>
      <c r="M35" cm="1">
        <f t="array" ref="M35">INDEX(A:J,K35,5)</f>
        <v>12.94</v>
      </c>
      <c r="N35" cm="1">
        <f t="array" ref="N35">INDEX(A:J,K35,4)</f>
        <v>0.98</v>
      </c>
      <c r="O35">
        <f t="shared" si="11"/>
        <v>1.9827454406464997</v>
      </c>
      <c r="P35">
        <f t="shared" si="12"/>
        <v>1.8976389499926676</v>
      </c>
      <c r="Q35">
        <f t="shared" si="13"/>
        <v>1.2054120541205413</v>
      </c>
      <c r="R35">
        <f t="shared" si="14"/>
        <v>0.99137272032324986</v>
      </c>
      <c r="S35">
        <f t="shared" si="15"/>
        <v>8.7023573474334093E-3</v>
      </c>
      <c r="T35" cm="1">
        <f t="array" ref="T35">MATCH(1,(J35=J:J)*(MIN(IF(J:J=J35,A:A))=A:A),0)</f>
        <v>35</v>
      </c>
      <c r="U35" cm="1">
        <f t="array" ref="U35">INDEX(A:J,T35,6)</f>
        <v>9.157</v>
      </c>
      <c r="V35" cm="1">
        <f t="array" ref="V35">INDEX(A:J,T35,5)</f>
        <v>6.819</v>
      </c>
      <c r="W35">
        <f t="shared" si="16"/>
        <v>1</v>
      </c>
      <c r="X35">
        <f t="shared" si="17"/>
        <v>1</v>
      </c>
      <c r="Y35">
        <f t="shared" si="18"/>
        <v>2</v>
      </c>
      <c r="Z35">
        <f t="shared" si="19"/>
        <v>1.7254559353500287E-2</v>
      </c>
    </row>
    <row r="36" spans="1:26" x14ac:dyDescent="0.2">
      <c r="A36">
        <v>768</v>
      </c>
      <c r="B36">
        <v>1</v>
      </c>
      <c r="C36">
        <v>1</v>
      </c>
      <c r="D36">
        <v>0.98</v>
      </c>
      <c r="E36">
        <v>12.94</v>
      </c>
      <c r="F36">
        <v>18.155999999999999</v>
      </c>
      <c r="G36">
        <v>6.66</v>
      </c>
      <c r="H36">
        <v>28.45</v>
      </c>
      <c r="I36">
        <f t="shared" si="9"/>
        <v>589824</v>
      </c>
      <c r="J36">
        <f t="shared" si="10"/>
        <v>590000</v>
      </c>
      <c r="K36" cm="1">
        <f t="array" ref="K36">MATCH(1,(A36=A:A)*(MIN(IF(A:A=A36,C:C))=C:C),0)</f>
        <v>36</v>
      </c>
      <c r="L36" cm="1">
        <f t="array" ref="L36">INDEX(A:J,K36,6)</f>
        <v>18.155999999999999</v>
      </c>
      <c r="M36" cm="1">
        <f t="array" ref="M36">INDEX(A:J,K36,5)</f>
        <v>12.94</v>
      </c>
      <c r="N36" cm="1">
        <f t="array" ref="N36">INDEX(A:J,K36,4)</f>
        <v>0.98</v>
      </c>
      <c r="O36">
        <f t="shared" si="11"/>
        <v>1</v>
      </c>
      <c r="P36">
        <f t="shared" si="12"/>
        <v>1</v>
      </c>
      <c r="Q36">
        <f t="shared" si="13"/>
        <v>1</v>
      </c>
      <c r="R36">
        <f t="shared" si="14"/>
        <v>1</v>
      </c>
      <c r="S36" t="e">
        <f t="shared" si="15"/>
        <v>#DIV/0!</v>
      </c>
      <c r="T36" cm="1">
        <f t="array" ref="T36">MATCH(1,(J36=J:J)*(MIN(IF(J:J=J36,A:A))=A:A),0)</f>
        <v>36</v>
      </c>
      <c r="U36" cm="1">
        <f t="array" ref="U36">INDEX(A:J,T36,6)</f>
        <v>18.155999999999999</v>
      </c>
      <c r="V36" cm="1">
        <f t="array" ref="V36">INDEX(A:J,T36,5)</f>
        <v>12.94</v>
      </c>
      <c r="W36">
        <f t="shared" si="16"/>
        <v>1</v>
      </c>
      <c r="X36">
        <f t="shared" si="17"/>
        <v>1</v>
      </c>
      <c r="Y36">
        <f t="shared" si="18"/>
        <v>1</v>
      </c>
      <c r="Z36" t="e">
        <f t="shared" si="19"/>
        <v>#DIV/0!</v>
      </c>
    </row>
  </sheetData>
  <autoFilter ref="C1:C36" xr:uid="{38EC0ADF-A1EB-0347-8624-6B5814C112C0}">
    <filterColumn colId="0">
      <filters>
        <filter val="1"/>
        <filter val="2"/>
        <filter val="4"/>
        <filter val="8"/>
      </filters>
    </filterColumn>
  </autoFilter>
  <sortState xmlns:xlrd2="http://schemas.microsoft.com/office/spreadsheetml/2017/richdata2" ref="A2:Z2">
    <sortCondition descending="1" ref="J1"/>
  </sortState>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2:B5"/>
  <sheetViews>
    <sheetView workbookViewId="0">
      <selection activeCell="A4" sqref="A4"/>
    </sheetView>
  </sheetViews>
  <sheetFormatPr baseColWidth="10" defaultRowHeight="16" x14ac:dyDescent="0.2"/>
  <cols>
    <col min="1" max="1" width="18.5" bestFit="1" customWidth="1"/>
    <col min="2" max="2" width="17" bestFit="1" customWidth="1"/>
    <col min="3" max="8" width="12.1640625" bestFit="1" customWidth="1"/>
    <col min="9" max="9" width="8.1640625" bestFit="1" customWidth="1"/>
    <col min="10" max="13" width="7.1640625" bestFit="1" customWidth="1"/>
    <col min="14" max="14" width="8.1640625" bestFit="1" customWidth="1"/>
    <col min="15" max="15" width="7" bestFit="1" customWidth="1"/>
    <col min="16" max="16" width="10.83203125" bestFit="1" customWidth="1"/>
    <col min="17" max="17" width="17.83203125" bestFit="1" customWidth="1"/>
    <col min="18" max="18" width="14.83203125" bestFit="1" customWidth="1"/>
    <col min="19" max="19" width="17.832031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2" spans="1:2" x14ac:dyDescent="0.2">
      <c r="A2" s="1" t="s">
        <v>9</v>
      </c>
      <c r="B2" t="s">
        <v>10</v>
      </c>
    </row>
    <row r="4" spans="1:2" x14ac:dyDescent="0.2">
      <c r="A4" s="1" t="s">
        <v>29</v>
      </c>
      <c r="B4" s="1" t="s">
        <v>7</v>
      </c>
    </row>
    <row r="5" spans="1:2" x14ac:dyDescent="0.2">
      <c r="A5" s="1" t="s">
        <v>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2020-03-24T18:18:15Z</dcterms:modified>
</cp:coreProperties>
</file>