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gurgul/Sources/Personal/iga-adi-giraph/results-external-extraction/"/>
    </mc:Choice>
  </mc:AlternateContent>
  <xr:revisionPtr revIDLastSave="0" documentId="13_ncr:1_{8F9E4919-E720-3C4F-893B-8CA0DCC5D834}" xr6:coauthVersionLast="46" xr6:coauthVersionMax="46" xr10:uidLastSave="{00000000-0000-0000-0000-000000000000}"/>
  <bookViews>
    <workbookView xWindow="8920" yWindow="2820" windowWidth="35840" windowHeight="21900" xr2:uid="{00000000-000D-0000-FFFF-FFFF00000000}"/>
  </bookViews>
  <sheets>
    <sheet name="data" sheetId="1" r:id="rId1"/>
    <sheet name="matrix" sheetId="5" r:id="rId2"/>
  </sheets>
  <definedNames>
    <definedName name="_xlnm._FilterDatabase" localSheetId="0" hidden="1">data!$F$1:$F$4</definedName>
    <definedName name="Slicer_problemSiz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 i="1" l="1"/>
  <c r="Q4" i="1"/>
  <c r="R3" i="1" a="1"/>
  <c r="R3" i="1" s="1"/>
  <c r="R4" i="1" a="1"/>
  <c r="R4" i="1" s="1"/>
  <c r="AH3" i="1" a="1"/>
  <c r="AH3" i="1" s="1"/>
  <c r="AH4" i="1" a="1"/>
  <c r="AH4" i="1" s="1"/>
  <c r="R2" i="1" a="1"/>
  <c r="R2" i="1" s="1"/>
  <c r="Q2" i="1"/>
  <c r="AH2" i="1" s="1" a="1"/>
  <c r="AH2" i="1" s="1"/>
  <c r="AK4" i="1" l="1" a="1"/>
  <c r="AK4" i="1" s="1"/>
  <c r="AQ4" i="1" s="1"/>
  <c r="AI4" i="1" a="1"/>
  <c r="AI4" i="1" s="1"/>
  <c r="AP4" i="1" s="1"/>
  <c r="AU4" i="1" s="1"/>
  <c r="AM4" i="1" a="1"/>
  <c r="AM4" i="1" s="1"/>
  <c r="AS4" i="1" s="1"/>
  <c r="AJ4" i="1" a="1"/>
  <c r="AJ4" i="1" s="1"/>
  <c r="AO4" i="1" s="1"/>
  <c r="AN4" i="1" a="1"/>
  <c r="AN4" i="1" s="1"/>
  <c r="AT4" i="1" s="1"/>
  <c r="AL4" i="1" a="1"/>
  <c r="AL4" i="1" s="1"/>
  <c r="AR4" i="1" s="1"/>
  <c r="AI3" i="1" a="1"/>
  <c r="AI3" i="1" s="1"/>
  <c r="AP3" i="1" s="1"/>
  <c r="AU3" i="1" s="1"/>
  <c r="AJ3" i="1" a="1"/>
  <c r="AJ3" i="1" s="1"/>
  <c r="AO3" i="1" s="1"/>
  <c r="AK3" i="1" a="1"/>
  <c r="AK3" i="1" s="1"/>
  <c r="AQ3" i="1" s="1"/>
  <c r="AL3" i="1" a="1"/>
  <c r="AL3" i="1" s="1"/>
  <c r="AR3" i="1" s="1"/>
  <c r="AM3" i="1" a="1"/>
  <c r="AM3" i="1" s="1"/>
  <c r="AS3" i="1" s="1"/>
  <c r="AN3" i="1" a="1"/>
  <c r="AN3" i="1" s="1"/>
  <c r="AT3" i="1" s="1"/>
  <c r="U4" i="1" a="1"/>
  <c r="U4" i="1" s="1"/>
  <c r="AB4" i="1" s="1"/>
  <c r="Y4" i="1" a="1"/>
  <c r="Y4" i="1" s="1"/>
  <c r="AF4" i="1" s="1"/>
  <c r="V4" i="1" a="1"/>
  <c r="V4" i="1" s="1"/>
  <c r="AC4" i="1" s="1"/>
  <c r="W4" i="1" a="1"/>
  <c r="W4" i="1" s="1"/>
  <c r="AD4" i="1" s="1"/>
  <c r="T4" i="1" a="1"/>
  <c r="T4" i="1" s="1"/>
  <c r="AA4" i="1" s="1"/>
  <c r="X4" i="1" a="1"/>
  <c r="X4" i="1" s="1"/>
  <c r="AE4" i="1" s="1"/>
  <c r="S4" i="1" a="1"/>
  <c r="S4" i="1" s="1"/>
  <c r="Z4" i="1" s="1"/>
  <c r="V3" i="1" a="1"/>
  <c r="V3" i="1" s="1"/>
  <c r="AC3" i="1" s="1"/>
  <c r="W3" i="1" a="1"/>
  <c r="W3" i="1" s="1"/>
  <c r="AD3" i="1" s="1"/>
  <c r="T3" i="1" a="1"/>
  <c r="T3" i="1" s="1"/>
  <c r="AA3" i="1" s="1"/>
  <c r="S3" i="1" a="1"/>
  <c r="S3" i="1" s="1"/>
  <c r="Z3" i="1" s="1"/>
  <c r="Y3" i="1" a="1"/>
  <c r="Y3" i="1" s="1"/>
  <c r="AF3" i="1" s="1"/>
  <c r="X3" i="1" a="1"/>
  <c r="X3" i="1" s="1"/>
  <c r="AE3" i="1" s="1"/>
  <c r="U3" i="1" a="1"/>
  <c r="U3" i="1" s="1"/>
  <c r="AB3" i="1" s="1"/>
  <c r="AN2" i="1" a="1"/>
  <c r="AN2" i="1" s="1"/>
  <c r="AT2" i="1" s="1"/>
  <c r="AL2" i="1" a="1"/>
  <c r="AL2" i="1" s="1"/>
  <c r="AR2" i="1" s="1"/>
  <c r="AJ2" i="1" a="1"/>
  <c r="AJ2" i="1" s="1"/>
  <c r="AO2" i="1" s="1"/>
  <c r="AI2" i="1" a="1"/>
  <c r="AI2" i="1" s="1"/>
  <c r="AP2" i="1" s="1"/>
  <c r="AU2" i="1" s="1"/>
  <c r="AM2" i="1" a="1"/>
  <c r="AM2" i="1" s="1"/>
  <c r="AS2" i="1" s="1"/>
  <c r="AK2" i="1" a="1"/>
  <c r="AK2" i="1" s="1"/>
  <c r="AQ2" i="1" s="1"/>
  <c r="X2" i="1" a="1"/>
  <c r="X2" i="1" s="1"/>
  <c r="AE2" i="1" s="1"/>
  <c r="Y2" i="1" a="1"/>
  <c r="Y2" i="1" s="1"/>
  <c r="AF2" i="1" s="1"/>
  <c r="T2" i="1" a="1"/>
  <c r="T2" i="1" s="1"/>
  <c r="AA2" i="1" s="1"/>
  <c r="W2" i="1" a="1"/>
  <c r="W2" i="1" s="1"/>
  <c r="AD2" i="1" s="1"/>
  <c r="V2" i="1" a="1"/>
  <c r="V2" i="1" s="1"/>
  <c r="AC2" i="1" s="1"/>
  <c r="U2" i="1" a="1"/>
  <c r="U2" i="1" s="1"/>
  <c r="AB2" i="1" s="1"/>
  <c r="S2" i="1" a="1"/>
  <c r="S2" i="1" s="1"/>
  <c r="Z2" i="1" s="1"/>
  <c r="AG3" i="1" l="1"/>
  <c r="AV3" i="1"/>
  <c r="AW3" i="1"/>
  <c r="AG4" i="1"/>
  <c r="AV4" i="1"/>
  <c r="AW4" i="1"/>
  <c r="AV2" i="1"/>
  <c r="AG2" i="1"/>
  <c r="AW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<sst xmlns="http://schemas.openxmlformats.org/spreadsheetml/2006/main" count="60" uniqueCount="55">
  <si>
    <t>workers</t>
  </si>
  <si>
    <t>input_ms</t>
  </si>
  <si>
    <t>total_ms</t>
  </si>
  <si>
    <t>threads</t>
  </si>
  <si>
    <t>Row Labels</t>
  </si>
  <si>
    <t>Column Labels</t>
  </si>
  <si>
    <t>ept</t>
  </si>
  <si>
    <t>roundEpt</t>
  </si>
  <si>
    <t>(Multiple Items)</t>
  </si>
  <si>
    <t>compareToWeak</t>
  </si>
  <si>
    <t>compareToStrong</t>
  </si>
  <si>
    <t>shutdown_ms</t>
  </si>
  <si>
    <t>Sum of totalSpeedup</t>
  </si>
  <si>
    <t>experiment</t>
  </si>
  <si>
    <t>experiment_type</t>
  </si>
  <si>
    <t>measurement</t>
  </si>
  <si>
    <t>multinode</t>
  </si>
  <si>
    <t>problem_size</t>
  </si>
  <si>
    <t>step_solution_ms</t>
  </si>
  <si>
    <t>init_ms</t>
  </si>
  <si>
    <t>factorization_ms</t>
  </si>
  <si>
    <t>backwards_substitution_ms</t>
  </si>
  <si>
    <t>transpose_map_ms</t>
  </si>
  <si>
    <t>transpose_reduce_ms</t>
  </si>
  <si>
    <t>strong_base_step_ms</t>
  </si>
  <si>
    <t>strong_base_init_ms</t>
  </si>
  <si>
    <t>strong_base_input_ms</t>
  </si>
  <si>
    <t>strong_base_factorization_ms</t>
  </si>
  <si>
    <t>strong_base_backwards_substitution_ms</t>
  </si>
  <si>
    <t>strong_base_transpose_map_ms</t>
  </si>
  <si>
    <t>strong_base_transpose_reduce_ms</t>
  </si>
  <si>
    <t>strong_speedup_step</t>
  </si>
  <si>
    <t>strong_speedup_init</t>
  </si>
  <si>
    <t>strong_speedup_input</t>
  </si>
  <si>
    <t>strong_speedup_factorization</t>
  </si>
  <si>
    <t>strong_speedup_backwards_substitution</t>
  </si>
  <si>
    <t>strong_speedup_transpose_map</t>
  </si>
  <si>
    <t>strong_speedup_transpose_reduce</t>
  </si>
  <si>
    <t>strong_step_efficiency</t>
  </si>
  <si>
    <t>weak_base_step_ms</t>
  </si>
  <si>
    <t>weak_base_init_ms</t>
  </si>
  <si>
    <t>weak_base_factorization_ms</t>
  </si>
  <si>
    <t>weak_base_backwards_substitution_ms</t>
  </si>
  <si>
    <t>weak_base_transposition_map_ms</t>
  </si>
  <si>
    <t>weak_base_transposition_reduce_ms</t>
  </si>
  <si>
    <t>weak_init_speedup</t>
  </si>
  <si>
    <t>weak_step_speedup</t>
  </si>
  <si>
    <t>weak_factorization_speedup</t>
  </si>
  <si>
    <t>weak_backwards_substitution_speedup</t>
  </si>
  <si>
    <t>weak_transposition_map_speedup</t>
  </si>
  <si>
    <t>weak_transposition_reduce_speedup</t>
  </si>
  <si>
    <t>weak_step_efficiency</t>
  </si>
  <si>
    <t>serial_fraction</t>
  </si>
  <si>
    <t>karp_flatt_metric</t>
  </si>
  <si>
    <t>n1-standard-16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</si>
</sst>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2" fontId="0" fillId="0" borderId="0" xfId="0" applyNumberFormat="1"/>
    <xf numFmtId="0" fontId="0" fillId="33" borderId="0" xfId="0" applyFont="1" applyFill="1" applyBorder="1"/>
    <xf numFmtId="0" fontId="0" fillId="33" borderId="10" xfId="0" applyFont="1" applyFill="1" applyBorder="1"/>
    <xf numFmtId="0" fontId="0" fillId="33" borderId="11" xfId="0" applyFont="1" applyFill="1" applyBorder="1"/>
    <xf numFmtId="2" fontId="0" fillId="33" borderId="11"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right style="thin">
          <color theme="4" tint="0.39997558519241921"/>
        </right>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913.933209953706" createdVersion="6" refreshedVersion="6" minRefreshableVersion="3" recordCount="36" xr:uid="{0653980B-F4B7-1A45-BD4D-88E64A460CE8}">
  <cacheSource type="worksheet">
    <worksheetSource ref="D1:AC1048576" sheet="data"/>
  </cacheSource>
  <cacheFields count="27">
    <cacheField name="problemSize" numFmtId="0">
      <sharedItems containsString="0" containsBlank="1" containsNumber="1" containsInteger="1" minValue="768" maxValue="12288" count="6">
        <n v="12288"/>
        <n v="1536"/>
        <n v="3072"/>
        <n v="6144"/>
        <n v="768"/>
        <m/>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64" count="8">
        <n v="64"/>
        <n v="32"/>
        <n v="16"/>
        <n v="8"/>
        <n v="4"/>
        <n v="2"/>
        <n v="1"/>
        <m/>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3.0880000000000001" maxValue="3908.9470000000001"/>
    </cacheField>
    <cacheField name="shutdown_ms" numFmtId="0">
      <sharedItems containsString="0" containsBlank="1" containsNumber="1" minValue="6.6589999999999998" maxValue="9.0050000000000008"/>
    </cacheField>
    <cacheField name="e2e_ms" numFmtId="0">
      <sharedItems containsString="0" containsBlank="1" containsNumber="1" minValue="15.407" maxValue="4350.9390000000003"/>
    </cacheField>
    <cacheField name="ept" numFmtId="0">
      <sharedItems containsString="0" containsBlank="1" containsNumber="1" containsInteger="1" minValue="9216" maxValue="150994944"/>
    </cacheField>
    <cacheField name="roundEpt" numFmtId="0">
      <sharedItems containsString="0" containsBlank="1" containsNumber="1" containsInteger="1" minValue="9000" maxValue="150995000" count="16">
        <n v="2359000"/>
        <n v="4719000"/>
        <n v="9437000"/>
        <n v="18874000"/>
        <n v="37749000"/>
        <n v="75497000"/>
        <n v="150995000"/>
        <n v="37000"/>
        <n v="74000"/>
        <n v="147000"/>
        <n v="295000"/>
        <n v="590000"/>
        <n v="1180000"/>
        <n v="9000"/>
        <n v="18000"/>
        <m/>
      </sharedItems>
    </cacheField>
    <cacheField name="compareToStrong" numFmtId="0">
      <sharedItems containsString="0" containsBlank="1" containsNumber="1" containsInteger="1" minValue="8" maxValue="36"/>
    </cacheField>
    <cacheField name="baseTotal" numFmtId="0">
      <sharedItems containsString="0" containsBlank="1" containsNumber="1" minValue="18.155999999999999" maxValue="3908.9470000000001"/>
    </cacheField>
    <cacheField name="baseInit" numFmtId="0">
      <sharedItems containsString="0" containsBlank="1" containsNumber="1" minValue="12.94" maxValue="3621.74"/>
    </cacheField>
    <cacheField name="baseInput" numFmtId="0">
      <sharedItems containsString="0" containsBlank="1" containsNumber="1" minValue="0.98" maxValue="81.762"/>
    </cacheField>
    <cacheField name="totalSpeedup" numFmtId="0">
      <sharedItems containsString="0" containsBlank="1" containsNumber="1" minValue="1" maxValue="25.88261411434803" count="32">
        <n v="24.187082722305757"/>
        <n v="18.340583960099657"/>
        <n v="12.008979975545465"/>
        <n v="8.1669664813456766"/>
        <n v="4.4902709477023954"/>
        <n v="2.238330774688253"/>
        <n v="1"/>
        <n v="11.55209673269874"/>
        <n v="16.551050497604127"/>
        <n v="9.5813506881468058"/>
        <n v="8.136075375973908"/>
        <n v="5.2551933992626836"/>
        <n v="1.9355575671365144"/>
        <n v="25.88261411434803"/>
        <n v="18.092181204399434"/>
        <n v="12.730097310550915"/>
        <n v="6.0326978939724043"/>
        <n v="5.3210934247189572"/>
        <n v="1.9490107750151038"/>
        <n v="16.266552967988286"/>
        <n v="13.728717916056302"/>
        <n v="9.9599208952879099"/>
        <n v="6.2112321346242503"/>
        <n v="4.8013052678471988"/>
        <n v="1.9431587487604796"/>
        <n v="5.8795336787564763"/>
        <n v="5.8416988416988413"/>
        <n v="5.4473447344734467"/>
        <n v="4.3414634146341458"/>
        <n v="3.0529678829662013"/>
        <n v="1.9827454406464997"/>
        <m/>
      </sharedItems>
    </cacheField>
    <cacheField name="initSpeedup" numFmtId="0">
      <sharedItems containsString="0" containsBlank="1" containsNumber="1" minValue="1" maxValue="36.337581120943959"/>
    </cacheField>
    <cacheField name="setupSpeedup" numFmtId="0">
      <sharedItems containsString="0" containsBlank="1" containsNumber="1" minValue="0.16683690840994211" maxValue="13.305451127819548"/>
    </cacheField>
    <cacheField name="totalEfficiency" numFmtId="0">
      <sharedItems containsString="0" containsBlank="1" containsNumber="1" minValue="3.8635973769189327E-2" maxValue="1"/>
    </cacheField>
    <cacheField name="karpFlatt" numFmtId="0">
      <sharedItems containsBlank="1" containsMixedTypes="1" containsNumber="1" minValue="-0.106477012863055" maxValue="0.15690820647859643"/>
    </cacheField>
    <cacheField name="compareToWeak" numFmtId="0">
      <sharedItems containsString="0" containsBlank="1" containsNumber="1" containsInteger="1" minValue="7" maxValue="36"/>
    </cacheField>
    <cacheField name="weakBaseTotal" numFmtId="0">
      <sharedItems containsString="0" containsBlank="1" containsNumber="1" minValue="3.0880000000000001" maxValue="3908.9470000000001"/>
    </cacheField>
    <cacheField name="weakBaseInit" numFmtId="0">
      <sharedItems containsString="0" containsBlank="1" containsNumber="1" minValue="0.71599999999999997" maxValue="3621.74"/>
    </cacheField>
    <cacheField name="weakTotalEfficiency" numFmtId="0">
      <sharedItems containsString="0" containsBlank="1" containsNumber="1" minValue="0.27402387672245948" maxValue="1.4802583806659986"/>
    </cacheField>
    <cacheField name="weakInitEfficiency" numFmtId="0">
      <sharedItems containsString="0" containsBlank="1" containsNumber="1" minValue="0.21384188260179798" maxValue="1.5297578302776906"/>
    </cacheField>
    <cacheField name="weakSpeedup" numFmtId="0">
      <sharedItems containsString="0" containsBlank="1" containsNumber="1" minValue="1" maxValue="64"/>
    </cacheField>
    <cacheField name="serial fraction" numFmtId="0">
      <sharedItems containsBlank="1" containsMixedTypes="1" containsNumber="1" minValue="-0.44036447490631908" maxValue="0.92254708446418299"/>
    </cacheField>
    <cacheField name="Avg elements" numFmtId="0" formula=" 0" databaseField="0"/>
  </cacheFields>
  <extLst>
    <ext xmlns:x14="http://schemas.microsoft.com/office/spreadsheetml/2009/9/main" uri="{725AE2AE-9491-48be-B2B4-4EB974FC3084}">
      <x14:pivotCacheDefinition pivotCacheId="139920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4"/>
    <x v="0"/>
    <n v="8.3000000000000007"/>
    <n v="146.976"/>
    <n v="161.613"/>
    <n v="8.85"/>
    <n v="206.62"/>
    <n v="2359296"/>
    <x v="0"/>
    <n v="8"/>
    <n v="3908.9470000000001"/>
    <n v="3621.74"/>
    <n v="81.762"/>
    <x v="0"/>
    <n v="24.64171021119094"/>
    <n v="9.8508433734939747"/>
    <n v="4.1344382515291198E-2"/>
    <n v="2.6127626682200582E-2"/>
    <n v="15"/>
    <n v="89.805999999999997"/>
    <n v="82.688000000000002"/>
    <n v="0.55568549559750757"/>
    <n v="0.56259525364685392"/>
    <n v="36.006096233398651"/>
    <n v="0.63195106789990851"/>
  </r>
  <r>
    <x v="0"/>
    <n v="4"/>
    <x v="1"/>
    <n v="6.6539999999999999"/>
    <n v="198.39400000000001"/>
    <n v="213.131"/>
    <n v="8.8379999999999992"/>
    <n v="251.71"/>
    <n v="4718592"/>
    <x v="1"/>
    <n v="8"/>
    <n v="3908.9470000000001"/>
    <n v="3621.74"/>
    <n v="81.762"/>
    <x v="1"/>
    <n v="18.255289978527575"/>
    <n v="12.287646528403968"/>
    <n v="5.4523890960916074E-2"/>
    <n v="2.4024661637074656E-2"/>
    <n v="21"/>
    <n v="170.48699999999999"/>
    <n v="157.91499999999999"/>
    <n v="0.79991648328961995"/>
    <n v="0.79596661189350482"/>
    <n v="25.470931580592154"/>
    <n v="0.44062632386775297"/>
  </r>
  <r>
    <x v="0"/>
    <n v="4"/>
    <x v="2"/>
    <n v="7.0919999999999996"/>
    <n v="302.26"/>
    <n v="325.50200000000001"/>
    <n v="8.8460000000000001"/>
    <n v="373.04700000000003"/>
    <n v="9437184"/>
    <x v="2"/>
    <n v="8"/>
    <n v="3908.9470000000001"/>
    <n v="3621.74"/>
    <n v="81.762"/>
    <x v="2"/>
    <n v="11.982200754317475"/>
    <n v="11.528764805414552"/>
    <n v="8.3271019023793372E-2"/>
    <n v="2.2155753625379596E-2"/>
    <n v="22"/>
    <n v="332.28100000000001"/>
    <n v="307.96100000000001"/>
    <n v="1.0208262929260035"/>
    <n v="1.0188612452855159"/>
    <n v="16.301779924568255"/>
    <n v="0.26606800163030236"/>
  </r>
  <r>
    <x v="0"/>
    <n v="4"/>
    <x v="3"/>
    <n v="12.045999999999999"/>
    <n v="437.72800000000001"/>
    <n v="478.62900000000002"/>
    <n v="8.8490000000000002"/>
    <n v="554.351"/>
    <n v="18874368"/>
    <x v="3"/>
    <n v="8"/>
    <n v="3908.9470000000001"/>
    <n v="3621.74"/>
    <n v="81.762"/>
    <x v="3"/>
    <n v="8.2739509467066306"/>
    <n v="6.7874813216005316"/>
    <n v="0.12244448440974003"/>
    <n v="-2.9205892460113991E-3"/>
    <n v="28"/>
    <n v="554.65"/>
    <n v="517.899"/>
    <n v="1.1588307436448688"/>
    <n v="1.1831525513560932"/>
    <n v="9.4652204108487457"/>
    <n v="-2.3852354477953801E-2"/>
  </r>
  <r>
    <x v="0"/>
    <n v="4"/>
    <x v="4"/>
    <n v="23.026"/>
    <n v="800.90899999999999"/>
    <n v="870.53700000000003"/>
    <n v="8.8650000000000002"/>
    <n v="993.66899999999998"/>
    <n v="37748736"/>
    <x v="4"/>
    <n v="8"/>
    <n v="3908.9470000000001"/>
    <n v="3621.74"/>
    <n v="81.762"/>
    <x v="4"/>
    <n v="4.5220368356454976"/>
    <n v="3.5508555545904632"/>
    <n v="0.22270371023193714"/>
    <n v="-3.6395053024083822E-2"/>
    <n v="29"/>
    <n v="1077.7729999999999"/>
    <n v="999.79600000000005"/>
    <n v="1.2380553612310561"/>
    <n v="1.2483265889133472"/>
    <n v="4.993306355653389"/>
    <n v="-0.1634236492341318"/>
  </r>
  <r>
    <x v="0"/>
    <n v="1"/>
    <x v="5"/>
    <n v="43.42"/>
    <n v="1615.009"/>
    <n v="1746.367"/>
    <n v="6.6989999999999998"/>
    <n v="1969.9870000000001"/>
    <n v="75497472"/>
    <x v="5"/>
    <n v="8"/>
    <n v="3908.9470000000001"/>
    <n v="3621.74"/>
    <n v="81.762"/>
    <x v="5"/>
    <n v="2.2425509703041899"/>
    <n v="1.8830492860432979"/>
    <n v="0.4467614935684725"/>
    <n v="-0.106477012863055"/>
    <n v="7"/>
    <n v="1746.367"/>
    <n v="1615.009"/>
    <n v="1"/>
    <n v="1"/>
    <n v="2"/>
    <n v="-0.23833077468825303"/>
  </r>
  <r>
    <x v="0"/>
    <n v="1"/>
    <x v="6"/>
    <n v="81.762"/>
    <n v="3621.74"/>
    <n v="3908.9470000000001"/>
    <n v="6.7119999999999997"/>
    <n v="4350.9390000000003"/>
    <n v="150994944"/>
    <x v="6"/>
    <n v="8"/>
    <n v="3908.9470000000001"/>
    <n v="3621.74"/>
    <n v="81.762"/>
    <x v="6"/>
    <n v="1"/>
    <n v="1"/>
    <n v="1"/>
    <e v="#DIV/0!"/>
    <n v="8"/>
    <n v="3908.9470000000001"/>
    <n v="3621.74"/>
    <n v="1"/>
    <n v="1"/>
    <n v="1"/>
    <e v="#DIV/0!"/>
  </r>
  <r>
    <x v="1"/>
    <n v="4"/>
    <x v="0"/>
    <n v="4.351"/>
    <n v="5.0940000000000003"/>
    <n v="7.774"/>
    <n v="8.8469999999999995"/>
    <n v="24.466999999999999"/>
    <n v="36864"/>
    <x v="7"/>
    <n v="15"/>
    <n v="89.805999999999997"/>
    <n v="82.688000000000002"/>
    <n v="1.982"/>
    <x v="7"/>
    <n v="16.232430310168827"/>
    <n v="0.45552746495058605"/>
    <n v="8.6564372090951608E-2"/>
    <n v="7.2065393870173064E-2"/>
    <n v="32"/>
    <n v="3.3330000000000002"/>
    <n v="1.159"/>
    <n v="0.42873681502444044"/>
    <n v="0.22752257557911268"/>
    <n v="14.561444837063211"/>
    <n v="0.83250640106827389"/>
  </r>
  <r>
    <x v="1"/>
    <n v="4"/>
    <x v="1"/>
    <n v="1.96"/>
    <n v="2.8759999999999999"/>
    <n v="5.4260000000000002"/>
    <n v="8.8369999999999997"/>
    <n v="19.234999999999999"/>
    <n v="73728"/>
    <x v="8"/>
    <n v="15"/>
    <n v="89.805999999999997"/>
    <n v="82.688000000000002"/>
    <n v="1.982"/>
    <x v="8"/>
    <n v="28.751043115438112"/>
    <n v="1.0112244897959184"/>
    <n v="6.041912567089059E-2"/>
    <n v="3.0110065208661253E-2"/>
    <n v="33"/>
    <n v="4.1820000000000004"/>
    <n v="1.984"/>
    <n v="0.77073350534463703"/>
    <n v="0.68984700973574409"/>
    <n v="22.075104311543811"/>
    <n v="0.4983532097547056"/>
  </r>
  <r>
    <x v="1"/>
    <n v="4"/>
    <x v="2"/>
    <n v="0.70499999999999996"/>
    <n v="6.7359999999999998"/>
    <n v="9.3729999999999993"/>
    <n v="8.84"/>
    <n v="21.992999999999999"/>
    <n v="147456"/>
    <x v="9"/>
    <n v="15"/>
    <n v="89.805999999999997"/>
    <n v="82.688000000000002"/>
    <n v="1.982"/>
    <x v="9"/>
    <n v="12.275534441805226"/>
    <n v="2.8113475177304967"/>
    <n v="0.10436941852437476"/>
    <n v="4.4660713092666407E-2"/>
    <n v="34"/>
    <n v="5.9470000000000001"/>
    <n v="3.4449999999999998"/>
    <n v="0.63448202283153743"/>
    <n v="0.51143111638954863"/>
    <n v="8.1828978622327782"/>
    <n v="0.42790995412354627"/>
  </r>
  <r>
    <x v="1"/>
    <n v="4"/>
    <x v="3"/>
    <n v="0.72"/>
    <n v="7.798"/>
    <n v="11.038"/>
    <n v="8.8529999999999998"/>
    <n v="23.811"/>
    <n v="294912"/>
    <x v="10"/>
    <n v="15"/>
    <n v="89.805999999999997"/>
    <n v="82.688000000000002"/>
    <n v="1.982"/>
    <x v="10"/>
    <n v="10.603744549884587"/>
    <n v="2.7527777777777778"/>
    <n v="0.12290938244660714"/>
    <n v="-2.3892772038775567E-3"/>
    <n v="35"/>
    <n v="9.157"/>
    <n v="6.819"/>
    <n v="0.82958869360391374"/>
    <n v="0.87445498845857916"/>
    <n v="6.9956399076686333"/>
    <n v="-1.9439339424843993E-2"/>
  </r>
  <r>
    <x v="1"/>
    <n v="4"/>
    <x v="4"/>
    <n v="0.86199999999999999"/>
    <n v="13.37"/>
    <n v="17.088999999999999"/>
    <n v="9.0050000000000008"/>
    <n v="30.503"/>
    <n v="589824"/>
    <x v="11"/>
    <n v="15"/>
    <n v="89.805999999999997"/>
    <n v="82.688000000000002"/>
    <n v="1.982"/>
    <x v="11"/>
    <n v="6.1845923709798063"/>
    <n v="2.2993039443155454"/>
    <n v="0.19028795403425161"/>
    <n v="-7.9616061287664519E-2"/>
    <n v="36"/>
    <n v="18.155999999999999"/>
    <n v="12.94"/>
    <n v="1.0624378255017848"/>
    <n v="0.96783844427823484"/>
    <n v="3.8713537771129394"/>
    <n v="-0.41839779975422786"/>
  </r>
  <r>
    <x v="1"/>
    <n v="1"/>
    <x v="5"/>
    <n v="2.2879999999999998"/>
    <n v="42.387999999999998"/>
    <n v="46.398000000000003"/>
    <n v="6.6660000000000004"/>
    <n v="59.642000000000003"/>
    <n v="1179648"/>
    <x v="12"/>
    <n v="15"/>
    <n v="89.805999999999997"/>
    <n v="82.688000000000002"/>
    <n v="1.982"/>
    <x v="12"/>
    <n v="1.9507407756912336"/>
    <n v="0.86625874125874136"/>
    <n v="0.51664699463287533"/>
    <n v="3.3293989265750668E-2"/>
    <n v="14"/>
    <n v="46.398000000000003"/>
    <n v="42.387999999999998"/>
    <n v="1"/>
    <n v="1"/>
    <n v="2"/>
    <n v="6.444243286348561E-2"/>
  </r>
  <r>
    <x v="1"/>
    <n v="1"/>
    <x v="6"/>
    <n v="1.982"/>
    <n v="82.688000000000002"/>
    <n v="89.805999999999997"/>
    <n v="6.665"/>
    <n v="105.196"/>
    <n v="2359296"/>
    <x v="0"/>
    <n v="15"/>
    <n v="89.805999999999997"/>
    <n v="82.688000000000002"/>
    <n v="1.982"/>
    <x v="6"/>
    <n v="1"/>
    <n v="1"/>
    <n v="1"/>
    <e v="#DIV/0!"/>
    <n v="15"/>
    <n v="89.805999999999997"/>
    <n v="82.688000000000002"/>
    <n v="1"/>
    <n v="1"/>
    <n v="1"/>
    <e v="#DIV/0!"/>
  </r>
  <r>
    <x v="2"/>
    <n v="4"/>
    <x v="0"/>
    <n v="4.5309999999999997"/>
    <n v="8.4749999999999996"/>
    <n v="12.837999999999999"/>
    <n v="8.8480000000000008"/>
    <n v="30.766999999999999"/>
    <n v="147456"/>
    <x v="9"/>
    <n v="22"/>
    <n v="332.28100000000001"/>
    <n v="307.96100000000001"/>
    <n v="5.9969999999999999"/>
    <x v="13"/>
    <n v="36.337581120943959"/>
    <n v="1.3235488854557493"/>
    <n v="3.8635973769189327E-2"/>
    <n v="2.337622732108122E-2"/>
    <n v="34"/>
    <n v="5.9470000000000001"/>
    <n v="3.4449999999999998"/>
    <n v="0.46323414862128059"/>
    <n v="0.40648967551622417"/>
    <n v="26.015339233038347"/>
    <n v="0.60503787120082497"/>
  </r>
  <r>
    <x v="2"/>
    <n v="4"/>
    <x v="1"/>
    <n v="2.1539999999999999"/>
    <n v="14.786"/>
    <n v="18.366"/>
    <n v="8.8650000000000002"/>
    <n v="33.530999999999999"/>
    <n v="294912"/>
    <x v="10"/>
    <n v="22"/>
    <n v="332.28100000000001"/>
    <n v="307.96100000000001"/>
    <n v="5.9969999999999999"/>
    <x v="14"/>
    <n v="20.827877722169621"/>
    <n v="2.7841225626740949"/>
    <n v="5.5272495267559688E-2"/>
    <n v="2.4797414469739033E-2"/>
    <n v="35"/>
    <n v="9.157"/>
    <n v="6.819"/>
    <n v="0.49858434062942397"/>
    <n v="0.46117949411605574"/>
    <n v="14.757743811713784"/>
    <n v="0.44863931598711504"/>
  </r>
  <r>
    <x v="2"/>
    <n v="4"/>
    <x v="2"/>
    <n v="1.054"/>
    <n v="21.7"/>
    <n v="26.102"/>
    <n v="8.9469999999999992"/>
    <n v="40.619999999999997"/>
    <n v="589824"/>
    <x v="11"/>
    <n v="22"/>
    <n v="332.28100000000001"/>
    <n v="307.96100000000001"/>
    <n v="5.9969999999999999"/>
    <x v="15"/>
    <n v="14.191751152073733"/>
    <n v="5.6897533206831117"/>
    <n v="7.8553994962095336E-2"/>
    <n v="1.7124261292901691E-2"/>
    <n v="36"/>
    <n v="18.155999999999999"/>
    <n v="12.94"/>
    <n v="0.69557888284422642"/>
    <n v="0.59631336405529956"/>
    <n v="9.5410138248847929"/>
    <n v="0.21799351262993896"/>
  </r>
  <r>
    <x v="2"/>
    <n v="4"/>
    <x v="3"/>
    <n v="1.974"/>
    <n v="49.674999999999997"/>
    <n v="55.08"/>
    <n v="8.8510000000000009"/>
    <n v="71.891999999999996"/>
    <n v="1179648"/>
    <x v="12"/>
    <n v="22"/>
    <n v="332.28100000000001"/>
    <n v="307.96100000000001"/>
    <n v="5.9969999999999999"/>
    <x v="16"/>
    <n v="6.1995168595873178"/>
    <n v="3.0379939209726445"/>
    <n v="0.16576331478477552"/>
    <n v="4.6586645468314876E-2"/>
    <n v="14"/>
    <n v="46.398000000000003"/>
    <n v="42.387999999999998"/>
    <n v="0.84237472766884536"/>
    <n v="0.85330649219929544"/>
    <n v="6.8264519375943635"/>
    <n v="0.28104315800394225"/>
  </r>
  <r>
    <x v="2"/>
    <n v="4"/>
    <x v="4"/>
    <n v="1.9390000000000001"/>
    <n v="54.052999999999997"/>
    <n v="62.445999999999998"/>
    <n v="8.8510000000000009"/>
    <n v="84.597999999999999"/>
    <n v="2359296"/>
    <x v="0"/>
    <n v="22"/>
    <n v="332.28100000000001"/>
    <n v="307.96100000000001"/>
    <n v="5.9969999999999999"/>
    <x v="17"/>
    <n v="5.6973895990971828"/>
    <n v="3.0928313563692624"/>
    <n v="0.18793129911129436"/>
    <n v="-8.2758267851607517E-2"/>
    <n v="15"/>
    <n v="89.805999999999997"/>
    <n v="82.688000000000002"/>
    <n v="1.4381385517086762"/>
    <n v="1.5297578302776906"/>
    <n v="6.1190313211107625"/>
    <n v="-0.44036447490631908"/>
  </r>
  <r>
    <x v="2"/>
    <n v="1"/>
    <x v="5"/>
    <n v="3.2349999999999999"/>
    <n v="157.91499999999999"/>
    <n v="170.48699999999999"/>
    <n v="6.6689999999999996"/>
    <n v="192.63800000000001"/>
    <n v="4718592"/>
    <x v="1"/>
    <n v="22"/>
    <n v="332.28100000000001"/>
    <n v="307.96100000000001"/>
    <n v="5.9969999999999999"/>
    <x v="18"/>
    <n v="1.9501693949276511"/>
    <n v="1.8537867078825347"/>
    <n v="0.51308079607320312"/>
    <n v="2.6161592146406232E-2"/>
    <n v="21"/>
    <n v="170.48699999999999"/>
    <n v="157.91499999999999"/>
    <n v="1"/>
    <n v="1"/>
    <n v="2"/>
    <n v="5.098922498489622E-2"/>
  </r>
  <r>
    <x v="2"/>
    <n v="1"/>
    <x v="6"/>
    <n v="5.9969999999999999"/>
    <n v="307.96100000000001"/>
    <n v="332.28100000000001"/>
    <n v="6.6589999999999998"/>
    <n v="369.07"/>
    <n v="9437184"/>
    <x v="2"/>
    <n v="22"/>
    <n v="332.28100000000001"/>
    <n v="307.96100000000001"/>
    <n v="5.9969999999999999"/>
    <x v="6"/>
    <n v="1"/>
    <n v="1"/>
    <n v="1"/>
    <e v="#DIV/0!"/>
    <n v="22"/>
    <n v="332.28100000000001"/>
    <n v="307.96100000000001"/>
    <n v="1"/>
    <n v="1"/>
    <n v="1"/>
    <e v="#DIV/0!"/>
  </r>
  <r>
    <x v="3"/>
    <n v="4"/>
    <x v="0"/>
    <n v="4.0129999999999999"/>
    <n v="60.512"/>
    <n v="66.257000000000005"/>
    <n v="8.8550000000000004"/>
    <n v="89.406999999999996"/>
    <n v="589824"/>
    <x v="11"/>
    <n v="29"/>
    <n v="1077.7729999999999"/>
    <n v="999.79600000000005"/>
    <n v="28.314"/>
    <x v="19"/>
    <n v="16.522276573241673"/>
    <n v="7.0555693994517821"/>
    <n v="6.1475839532072162E-2"/>
    <n v="4.6578630635755847E-2"/>
    <n v="36"/>
    <n v="18.155999999999999"/>
    <n v="12.94"/>
    <n v="0.27402387672245948"/>
    <n v="0.21384188260179798"/>
    <n v="13.685880486515071"/>
    <n v="0.75767376241288431"/>
  </r>
  <r>
    <x v="3"/>
    <n v="4"/>
    <x v="1"/>
    <n v="3.0609999999999999"/>
    <n v="72.659000000000006"/>
    <n v="78.504999999999995"/>
    <n v="8.8409999999999993"/>
    <n v="98.17"/>
    <n v="1179648"/>
    <x v="12"/>
    <n v="29"/>
    <n v="1077.7729999999999"/>
    <n v="999.79600000000005"/>
    <n v="28.314"/>
    <x v="20"/>
    <n v="13.760112305426718"/>
    <n v="9.2499183273440053"/>
    <n v="7.2840013620678934E-2"/>
    <n v="4.2931626963281483E-2"/>
    <n v="14"/>
    <n v="46.398000000000003"/>
    <n v="42.387999999999998"/>
    <n v="0.59101968027514173"/>
    <n v="0.58338265046312221"/>
    <n v="18.668244814819911"/>
    <n v="0.58939619625624828"/>
  </r>
  <r>
    <x v="3"/>
    <n v="4"/>
    <x v="2"/>
    <n v="2.1280000000000001"/>
    <n v="100.85299999999999"/>
    <n v="108.211"/>
    <n v="8.99"/>
    <n v="128.59100000000001"/>
    <n v="2359296"/>
    <x v="0"/>
    <n v="29"/>
    <n v="1077.7729999999999"/>
    <n v="999.79600000000005"/>
    <n v="28.314"/>
    <x v="21"/>
    <n v="9.9133987090121281"/>
    <n v="13.305451127819548"/>
    <n v="0.10040240384570777"/>
    <n v="4.0429230768754952E-2"/>
    <n v="15"/>
    <n v="89.805999999999997"/>
    <n v="82.688000000000002"/>
    <n v="0.82991562780124017"/>
    <n v="0.81988636927012593"/>
    <n v="13.118181908322015"/>
    <n v="0.40267194031413933"/>
  </r>
  <r>
    <x v="3"/>
    <n v="4"/>
    <x v="3"/>
    <n v="3.4009999999999998"/>
    <n v="161.85"/>
    <n v="173.52"/>
    <n v="8.8460000000000001"/>
    <n v="199.99199999999999"/>
    <n v="4718592"/>
    <x v="1"/>
    <n v="29"/>
    <n v="1077.7729999999999"/>
    <n v="999.79600000000005"/>
    <n v="28.314"/>
    <x v="22"/>
    <n v="6.1772999691071986"/>
    <n v="8.3251984710379308"/>
    <n v="0.16099865184969378"/>
    <n v="4.1141316399650033E-2"/>
    <n v="21"/>
    <n v="170.48699999999999"/>
    <n v="157.91499999999999"/>
    <n v="0.98252074688796676"/>
    <n v="0.97568736484399132"/>
    <n v="7.8054989187519306"/>
    <n v="0.25553826648224998"/>
  </r>
  <r>
    <x v="3"/>
    <n v="4"/>
    <x v="4"/>
    <n v="6.7240000000000002"/>
    <n v="203.46299999999999"/>
    <n v="224.47499999999999"/>
    <n v="8.8460000000000001"/>
    <n v="266.327"/>
    <n v="9437184"/>
    <x v="2"/>
    <n v="29"/>
    <n v="1077.7729999999999"/>
    <n v="999.79600000000005"/>
    <n v="28.314"/>
    <x v="23"/>
    <n v="4.9138958926192968"/>
    <n v="4.210886377156454"/>
    <n v="0.20827669648432462"/>
    <n v="-5.5631071354233841E-2"/>
    <n v="22"/>
    <n v="332.28100000000001"/>
    <n v="307.96100000000001"/>
    <n v="1.4802583806659986"/>
    <n v="1.5135970667885563"/>
    <n v="6.0543882671542253"/>
    <n v="-0.26710175594906627"/>
  </r>
  <r>
    <x v="3"/>
    <n v="1"/>
    <x v="5"/>
    <n v="15.856"/>
    <n v="517.899"/>
    <n v="554.65"/>
    <n v="6.681"/>
    <n v="628.23800000000006"/>
    <n v="18874368"/>
    <x v="3"/>
    <n v="29"/>
    <n v="1077.7729999999999"/>
    <n v="999.79600000000005"/>
    <n v="28.314"/>
    <x v="24"/>
    <n v="1.9304845153205548"/>
    <n v="1.7856962663975782"/>
    <n v="0.51462599267192632"/>
    <n v="2.9251985343852649E-2"/>
    <n v="28"/>
    <n v="554.65"/>
    <n v="517.899"/>
    <n v="1"/>
    <n v="1"/>
    <n v="2"/>
    <n v="5.6841251239520441E-2"/>
  </r>
  <r>
    <x v="3"/>
    <n v="1"/>
    <x v="6"/>
    <n v="28.314"/>
    <n v="999.79600000000005"/>
    <n v="1077.7729999999999"/>
    <n v="6.6840000000000002"/>
    <n v="1204.2619999999999"/>
    <n v="37748736"/>
    <x v="4"/>
    <n v="29"/>
    <n v="1077.7729999999999"/>
    <n v="999.79600000000005"/>
    <n v="28.314"/>
    <x v="6"/>
    <n v="1"/>
    <n v="1"/>
    <n v="1"/>
    <e v="#DIV/0!"/>
    <n v="29"/>
    <n v="1077.7729999999999"/>
    <n v="999.79600000000005"/>
    <n v="1"/>
    <n v="1"/>
    <n v="1"/>
    <e v="#DIV/0!"/>
  </r>
  <r>
    <x v="4"/>
    <n v="4"/>
    <x v="0"/>
    <n v="5.8739999999999997"/>
    <n v="0.71599999999999997"/>
    <n v="3.0880000000000001"/>
    <n v="8.8569999999999993"/>
    <n v="21.966000000000001"/>
    <n v="9216"/>
    <x v="13"/>
    <n v="36"/>
    <n v="18.155999999999999"/>
    <n v="12.94"/>
    <n v="0.98"/>
    <x v="25"/>
    <n v="18.072625698324021"/>
    <n v="0.16683690840994211"/>
    <n v="0.17008151575236838"/>
    <n v="0.15690820647859643"/>
    <n v="30"/>
    <n v="3.0880000000000001"/>
    <n v="0.71599999999999997"/>
    <n v="1"/>
    <n v="1"/>
    <n v="64"/>
    <n v="0.92254708446418299"/>
  </r>
  <r>
    <x v="4"/>
    <n v="4"/>
    <x v="1"/>
    <n v="1.79"/>
    <n v="0.877"/>
    <n v="3.1080000000000001"/>
    <n v="8.8420000000000005"/>
    <n v="16.271000000000001"/>
    <n v="18432"/>
    <x v="14"/>
    <n v="36"/>
    <n v="18.155999999999999"/>
    <n v="12.94"/>
    <n v="0.98"/>
    <x v="26"/>
    <n v="14.754846066134549"/>
    <n v="0.54748603351955305"/>
    <n v="0.17118307997356247"/>
    <n v="0.14444705029529029"/>
    <n v="31"/>
    <n v="3.1080000000000001"/>
    <n v="0.877"/>
    <n v="1"/>
    <n v="1"/>
    <n v="32"/>
    <n v="0.84381616639681156"/>
  </r>
  <r>
    <x v="4"/>
    <n v="4"/>
    <x v="2"/>
    <n v="0.77300000000000002"/>
    <n v="1.159"/>
    <n v="3.3330000000000002"/>
    <n v="8.843"/>
    <n v="15.407"/>
    <n v="36864"/>
    <x v="7"/>
    <n v="36"/>
    <n v="18.155999999999999"/>
    <n v="12.94"/>
    <n v="0.98"/>
    <x v="27"/>
    <n v="11.164797238999137"/>
    <n v="1.2677878395860285"/>
    <n v="0.18357567746199605"/>
    <n v="0.12914738929279579"/>
    <n v="32"/>
    <n v="3.3330000000000002"/>
    <n v="1.159"/>
    <n v="1"/>
    <n v="1"/>
    <n v="16"/>
    <n v="0.70351035103510351"/>
  </r>
  <r>
    <x v="4"/>
    <n v="4"/>
    <x v="3"/>
    <n v="1.425"/>
    <n v="1.984"/>
    <n v="4.1820000000000004"/>
    <n v="8.8439999999999994"/>
    <n v="17.414999999999999"/>
    <n v="73728"/>
    <x v="8"/>
    <n v="36"/>
    <n v="18.155999999999999"/>
    <n v="12.94"/>
    <n v="0.98"/>
    <x v="28"/>
    <n v="6.5221774193548381"/>
    <n v="0.68771929824561395"/>
    <n v="0.23033707865168543"/>
    <n v="0.12038523274478334"/>
    <n v="33"/>
    <n v="4.1820000000000004"/>
    <n v="1.984"/>
    <n v="1"/>
    <n v="1"/>
    <n v="8"/>
    <n v="0.52264808362369342"/>
  </r>
  <r>
    <x v="4"/>
    <n v="4"/>
    <x v="4"/>
    <n v="0.64500000000000002"/>
    <n v="3.4449999999999998"/>
    <n v="5.9470000000000001"/>
    <n v="8.8480000000000008"/>
    <n v="17.821999999999999"/>
    <n v="147456"/>
    <x v="9"/>
    <n v="36"/>
    <n v="18.155999999999999"/>
    <n v="12.94"/>
    <n v="0.98"/>
    <x v="29"/>
    <n v="3.7561683599419449"/>
    <n v="1.5193798449612403"/>
    <n v="0.32755012117206433"/>
    <n v="0.10340016156275245"/>
    <n v="34"/>
    <n v="5.9470000000000001"/>
    <n v="3.4449999999999998"/>
    <n v="1"/>
    <n v="1"/>
    <n v="4"/>
    <n v="0.31567737234459958"/>
  </r>
  <r>
    <x v="4"/>
    <n v="1"/>
    <x v="5"/>
    <n v="0.81299999999999994"/>
    <n v="6.819"/>
    <n v="9.157"/>
    <n v="6.6630000000000003"/>
    <n v="19.018000000000001"/>
    <n v="294912"/>
    <x v="10"/>
    <n v="36"/>
    <n v="18.155999999999999"/>
    <n v="12.94"/>
    <n v="0.98"/>
    <x v="30"/>
    <n v="1.8976389499926676"/>
    <n v="1.2054120541205413"/>
    <n v="0.5043511786737167"/>
    <n v="8.7023573474334093E-3"/>
    <n v="35"/>
    <n v="9.157"/>
    <n v="6.819"/>
    <n v="1"/>
    <n v="1"/>
    <n v="2"/>
    <n v="1.7254559353500287E-2"/>
  </r>
  <r>
    <x v="4"/>
    <n v="1"/>
    <x v="6"/>
    <n v="0.98"/>
    <n v="12.94"/>
    <n v="18.155999999999999"/>
    <n v="6.66"/>
    <n v="28.45"/>
    <n v="589824"/>
    <x v="11"/>
    <n v="36"/>
    <n v="18.155999999999999"/>
    <n v="12.94"/>
    <n v="0.98"/>
    <x v="6"/>
    <n v="1"/>
    <n v="1"/>
    <n v="1"/>
    <e v="#DIV/0!"/>
    <n v="36"/>
    <n v="18.155999999999999"/>
    <n v="12.94"/>
    <n v="1"/>
    <n v="1"/>
    <n v="1"/>
    <e v="#DIV/0!"/>
  </r>
  <r>
    <x v="5"/>
    <m/>
    <x v="7"/>
    <m/>
    <m/>
    <m/>
    <m/>
    <m/>
    <m/>
    <x v="15"/>
    <m/>
    <m/>
    <m/>
    <m/>
    <x v="3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BF1683-2C8A-8D4F-ACB2-9159D160970F}"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B5" firstHeaderRow="1" firstDataRow="2" firstDataCol="1" rowPageCount="1" colPageCount="1"/>
  <pivotFields count="27">
    <pivotField axis="axisRow" multipleItemSelectionAllowed="1" showAll="0" defaultSubtotal="0">
      <items count="6">
        <item x="4"/>
        <item x="1"/>
        <item x="2"/>
        <item x="3"/>
        <item x="0"/>
        <item h="1" x="5"/>
      </items>
    </pivotField>
    <pivotField showAll="0" defaultSubtotal="0"/>
    <pivotField axis="axisCol" showAll="0" defaultSubtotal="0">
      <items count="8">
        <item x="6"/>
        <item x="5"/>
        <item x="4"/>
        <item x="3"/>
        <item x="2"/>
        <item x="1"/>
        <item x="0"/>
        <item x="7"/>
      </items>
    </pivotField>
    <pivotField showAll="0" defaultSubtotal="0"/>
    <pivotField showAll="0" defaultSubtotal="0"/>
    <pivotField showAll="0" defaultSubtotal="0"/>
    <pivotField subtotalTop="0" showAll="0" defaultSubtotal="0"/>
    <pivotField subtotalTop="0" showAll="0" defaultSubtotal="0"/>
    <pivotField subtotalTop="0" showAll="0" defaultSubtotal="0"/>
    <pivotField axis="axisPage" subtotalTop="0" multipleItemSelectionAllowed="1" showAll="0" sortType="descending" defaultSubtotal="0">
      <items count="16">
        <item h="1" x="15"/>
        <item h="1" x="6"/>
        <item h="1" x="5"/>
        <item h="1" x="4"/>
        <item h="1" x="3"/>
        <item h="1" x="2"/>
        <item h="1" x="1"/>
        <item h="1" x="0"/>
        <item h="1" x="12"/>
        <item h="1" x="11"/>
        <item h="1" x="10"/>
        <item h="1" x="9"/>
        <item h="1" x="8"/>
        <item h="1" x="7"/>
        <item h="1" x="14"/>
        <item h="1" x="13"/>
      </items>
    </pivotField>
    <pivotField subtotalTop="0" showAll="0" defaultSubtotal="0"/>
    <pivotField subtotalTop="0" showAll="0" defaultSubtotal="0"/>
    <pivotField subtotalTop="0" showAll="0" defaultSubtotal="0"/>
    <pivotField subtotalTop="0" showAll="0" defaultSubtotal="0"/>
    <pivotField dataField="1" subtotalTop="0" showAll="0" defaultSubtotal="0">
      <items count="32">
        <item x="6"/>
        <item x="12"/>
        <item x="24"/>
        <item x="18"/>
        <item x="30"/>
        <item x="5"/>
        <item x="29"/>
        <item x="28"/>
        <item x="4"/>
        <item x="23"/>
        <item x="11"/>
        <item x="17"/>
        <item x="27"/>
        <item x="26"/>
        <item x="25"/>
        <item x="16"/>
        <item x="22"/>
        <item x="10"/>
        <item x="3"/>
        <item x="9"/>
        <item x="21"/>
        <item x="7"/>
        <item x="2"/>
        <item x="15"/>
        <item x="20"/>
        <item x="19"/>
        <item x="8"/>
        <item x="14"/>
        <item x="1"/>
        <item x="0"/>
        <item x="13"/>
        <item x="3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ragToRow="0" dragToCol="0" dragToPage="0" showAll="0" defaultSubtotal="0"/>
  </pivotFields>
  <rowFields count="1">
    <field x="0"/>
  </rowFields>
  <colFields count="1">
    <field x="2"/>
  </colFields>
  <pageFields count="1">
    <pageField fld="9" hier="-1"/>
  </pageFields>
  <dataFields count="1">
    <dataField name="Sum of totalSpeedup"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39920431">
      <items count="6">
        <i x="4" s="1" nd="1"/>
        <i x="1" s="1" nd="1"/>
        <i x="2" s="1" nd="1"/>
        <i x="3" s="1" nd="1"/>
        <i x="0" s="1"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3C3715-1D28-F94E-AF49-9601CCE7D231}" name="Table1" displayName="Table1" ref="A1:AW4" totalsRowShown="0" dataDxfId="47" tableBorderDxfId="46">
  <autoFilter ref="A1:AW4" xr:uid="{20A74FF1-7430-FF46-B796-F5AE32B3C153}"/>
  <tableColumns count="49">
    <tableColumn id="1" xr3:uid="{4F45169A-E096-524F-B153-8EFB1BB558F6}" name="experiment"/>
    <tableColumn id="2" xr3:uid="{BD1ECC9E-97F8-D541-BEB2-3F8154DB8D45}" name="experiment_type"/>
    <tableColumn id="3" xr3:uid="{24595BBE-6BFC-3D41-9ECA-EA9D2D3CFFB6}" name="measurement"/>
    <tableColumn id="4" xr3:uid="{99A290C3-CB23-EB4D-93DD-D205450B0434}" name="problem_size" dataDxfId="45"/>
    <tableColumn id="5" xr3:uid="{28413F11-1C20-5E47-83B4-10A30DE96026}" name="workers" dataDxfId="44"/>
    <tableColumn id="6" xr3:uid="{25E3FFED-089F-8A4E-8047-42E8DE42EA6E}" name="threads" dataDxfId="43"/>
    <tableColumn id="7" xr3:uid="{759FCE5B-A391-664D-8844-B1F0E0D121D6}" name="input_ms" dataDxfId="42"/>
    <tableColumn id="8" xr3:uid="{D964F326-0FCF-5043-9BA1-A40B4FAC2B52}" name="shutdown_ms" dataDxfId="41"/>
    <tableColumn id="9" xr3:uid="{10FD83BB-2824-394C-BDAA-2935500C1687}" name="step_solution_ms" dataDxfId="40"/>
    <tableColumn id="10" xr3:uid="{85C9DA31-192B-E643-A8EF-4867B3372F2D}" name="total_ms" dataDxfId="39"/>
    <tableColumn id="11" xr3:uid="{B643C720-FDAB-9941-9F65-291D9A0D46B2}" name="init_ms" dataDxfId="38"/>
    <tableColumn id="12" xr3:uid="{D499AA47-474B-C043-8E81-636CB77E7305}" name="factorization_ms" dataDxfId="37"/>
    <tableColumn id="13" xr3:uid="{9590BD25-D83F-3E4C-AAF2-5D0F45C818EA}" name="backwards_substitution_ms" dataDxfId="36"/>
    <tableColumn id="14" xr3:uid="{9B6AEB7D-779C-7D4D-B7AD-45BDFA49C388}" name="transpose_map_ms" dataDxfId="35"/>
    <tableColumn id="15" xr3:uid="{4C8732A1-F448-5744-A17F-1D3A4EE82176}" name="transpose_reduce_ms" dataDxfId="34"/>
    <tableColumn id="16" xr3:uid="{264A859E-EE65-9D40-87E8-98B44A53ABC4}" name="ept" dataDxfId="33"/>
    <tableColumn id="17" xr3:uid="{682E5459-C43F-4042-AD02-6DB54F53048A}" name="roundEpt" dataDxfId="32">
      <calculatedColumnFormula>ROUND(P2,-3)</calculatedColumnFormula>
    </tableColumn>
    <tableColumn id="18" xr3:uid="{41B6E547-1665-AA42-B2E7-CC265FB24AC4}" name="compareToStrong" dataDxfId="31">
      <calculatedColumnFormula array="1">MATCH(1,(D2=D:D)*(MIN(IF(D:D=D2,F:F))=F:F),0)</calculatedColumnFormula>
    </tableColumn>
    <tableColumn id="19" xr3:uid="{31210F93-8DE7-9347-8F30-61B37C4D263A}" name="strong_base_step_ms" dataDxfId="30">
      <calculatedColumnFormula array="1">INDEX(I:I,R2,0)</calculatedColumnFormula>
    </tableColumn>
    <tableColumn id="20" xr3:uid="{C67D29FA-D426-684D-85AE-595CB4946EFD}" name="strong_base_init_ms" dataDxfId="29">
      <calculatedColumnFormula array="1">INDEX(K:K,R2,0)</calculatedColumnFormula>
    </tableColumn>
    <tableColumn id="21" xr3:uid="{766E6456-FF81-EF43-810B-1E670D9D8E71}" name="strong_base_input_ms" dataDxfId="28">
      <calculatedColumnFormula array="1">INDEX(G:G,R2,0)</calculatedColumnFormula>
    </tableColumn>
    <tableColumn id="22" xr3:uid="{117644D4-FA22-274F-9862-AFBCA708830D}" name="strong_base_factorization_ms" dataDxfId="27">
      <calculatedColumnFormula array="1">INDEX(L:L,R2,0)</calculatedColumnFormula>
    </tableColumn>
    <tableColumn id="23" xr3:uid="{0A613AE7-BEFE-F942-AA28-68010C4BB162}" name="strong_base_backwards_substitution_ms" dataDxfId="26">
      <calculatedColumnFormula array="1">INDEX(M:M,R2,0)</calculatedColumnFormula>
    </tableColumn>
    <tableColumn id="24" xr3:uid="{87376984-189A-654B-8C18-B50F52B29D37}" name="strong_base_transpose_map_ms" dataDxfId="25">
      <calculatedColumnFormula array="1">INDEX(N:N,R2,0)</calculatedColumnFormula>
    </tableColumn>
    <tableColumn id="25" xr3:uid="{2054D492-F8F4-5F48-8A45-47C17963DB96}" name="strong_base_transpose_reduce_ms" dataDxfId="24">
      <calculatedColumnFormula array="1">INDEX(O:O,R2,0)</calculatedColumnFormula>
    </tableColumn>
    <tableColumn id="26" xr3:uid="{A0244B7B-5A71-0244-96B7-81050270815B}" name="strong_speedup_step" dataDxfId="23">
      <calculatedColumnFormula>S2/I2</calculatedColumnFormula>
    </tableColumn>
    <tableColumn id="27" xr3:uid="{1B8D17FB-BEA7-644E-8019-FFC37C0B703C}" name="strong_speedup_init" dataDxfId="22">
      <calculatedColumnFormula>T2/K2</calculatedColumnFormula>
    </tableColumn>
    <tableColumn id="28" xr3:uid="{45F4A881-23C6-8344-93BC-30A6E839E8F3}" name="strong_speedup_input" dataDxfId="21">
      <calculatedColumnFormula>U2/G2</calculatedColumnFormula>
    </tableColumn>
    <tableColumn id="29" xr3:uid="{107AEE42-3AC1-2B46-8A67-CE5EF51EC40D}" name="strong_speedup_factorization" dataDxfId="20">
      <calculatedColumnFormula>V2/L2</calculatedColumnFormula>
    </tableColumn>
    <tableColumn id="30" xr3:uid="{EFB7F637-5B95-E84D-9330-FFCB7F012F74}" name="strong_speedup_backwards_substitution" dataDxfId="19">
      <calculatedColumnFormula>W2/M2</calculatedColumnFormula>
    </tableColumn>
    <tableColumn id="31" xr3:uid="{E0EF3AB8-BA28-4041-84F5-898297EEAF9C}" name="strong_speedup_transpose_map" dataDxfId="18">
      <calculatedColumnFormula>X2/N2</calculatedColumnFormula>
    </tableColumn>
    <tableColumn id="32" xr3:uid="{212937C0-56A1-F14A-BED0-E1081B9D5DDC}" name="strong_speedup_transpose_reduce" dataDxfId="17">
      <calculatedColumnFormula>Y2/O2</calculatedColumnFormula>
    </tableColumn>
    <tableColumn id="33" xr3:uid="{B88B801B-42C9-D441-8411-F9B41F87AFFF}" name="strong_step_efficiency" dataDxfId="16">
      <calculatedColumnFormula>Z2/K2</calculatedColumnFormula>
    </tableColumn>
    <tableColumn id="34" xr3:uid="{B366261A-FB40-8140-AA4A-7233BD3E52D9}" name="compareToWeak" dataDxfId="15">
      <calculatedColumnFormula array="1">MATCH(1,(Q2=Q:Q)*(MIN(IF(Q:Q=Q2,D:D))=D:D),0)</calculatedColumnFormula>
    </tableColumn>
    <tableColumn id="35" xr3:uid="{ADF4139A-3A69-DE45-B86F-25BA6F084AB8}" name="weak_base_step_ms" dataDxfId="14">
      <calculatedColumnFormula array="1">INDEX(I:I,AH2,0)</calculatedColumnFormula>
    </tableColumn>
    <tableColumn id="36" xr3:uid="{1F62A2EA-EB36-094A-AD6E-37FF0395E6E8}" name="weak_base_init_ms" dataDxfId="13">
      <calculatedColumnFormula array="1">INDEX(K:K,AH2,0)</calculatedColumnFormula>
    </tableColumn>
    <tableColumn id="37" xr3:uid="{779DC040-CB73-4A42-90E8-C44F397083B2}" name="weak_base_factorization_ms" dataDxfId="12">
      <calculatedColumnFormula array="1">INDEX(L:L,AH2,0)</calculatedColumnFormula>
    </tableColumn>
    <tableColumn id="38" xr3:uid="{494136B8-11CD-374A-8FFE-96BD0EBFC0E3}" name="weak_base_backwards_substitution_ms" dataDxfId="11">
      <calculatedColumnFormula array="1">INDEX(L:L,AH2,0)</calculatedColumnFormula>
    </tableColumn>
    <tableColumn id="39" xr3:uid="{85875B4A-92C0-134B-A167-E5F3BEAE26A2}" name="weak_base_transposition_map_ms" dataDxfId="10">
      <calculatedColumnFormula array="1">INDEX(N:N,AH2,0)</calculatedColumnFormula>
    </tableColumn>
    <tableColumn id="40" xr3:uid="{AB9ED788-69C9-A949-912D-C91137433881}" name="weak_base_transposition_reduce_ms" dataDxfId="9">
      <calculatedColumnFormula array="1">INDEX(O:O,AH2,0)</calculatedColumnFormula>
    </tableColumn>
    <tableColumn id="41" xr3:uid="{2C78C029-2D22-4548-9016-1B8A9E31441D}" name="weak_init_speedup" dataDxfId="8">
      <calculatedColumnFormula>F2*AJ2/K2</calculatedColumnFormula>
    </tableColumn>
    <tableColumn id="42" xr3:uid="{E736D866-6EF9-D044-A561-97F29C541FA2}" name="weak_step_speedup" dataDxfId="7">
      <calculatedColumnFormula>F2*AI2/I2</calculatedColumnFormula>
    </tableColumn>
    <tableColumn id="43" xr3:uid="{EE025517-9D6C-7344-94BF-F591919D170E}" name="weak_factorization_speedup" dataDxfId="6">
      <calculatedColumnFormula>F2*AK2/L2</calculatedColumnFormula>
    </tableColumn>
    <tableColumn id="44" xr3:uid="{DA7A20BB-9505-A149-B99C-944A946231A0}" name="weak_backwards_substitution_speedup" dataDxfId="5">
      <calculatedColumnFormula>F2*AL2/M2</calculatedColumnFormula>
    </tableColumn>
    <tableColumn id="45" xr3:uid="{72F6A8E8-C5A0-1447-A5FA-785C63E3F011}" name="weak_transposition_map_speedup" dataDxfId="4">
      <calculatedColumnFormula>F2*AM2/N2</calculatedColumnFormula>
    </tableColumn>
    <tableColumn id="46" xr3:uid="{EC97F614-E2FD-3C45-BD1D-A5116D0B0111}" name="weak_transposition_reduce_speedup" dataDxfId="3">
      <calculatedColumnFormula>F2*AN2/O2</calculatedColumnFormula>
    </tableColumn>
    <tableColumn id="47" xr3:uid="{38AE20F4-E77D-CB45-B99A-6333B55F9F2F}" name="weak_step_efficiency" dataDxfId="2">
      <calculatedColumnFormula>AP2/F2</calculatedColumnFormula>
    </tableColumn>
    <tableColumn id="48" xr3:uid="{B8BF49E4-5CD8-7841-BD25-A2F546F69101}" name="serial_fraction" dataDxfId="1">
      <calculatedColumnFormula>(Z2-K2)/(1-K2)</calculatedColumnFormula>
    </tableColumn>
    <tableColumn id="49" xr3:uid="{5511753A-B5CA-7948-B370-8C7464AF6289}" name="karp_flatt_metric" dataDxfId="0">
      <calculatedColumnFormula>(1/Z2-1/F2)/(1-1/F2)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
  <sheetViews>
    <sheetView tabSelected="1" workbookViewId="0">
      <selection activeCell="F16" sqref="F16"/>
    </sheetView>
  </sheetViews>
  <sheetFormatPr baseColWidth="10" defaultRowHeight="16" x14ac:dyDescent="0.2"/>
  <cols>
    <col min="1" max="1" width="13.6640625" bestFit="1" customWidth="1"/>
    <col min="2" max="2" width="17.83203125" bestFit="1" customWidth="1"/>
    <col min="3" max="3" width="15.1640625" bestFit="1" customWidth="1"/>
    <col min="4" max="4" width="14.6640625" bestFit="1" customWidth="1"/>
    <col min="5" max="5" width="10.33203125" bestFit="1" customWidth="1"/>
    <col min="6" max="6" width="9.83203125" bestFit="1" customWidth="1"/>
    <col min="7" max="7" width="11.33203125" bestFit="1" customWidth="1"/>
    <col min="8" max="8" width="15.1640625" bestFit="1" customWidth="1"/>
    <col min="9" max="9" width="18.1640625" bestFit="1" customWidth="1"/>
    <col min="10" max="10" width="11" bestFit="1" customWidth="1"/>
    <col min="11" max="11" width="9.83203125" bestFit="1" customWidth="1"/>
    <col min="12" max="12" width="17.5" bestFit="1" customWidth="1"/>
    <col min="13" max="13" width="27" bestFit="1" customWidth="1"/>
    <col min="14" max="14" width="20" bestFit="1" customWidth="1"/>
    <col min="15" max="15" width="21.83203125" bestFit="1" customWidth="1"/>
    <col min="16" max="16" width="8.1640625" bestFit="1" customWidth="1"/>
    <col min="17" max="17" width="11" bestFit="1" customWidth="1"/>
    <col min="18" max="18" width="18.1640625" bestFit="1" customWidth="1"/>
    <col min="19" max="19" width="21.83203125" bestFit="1" customWidth="1"/>
    <col min="20" max="20" width="21" bestFit="1" customWidth="1"/>
    <col min="21" max="21" width="22.5" bestFit="1" customWidth="1"/>
    <col min="22" max="22" width="28.83203125" bestFit="1" customWidth="1"/>
    <col min="23" max="23" width="38.33203125" bestFit="1" customWidth="1"/>
    <col min="24" max="24" width="31.33203125" bestFit="1" customWidth="1"/>
    <col min="25" max="25" width="33.1640625" bestFit="1" customWidth="1"/>
    <col min="26" max="26" width="21.33203125" bestFit="1" customWidth="1"/>
    <col min="27" max="27" width="20.5" bestFit="1" customWidth="1"/>
    <col min="28" max="28" width="22" bestFit="1" customWidth="1"/>
    <col min="29" max="29" width="28.33203125" bestFit="1" customWidth="1"/>
    <col min="30" max="30" width="37.83203125" bestFit="1" customWidth="1"/>
    <col min="31" max="31" width="30.83203125" bestFit="1" customWidth="1"/>
    <col min="32" max="32" width="32.6640625" bestFit="1" customWidth="1"/>
    <col min="33" max="33" width="22.5" bestFit="1" customWidth="1"/>
    <col min="34" max="34" width="17.6640625" bestFit="1" customWidth="1"/>
    <col min="35" max="35" width="21.1640625" bestFit="1" customWidth="1"/>
    <col min="36" max="36" width="20.33203125" bestFit="1" customWidth="1"/>
    <col min="37" max="37" width="28.1640625" bestFit="1" customWidth="1"/>
    <col min="38" max="38" width="37.6640625" bestFit="1" customWidth="1"/>
    <col min="39" max="39" width="33.33203125" bestFit="1" customWidth="1"/>
    <col min="40" max="40" width="35.33203125" bestFit="1" customWidth="1"/>
    <col min="41" max="41" width="19.83203125" bestFit="1" customWidth="1"/>
    <col min="42" max="42" width="20.6640625" bestFit="1" customWidth="1"/>
    <col min="43" max="43" width="27.6640625" bestFit="1" customWidth="1"/>
    <col min="44" max="44" width="37.1640625" bestFit="1" customWidth="1"/>
    <col min="45" max="45" width="32.83203125" bestFit="1" customWidth="1"/>
    <col min="46" max="46" width="34.83203125" bestFit="1" customWidth="1"/>
    <col min="47" max="47" width="21.83203125" bestFit="1" customWidth="1"/>
    <col min="48" max="48" width="15.5" bestFit="1" customWidth="1"/>
    <col min="49" max="49" width="18.1640625" bestFit="1" customWidth="1"/>
  </cols>
  <sheetData>
    <row r="1" spans="1:49" x14ac:dyDescent="0.2">
      <c r="A1" t="s">
        <v>13</v>
      </c>
      <c r="B1" t="s">
        <v>14</v>
      </c>
      <c r="C1" t="s">
        <v>15</v>
      </c>
      <c r="D1" t="s">
        <v>17</v>
      </c>
      <c r="E1" t="s">
        <v>0</v>
      </c>
      <c r="F1" t="s">
        <v>3</v>
      </c>
      <c r="G1" t="s">
        <v>1</v>
      </c>
      <c r="H1" t="s">
        <v>11</v>
      </c>
      <c r="I1" t="s">
        <v>18</v>
      </c>
      <c r="J1" t="s">
        <v>2</v>
      </c>
      <c r="K1" t="s">
        <v>19</v>
      </c>
      <c r="L1" s="2" t="s">
        <v>20</v>
      </c>
      <c r="M1" s="2" t="s">
        <v>21</v>
      </c>
      <c r="N1" s="2" t="s">
        <v>22</v>
      </c>
      <c r="O1" s="2" t="s">
        <v>23</v>
      </c>
      <c r="P1" t="s">
        <v>6</v>
      </c>
      <c r="Q1" t="s">
        <v>7</v>
      </c>
      <c r="R1" t="s">
        <v>10</v>
      </c>
      <c r="S1" t="s">
        <v>24</v>
      </c>
      <c r="T1" t="s">
        <v>25</v>
      </c>
      <c r="U1" t="s">
        <v>26</v>
      </c>
      <c r="V1" t="s">
        <v>27</v>
      </c>
      <c r="W1" t="s">
        <v>28</v>
      </c>
      <c r="X1" t="s">
        <v>29</v>
      </c>
      <c r="Y1" t="s">
        <v>30</v>
      </c>
      <c r="Z1" t="s">
        <v>31</v>
      </c>
      <c r="AA1" t="s">
        <v>32</v>
      </c>
      <c r="AB1" t="s">
        <v>33</v>
      </c>
      <c r="AC1" t="s">
        <v>34</v>
      </c>
      <c r="AD1" t="s">
        <v>35</v>
      </c>
      <c r="AE1" t="s">
        <v>36</v>
      </c>
      <c r="AF1" t="s">
        <v>37</v>
      </c>
      <c r="AG1" t="s">
        <v>38</v>
      </c>
      <c r="AH1" t="s">
        <v>9</v>
      </c>
      <c r="AI1" t="s">
        <v>39</v>
      </c>
      <c r="AJ1" t="s">
        <v>40</v>
      </c>
      <c r="AK1" t="s">
        <v>41</v>
      </c>
      <c r="AL1" t="s">
        <v>42</v>
      </c>
      <c r="AM1" t="s">
        <v>43</v>
      </c>
      <c r="AN1" t="s">
        <v>44</v>
      </c>
      <c r="AO1" t="s">
        <v>45</v>
      </c>
      <c r="AP1" t="s">
        <v>46</v>
      </c>
      <c r="AQ1" t="s">
        <v>47</v>
      </c>
      <c r="AR1" t="s">
        <v>48</v>
      </c>
      <c r="AS1" t="s">
        <v>49</v>
      </c>
      <c r="AT1" t="s">
        <v>50</v>
      </c>
      <c r="AU1" t="s">
        <v>51</v>
      </c>
      <c r="AV1" t="s">
        <v>52</v>
      </c>
      <c r="AW1" t="s">
        <v>53</v>
      </c>
    </row>
    <row r="2" spans="1:49" x14ac:dyDescent="0.2">
      <c r="A2" t="s">
        <v>54</v>
      </c>
      <c r="B2" t="s">
        <v>16</v>
      </c>
      <c r="C2">
        <v>4</v>
      </c>
      <c r="D2">
        <v>3072</v>
      </c>
      <c r="E2">
        <v>4</v>
      </c>
      <c r="F2">
        <v>32</v>
      </c>
      <c r="G2">
        <v>2</v>
      </c>
      <c r="H2">
        <v>2.3330000000000002</v>
      </c>
      <c r="I2">
        <v>8.8539999999999992</v>
      </c>
      <c r="J2">
        <v>21.78</v>
      </c>
      <c r="K2">
        <v>39.039000000000001</v>
      </c>
      <c r="L2" s="2">
        <v>17.231999999999999</v>
      </c>
      <c r="M2" s="2">
        <v>3.1150000000000002</v>
      </c>
      <c r="N2" s="2">
        <v>2.0329999999999999</v>
      </c>
      <c r="O2" s="2">
        <v>0.34799999999999998</v>
      </c>
      <c r="P2">
        <v>6.5000000000000002E-2</v>
      </c>
      <c r="Q2">
        <f t="shared" ref="Q2" si="0">ROUND(P2,-3)</f>
        <v>0</v>
      </c>
      <c r="R2" cm="1">
        <f t="array" ref="R2">MATCH(1,(D2=D:D)*(MIN(IF(D:D=D2,F:F))=F:F),0)</f>
        <v>4</v>
      </c>
      <c r="S2" cm="1">
        <f t="array" ref="S2">INDEX(I:I,R2,0)</f>
        <v>6.59</v>
      </c>
      <c r="T2" cm="1">
        <f t="array" ref="T2">INDEX(K:K,R2,0)</f>
        <v>91.986999999999995</v>
      </c>
      <c r="U2" cm="1">
        <f t="array" ref="U2">INDEX(G:G,R2,0)</f>
        <v>2</v>
      </c>
      <c r="V2" cm="1">
        <f t="array" ref="V2">INDEX(L:L,R2,0)</f>
        <v>65.488</v>
      </c>
      <c r="W2" cm="1">
        <f t="array" ref="W2">INDEX(M:M,R2,0)</f>
        <v>5.3319999999999999</v>
      </c>
      <c r="X2" cm="1">
        <f t="array" ref="X2">INDEX(N:N,R2,0)</f>
        <v>3.3170000000000002</v>
      </c>
      <c r="Y2" cm="1">
        <f t="array" ref="Y2">INDEX(O:O,R2,0)</f>
        <v>0.25600000000000001</v>
      </c>
      <c r="Z2">
        <f t="shared" ref="Z2" si="1">S2/I2</f>
        <v>0.74429636322566073</v>
      </c>
      <c r="AA2">
        <f t="shared" ref="AA2" si="2">T2/K2</f>
        <v>2.3562847409001253</v>
      </c>
      <c r="AB2">
        <f t="shared" ref="AB2" si="3">U2/G2</f>
        <v>1</v>
      </c>
      <c r="AC2">
        <f t="shared" ref="AC2:AF2" si="4">V2/L2</f>
        <v>3.8003714020427113</v>
      </c>
      <c r="AD2" s="3">
        <f t="shared" si="4"/>
        <v>1.7117174959871588</v>
      </c>
      <c r="AE2" s="3">
        <f t="shared" si="4"/>
        <v>1.6315789473684212</v>
      </c>
      <c r="AF2" s="3">
        <f t="shared" si="4"/>
        <v>0.73563218390804608</v>
      </c>
      <c r="AG2" s="3">
        <f t="shared" ref="AG2" si="5">Z2/K2</f>
        <v>1.9065456677313988E-2</v>
      </c>
      <c r="AH2" s="3" cm="1">
        <f t="array" ref="AH2">MATCH(1,(Q2=Q:Q)*(MIN(IF(Q:Q=Q2,D:D))=D:D),0)</f>
        <v>5</v>
      </c>
      <c r="AI2" s="3" cm="1">
        <f t="array" ref="AI2">INDEX(I:I,AH2,0)</f>
        <v>0</v>
      </c>
      <c r="AJ2" s="3" cm="1">
        <f t="array" ref="AJ2">INDEX(K:K,AH2,0)</f>
        <v>0</v>
      </c>
      <c r="AK2" s="3" cm="1">
        <f t="array" ref="AK2">INDEX(L:L,AH2,0)</f>
        <v>0</v>
      </c>
      <c r="AL2" s="3" cm="1">
        <f t="array" ref="AL2">INDEX(L:L,AH2,0)</f>
        <v>0</v>
      </c>
      <c r="AM2" s="3" cm="1">
        <f t="array" ref="AM2">INDEX(N:N,AH2,0)</f>
        <v>0</v>
      </c>
      <c r="AN2" s="3" cm="1">
        <f t="array" ref="AN2">INDEX(O:O,AH2,0)</f>
        <v>0</v>
      </c>
      <c r="AO2" s="3">
        <f t="shared" ref="AO2" si="6">F2*AJ2/K2</f>
        <v>0</v>
      </c>
      <c r="AP2" s="3">
        <f t="shared" ref="AP2" si="7">F2*AI2/I2</f>
        <v>0</v>
      </c>
      <c r="AQ2" s="3">
        <f t="shared" ref="AQ2" si="8">F2*AK2/L2</f>
        <v>0</v>
      </c>
      <c r="AR2" s="3">
        <f t="shared" ref="AR2" si="9">F2*AL2/M2</f>
        <v>0</v>
      </c>
      <c r="AS2" s="3">
        <f t="shared" ref="AS2" si="10">F2*AM2/N2</f>
        <v>0</v>
      </c>
      <c r="AT2" s="3">
        <f t="shared" ref="AT2" si="11">F2*AN2/O2</f>
        <v>0</v>
      </c>
      <c r="AU2" s="3">
        <f t="shared" ref="AU2" si="12">AP2/F2</f>
        <v>0</v>
      </c>
      <c r="AV2" s="3">
        <f t="shared" ref="AV2" si="13">(Z2-K2)/(1-K2)</f>
        <v>1.0067221440304515</v>
      </c>
      <c r="AW2" s="3">
        <f t="shared" ref="AW2" si="14">(1/Z2-1/F2)/(1-1/F2)</f>
        <v>1.3546331195849037</v>
      </c>
    </row>
    <row r="3" spans="1:49" x14ac:dyDescent="0.2">
      <c r="A3" t="s">
        <v>54</v>
      </c>
      <c r="B3" t="s">
        <v>16</v>
      </c>
      <c r="C3">
        <v>4</v>
      </c>
      <c r="D3" s="4">
        <v>3072</v>
      </c>
      <c r="E3" s="5">
        <v>2</v>
      </c>
      <c r="F3" s="5">
        <v>16</v>
      </c>
      <c r="G3" s="5">
        <v>2</v>
      </c>
      <c r="H3" s="5">
        <v>3.714</v>
      </c>
      <c r="I3" s="5">
        <v>8.8659999999999997</v>
      </c>
      <c r="J3" s="5">
        <v>52.027999999999999</v>
      </c>
      <c r="K3" s="5">
        <v>71.727000000000004</v>
      </c>
      <c r="L3" s="6">
        <v>46.354999999999997</v>
      </c>
      <c r="M3" s="6">
        <v>4.0030000000000001</v>
      </c>
      <c r="N3" s="6">
        <v>2.5129999999999999</v>
      </c>
      <c r="O3" s="6">
        <v>0.39500000000000002</v>
      </c>
      <c r="P3" s="5">
        <v>0.05</v>
      </c>
      <c r="Q3" s="5">
        <f t="shared" ref="Q3:Q4" si="15">ROUND(P3,-3)</f>
        <v>0</v>
      </c>
      <c r="R3" s="5" cm="1">
        <f t="array" ref="R3">MATCH(1,(D3=D:D)*(MIN(IF(D:D=D3,F:F))=F:F),0)</f>
        <v>4</v>
      </c>
      <c r="S3" s="5" cm="1">
        <f t="array" ref="S3">INDEX(I:I,R3,0)</f>
        <v>6.59</v>
      </c>
      <c r="T3" s="5" cm="1">
        <f t="array" ref="T3">INDEX(K:K,R3,0)</f>
        <v>91.986999999999995</v>
      </c>
      <c r="U3" s="5" cm="1">
        <f t="array" ref="U3">INDEX(G:G,R3,0)</f>
        <v>2</v>
      </c>
      <c r="V3" s="5" cm="1">
        <f t="array" ref="V3">INDEX(L:L,R3,0)</f>
        <v>65.488</v>
      </c>
      <c r="W3" s="5" cm="1">
        <f t="array" ref="W3">INDEX(M:M,R3,0)</f>
        <v>5.3319999999999999</v>
      </c>
      <c r="X3" s="5" cm="1">
        <f t="array" ref="X3">INDEX(N:N,R3,0)</f>
        <v>3.3170000000000002</v>
      </c>
      <c r="Y3" s="5" cm="1">
        <f t="array" ref="Y3">INDEX(O:O,R3,0)</f>
        <v>0.25600000000000001</v>
      </c>
      <c r="Z3" s="5">
        <f t="shared" ref="Z3:Z4" si="16">S3/I3</f>
        <v>0.74328896909542075</v>
      </c>
      <c r="AA3" s="5">
        <f t="shared" ref="AA3:AA4" si="17">T3/K3</f>
        <v>1.2824598826104534</v>
      </c>
      <c r="AB3" s="5">
        <f t="shared" ref="AB3:AB4" si="18">U3/G3</f>
        <v>1</v>
      </c>
      <c r="AC3" s="5">
        <f t="shared" ref="AC3:AC4" si="19">V3/L3</f>
        <v>1.4127494337180455</v>
      </c>
      <c r="AD3" s="5">
        <f t="shared" ref="AD3:AD4" si="20">W3/M3</f>
        <v>1.3320009992505619</v>
      </c>
      <c r="AE3" s="5">
        <f t="shared" ref="AE3:AE4" si="21">X3/N3</f>
        <v>1.3199363310783925</v>
      </c>
      <c r="AF3" s="5">
        <f t="shared" ref="AF3:AF4" si="22">Y3/O3</f>
        <v>0.64810126582278482</v>
      </c>
      <c r="AG3" s="5">
        <f t="shared" ref="AG3:AG4" si="23">Z3/K3</f>
        <v>1.0362749997844894E-2</v>
      </c>
      <c r="AH3" s="5" cm="1">
        <f t="array" ref="AH3">MATCH(1,(Q3=Q:Q)*(MIN(IF(Q:Q=Q3,D:D))=D:D),0)</f>
        <v>5</v>
      </c>
      <c r="AI3" s="5" cm="1">
        <f t="array" ref="AI3">INDEX(I:I,AH3,0)</f>
        <v>0</v>
      </c>
      <c r="AJ3" s="5" cm="1">
        <f t="array" ref="AJ3">INDEX(K:K,AH3,0)</f>
        <v>0</v>
      </c>
      <c r="AK3" s="5" cm="1">
        <f t="array" ref="AK3">INDEX(L:L,AH3,0)</f>
        <v>0</v>
      </c>
      <c r="AL3" s="5" cm="1">
        <f t="array" ref="AL3">INDEX(L:L,AH3,0)</f>
        <v>0</v>
      </c>
      <c r="AM3" s="5" cm="1">
        <f t="array" ref="AM3">INDEX(N:N,AH3,0)</f>
        <v>0</v>
      </c>
      <c r="AN3" s="5" cm="1">
        <f t="array" ref="AN3">INDEX(O:O,AH3,0)</f>
        <v>0</v>
      </c>
      <c r="AO3" s="5">
        <f t="shared" ref="AO3:AO4" si="24">F3*AJ3/K3</f>
        <v>0</v>
      </c>
      <c r="AP3" s="5">
        <f t="shared" ref="AP3:AP4" si="25">F3*AI3/I3</f>
        <v>0</v>
      </c>
      <c r="AQ3" s="5">
        <f t="shared" ref="AQ3:AQ4" si="26">F3*AK3/L3</f>
        <v>0</v>
      </c>
      <c r="AR3" s="5">
        <f t="shared" ref="AR3:AR4" si="27">F3*AL3/M3</f>
        <v>0</v>
      </c>
      <c r="AS3" s="5">
        <f t="shared" ref="AS3:AS4" si="28">F3*AM3/N3</f>
        <v>0</v>
      </c>
      <c r="AT3" s="5">
        <f t="shared" ref="AT3:AT4" si="29">F3*AN3/O3</f>
        <v>0</v>
      </c>
      <c r="AU3" s="5">
        <f t="shared" ref="AU3:AU4" si="30">AP3/F3</f>
        <v>0</v>
      </c>
      <c r="AV3" s="5">
        <f t="shared" ref="AV3:AV4" si="31">(Z3-K3)/(1-K3)</f>
        <v>1.0036296044071511</v>
      </c>
      <c r="AW3" s="5">
        <f t="shared" ref="AW3:AW4" si="32">(1/Z3-1/F3)/(1-1/F3)</f>
        <v>1.3683965604451189</v>
      </c>
    </row>
    <row r="4" spans="1:49" x14ac:dyDescent="0.2">
      <c r="A4" t="s">
        <v>54</v>
      </c>
      <c r="B4" t="s">
        <v>16</v>
      </c>
      <c r="C4">
        <v>4</v>
      </c>
      <c r="D4" s="4">
        <v>3072</v>
      </c>
      <c r="E4" s="5">
        <v>1</v>
      </c>
      <c r="F4" s="5">
        <v>8</v>
      </c>
      <c r="G4" s="5">
        <v>2</v>
      </c>
      <c r="H4" s="5">
        <v>4.2110000000000003</v>
      </c>
      <c r="I4" s="5">
        <v>6.59</v>
      </c>
      <c r="J4" s="5">
        <v>72.808999999999997</v>
      </c>
      <c r="K4" s="5">
        <v>91.986999999999995</v>
      </c>
      <c r="L4" s="6">
        <v>65.488</v>
      </c>
      <c r="M4" s="6">
        <v>5.3319999999999999</v>
      </c>
      <c r="N4" s="6">
        <v>3.3170000000000002</v>
      </c>
      <c r="O4" s="6">
        <v>0.25600000000000001</v>
      </c>
      <c r="P4" s="5">
        <v>5.3999999999999999E-2</v>
      </c>
      <c r="Q4" s="5">
        <f t="shared" si="15"/>
        <v>0</v>
      </c>
      <c r="R4" s="5" cm="1">
        <f t="array" ref="R4">MATCH(1,(D4=D:D)*(MIN(IF(D:D=D4,F:F))=F:F),0)</f>
        <v>4</v>
      </c>
      <c r="S4" s="5" cm="1">
        <f t="array" ref="S4">INDEX(I:I,R4,0)</f>
        <v>6.59</v>
      </c>
      <c r="T4" s="5" cm="1">
        <f t="array" ref="T4">INDEX(K:K,R4,0)</f>
        <v>91.986999999999995</v>
      </c>
      <c r="U4" s="5" cm="1">
        <f t="array" ref="U4">INDEX(G:G,R4,0)</f>
        <v>2</v>
      </c>
      <c r="V4" s="5" cm="1">
        <f t="array" ref="V4">INDEX(L:L,R4,0)</f>
        <v>65.488</v>
      </c>
      <c r="W4" s="5" cm="1">
        <f t="array" ref="W4">INDEX(M:M,R4,0)</f>
        <v>5.3319999999999999</v>
      </c>
      <c r="X4" s="5" cm="1">
        <f t="array" ref="X4">INDEX(N:N,R4,0)</f>
        <v>3.3170000000000002</v>
      </c>
      <c r="Y4" s="5" cm="1">
        <f t="array" ref="Y4">INDEX(O:O,R4,0)</f>
        <v>0.25600000000000001</v>
      </c>
      <c r="Z4" s="5">
        <f t="shared" si="16"/>
        <v>1</v>
      </c>
      <c r="AA4" s="5">
        <f t="shared" si="17"/>
        <v>1</v>
      </c>
      <c r="AB4" s="5">
        <f t="shared" si="18"/>
        <v>1</v>
      </c>
      <c r="AC4" s="5">
        <f t="shared" si="19"/>
        <v>1</v>
      </c>
      <c r="AD4" s="5">
        <f t="shared" si="20"/>
        <v>1</v>
      </c>
      <c r="AE4" s="5">
        <f t="shared" si="21"/>
        <v>1</v>
      </c>
      <c r="AF4" s="5">
        <f t="shared" si="22"/>
        <v>1</v>
      </c>
      <c r="AG4" s="5">
        <f t="shared" si="23"/>
        <v>1.0871101351277898E-2</v>
      </c>
      <c r="AH4" s="5" cm="1">
        <f t="array" ref="AH4">MATCH(1,(Q4=Q:Q)*(MIN(IF(Q:Q=Q4,D:D))=D:D),0)</f>
        <v>5</v>
      </c>
      <c r="AI4" s="5" cm="1">
        <f t="array" ref="AI4">INDEX(I:I,AH4,0)</f>
        <v>0</v>
      </c>
      <c r="AJ4" s="5" cm="1">
        <f t="array" ref="AJ4">INDEX(K:K,AH4,0)</f>
        <v>0</v>
      </c>
      <c r="AK4" s="5" cm="1">
        <f t="array" ref="AK4">INDEX(L:L,AH4,0)</f>
        <v>0</v>
      </c>
      <c r="AL4" s="5" cm="1">
        <f t="array" ref="AL4">INDEX(L:L,AH4,0)</f>
        <v>0</v>
      </c>
      <c r="AM4" s="5" cm="1">
        <f t="array" ref="AM4">INDEX(N:N,AH4,0)</f>
        <v>0</v>
      </c>
      <c r="AN4" s="5" cm="1">
        <f t="array" ref="AN4">INDEX(O:O,AH4,0)</f>
        <v>0</v>
      </c>
      <c r="AO4" s="5">
        <f t="shared" si="24"/>
        <v>0</v>
      </c>
      <c r="AP4" s="5">
        <f t="shared" si="25"/>
        <v>0</v>
      </c>
      <c r="AQ4" s="5">
        <f t="shared" si="26"/>
        <v>0</v>
      </c>
      <c r="AR4" s="5">
        <f t="shared" si="27"/>
        <v>0</v>
      </c>
      <c r="AS4" s="5">
        <f t="shared" si="28"/>
        <v>0</v>
      </c>
      <c r="AT4" s="5">
        <f t="shared" si="29"/>
        <v>0</v>
      </c>
      <c r="AU4" s="5">
        <f t="shared" si="30"/>
        <v>0</v>
      </c>
      <c r="AV4" s="5">
        <f t="shared" si="31"/>
        <v>1</v>
      </c>
      <c r="AW4" s="5">
        <f t="shared" si="32"/>
        <v>1</v>
      </c>
    </row>
  </sheetData>
  <sortState xmlns:xlrd2="http://schemas.microsoft.com/office/spreadsheetml/2017/richdata2" ref="D2:AC2">
    <sortCondition descending="1" ref="M1"/>
  </sortState>
  <phoneticPr fontId="18" type="noConversion"/>
  <pageMargins left="0.75" right="0.75" top="1" bottom="1" header="0.5" footer="0.5"/>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2:B5"/>
  <sheetViews>
    <sheetView workbookViewId="0">
      <selection activeCell="A4" sqref="A4"/>
    </sheetView>
  </sheetViews>
  <sheetFormatPr baseColWidth="10" defaultRowHeight="16" x14ac:dyDescent="0.2"/>
  <cols>
    <col min="1" max="1" width="18.5" bestFit="1" customWidth="1"/>
    <col min="2" max="2" width="17" bestFit="1" customWidth="1"/>
    <col min="3" max="8" width="12.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2" spans="1:2" x14ac:dyDescent="0.2">
      <c r="A2" s="1" t="s">
        <v>7</v>
      </c>
      <c r="B2" t="s">
        <v>8</v>
      </c>
    </row>
    <row r="4" spans="1:2" x14ac:dyDescent="0.2">
      <c r="A4" s="1" t="s">
        <v>12</v>
      </c>
      <c r="B4" s="1" t="s">
        <v>5</v>
      </c>
    </row>
    <row r="5" spans="1:2" x14ac:dyDescent="0.2">
      <c r="A5" s="1" t="s">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2021-02-18T13:14:14Z</dcterms:modified>
</cp:coreProperties>
</file>