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v\Downloads\"/>
    </mc:Choice>
  </mc:AlternateContent>
  <xr:revisionPtr revIDLastSave="0" documentId="13_ncr:1_{88423012-C129-426A-8DAE-FE88259BF86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8" sheetId="1" r:id="rId1"/>
    <sheet name="2019" sheetId="2" r:id="rId2"/>
    <sheet name="Part 1" sheetId="6" r:id="rId3"/>
    <sheet name="Part 2" sheetId="3" r:id="rId4"/>
    <sheet name="Graphs" sheetId="4" r:id="rId5"/>
    <sheet name="Part 3" sheetId="5" r:id="rId6"/>
    <sheet name="Part 4" sheetId="7" r:id="rId7"/>
    <sheet name="Part 5" sheetId="8" r:id="rId8"/>
  </sheets>
  <externalReferences>
    <externalReference r:id="rId9"/>
  </externalReference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'Part 4'!#REF!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3" l="1"/>
  <c r="D50" i="3"/>
  <c r="E49" i="3"/>
  <c r="D49" i="3"/>
  <c r="E48" i="3"/>
  <c r="D48" i="3"/>
  <c r="E47" i="3"/>
  <c r="E51" i="3" s="1"/>
  <c r="D47" i="3"/>
  <c r="E44" i="3"/>
  <c r="D44" i="3"/>
  <c r="E43" i="3"/>
  <c r="D43" i="3"/>
  <c r="E42" i="3"/>
  <c r="D42" i="3"/>
  <c r="E37" i="3"/>
  <c r="D37" i="3"/>
  <c r="E36" i="3"/>
  <c r="D36" i="3"/>
  <c r="E35" i="3"/>
  <c r="D35" i="3"/>
  <c r="E34" i="3"/>
  <c r="D34" i="3"/>
  <c r="E31" i="3"/>
  <c r="E33" i="3" s="1"/>
  <c r="D31" i="3"/>
  <c r="E30" i="3"/>
  <c r="D30" i="3"/>
  <c r="D32" i="3" s="1"/>
  <c r="E29" i="3"/>
  <c r="D29" i="3"/>
  <c r="D51" i="3" l="1"/>
  <c r="D45" i="3"/>
  <c r="D46" i="3"/>
  <c r="E45" i="3"/>
  <c r="E32" i="3"/>
  <c r="E38" i="3"/>
  <c r="D38" i="3"/>
  <c r="D33" i="3"/>
  <c r="E46" i="3"/>
  <c r="G34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C36" i="3" l="1"/>
  <c r="C35" i="3"/>
  <c r="C37" i="3"/>
  <c r="C30" i="3"/>
  <c r="C34" i="3"/>
  <c r="C29" i="3"/>
  <c r="C31" i="3"/>
  <c r="C5" i="7"/>
  <c r="B5" i="7"/>
  <c r="D9" i="7"/>
  <c r="B9" i="7"/>
  <c r="E9" i="7"/>
  <c r="C9" i="7"/>
  <c r="I11" i="3"/>
  <c r="I8" i="3"/>
  <c r="C32" i="3" l="1"/>
  <c r="C33" i="3"/>
  <c r="C38" i="3"/>
  <c r="W4" i="7"/>
  <c r="W51" i="7"/>
  <c r="W47" i="7"/>
  <c r="W43" i="7"/>
  <c r="W39" i="7"/>
  <c r="W35" i="7"/>
  <c r="W31" i="7"/>
  <c r="W27" i="7"/>
  <c r="W23" i="7"/>
  <c r="W19" i="7"/>
  <c r="W15" i="7"/>
  <c r="W11" i="7"/>
  <c r="W7" i="7"/>
  <c r="W3" i="7"/>
  <c r="W50" i="7"/>
  <c r="W46" i="7"/>
  <c r="W42" i="7"/>
  <c r="W38" i="7"/>
  <c r="W34" i="7"/>
  <c r="W30" i="7"/>
  <c r="W26" i="7"/>
  <c r="W22" i="7"/>
  <c r="W18" i="7"/>
  <c r="W14" i="7"/>
  <c r="W10" i="7"/>
  <c r="W6" i="7"/>
  <c r="W53" i="7"/>
  <c r="W49" i="7"/>
  <c r="W45" i="7"/>
  <c r="W41" i="7"/>
  <c r="W37" i="7"/>
  <c r="W33" i="7"/>
  <c r="W29" i="7"/>
  <c r="W25" i="7"/>
  <c r="W21" i="7"/>
  <c r="W17" i="7"/>
  <c r="W13" i="7"/>
  <c r="W9" i="7"/>
  <c r="W5" i="7"/>
  <c r="W52" i="7"/>
  <c r="W48" i="7"/>
  <c r="W44" i="7"/>
  <c r="W40" i="7"/>
  <c r="W36" i="7"/>
  <c r="W32" i="7"/>
  <c r="W28" i="7"/>
  <c r="W24" i="7"/>
  <c r="W20" i="7"/>
  <c r="W16" i="7"/>
  <c r="W12" i="7"/>
  <c r="W8" i="7"/>
  <c r="E8" i="7"/>
  <c r="H24" i="3"/>
  <c r="D8" i="7"/>
  <c r="H21" i="3"/>
  <c r="C7" i="7"/>
  <c r="G11" i="3"/>
  <c r="H8" i="3"/>
  <c r="C8" i="7"/>
  <c r="H11" i="3"/>
  <c r="B8" i="7"/>
  <c r="B7" i="7"/>
  <c r="G8" i="3"/>
  <c r="S33" i="7" l="1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V36" i="7"/>
  <c r="V38" i="7"/>
  <c r="V41" i="7"/>
  <c r="V43" i="7"/>
  <c r="V45" i="7"/>
  <c r="V46" i="7"/>
  <c r="V49" i="7"/>
  <c r="V51" i="7"/>
  <c r="V39" i="7"/>
  <c r="V48" i="7"/>
  <c r="V33" i="7"/>
  <c r="V34" i="7"/>
  <c r="V35" i="7"/>
  <c r="V37" i="7"/>
  <c r="V40" i="7"/>
  <c r="V42" i="7"/>
  <c r="V44" i="7"/>
  <c r="V47" i="7"/>
  <c r="V50" i="7"/>
  <c r="V52" i="7"/>
  <c r="V53" i="7"/>
  <c r="T51" i="7"/>
  <c r="T53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2" i="7"/>
  <c r="T6" i="7"/>
  <c r="T10" i="7"/>
  <c r="T14" i="7"/>
  <c r="T18" i="7"/>
  <c r="T22" i="7"/>
  <c r="T26" i="7"/>
  <c r="T30" i="7"/>
  <c r="T7" i="7"/>
  <c r="T11" i="7"/>
  <c r="T15" i="7"/>
  <c r="T19" i="7"/>
  <c r="T23" i="7"/>
  <c r="T27" i="7"/>
  <c r="T31" i="7"/>
  <c r="T4" i="7"/>
  <c r="T8" i="7"/>
  <c r="T12" i="7"/>
  <c r="T16" i="7"/>
  <c r="T20" i="7"/>
  <c r="T24" i="7"/>
  <c r="T28" i="7"/>
  <c r="T32" i="7"/>
  <c r="T3" i="7"/>
  <c r="T5" i="7"/>
  <c r="T9" i="7"/>
  <c r="T13" i="7"/>
  <c r="T17" i="7"/>
  <c r="T21" i="7"/>
  <c r="T25" i="7"/>
  <c r="T29" i="7"/>
  <c r="V7" i="7"/>
  <c r="V11" i="7"/>
  <c r="V15" i="7"/>
  <c r="V19" i="7"/>
  <c r="V23" i="7"/>
  <c r="V27" i="7"/>
  <c r="V31" i="7"/>
  <c r="V4" i="7"/>
  <c r="V8" i="7"/>
  <c r="V12" i="7"/>
  <c r="V16" i="7"/>
  <c r="V20" i="7"/>
  <c r="V24" i="7"/>
  <c r="V28" i="7"/>
  <c r="V32" i="7"/>
  <c r="V5" i="7"/>
  <c r="V9" i="7"/>
  <c r="V13" i="7"/>
  <c r="V17" i="7"/>
  <c r="V21" i="7"/>
  <c r="V25" i="7"/>
  <c r="V29" i="7"/>
  <c r="V6" i="7"/>
  <c r="V10" i="7"/>
  <c r="V14" i="7"/>
  <c r="V18" i="7"/>
  <c r="V22" i="7"/>
  <c r="V26" i="7"/>
  <c r="V30" i="7"/>
  <c r="V3" i="7"/>
  <c r="S7" i="7"/>
  <c r="S11" i="7"/>
  <c r="S15" i="7"/>
  <c r="S19" i="7"/>
  <c r="S23" i="7"/>
  <c r="S27" i="7"/>
  <c r="S31" i="7"/>
  <c r="S4" i="7"/>
  <c r="S8" i="7"/>
  <c r="S12" i="7"/>
  <c r="S16" i="7"/>
  <c r="S20" i="7"/>
  <c r="S24" i="7"/>
  <c r="S28" i="7"/>
  <c r="S32" i="7"/>
  <c r="S5" i="7"/>
  <c r="S9" i="7"/>
  <c r="S13" i="7"/>
  <c r="S17" i="7"/>
  <c r="S21" i="7"/>
  <c r="S25" i="7"/>
  <c r="S29" i="7"/>
  <c r="S6" i="7"/>
  <c r="S10" i="7"/>
  <c r="S14" i="7"/>
  <c r="S18" i="7"/>
  <c r="S22" i="7"/>
  <c r="S26" i="7"/>
  <c r="S30" i="7"/>
  <c r="S3" i="7"/>
  <c r="E21" i="3" l="1"/>
  <c r="G12" i="3" l="1"/>
  <c r="G10" i="3"/>
  <c r="G9" i="3"/>
  <c r="G5" i="3"/>
  <c r="G4" i="3"/>
  <c r="G7" i="3" s="1"/>
  <c r="G3" i="3"/>
  <c r="G6" i="3" l="1"/>
  <c r="I24" i="3"/>
  <c r="I23" i="3"/>
  <c r="I22" i="3"/>
  <c r="I21" i="3"/>
  <c r="I18" i="3"/>
  <c r="I17" i="3"/>
  <c r="I16" i="3"/>
  <c r="I20" i="3" l="1"/>
  <c r="I19" i="3"/>
  <c r="I25" i="3"/>
  <c r="A72" i="5"/>
  <c r="A71" i="5"/>
  <c r="A70" i="5"/>
  <c r="A73" i="5" l="1"/>
  <c r="E61" i="5" l="1"/>
  <c r="E60" i="5"/>
  <c r="E59" i="5"/>
  <c r="E57" i="5"/>
  <c r="E56" i="5"/>
  <c r="E55" i="5"/>
  <c r="E62" i="5" l="1"/>
  <c r="E58" i="5"/>
  <c r="E63" i="5" s="1"/>
  <c r="E64" i="5" l="1"/>
  <c r="I1" i="6" l="1"/>
  <c r="G1" i="6"/>
  <c r="B103" i="5" l="1"/>
  <c r="B102" i="5"/>
  <c r="I10" i="3" l="1"/>
  <c r="I9" i="3"/>
  <c r="I5" i="3"/>
  <c r="I4" i="3"/>
  <c r="I3" i="3"/>
  <c r="K1" i="6"/>
  <c r="H23" i="3"/>
  <c r="H22" i="3"/>
  <c r="H18" i="3"/>
  <c r="H17" i="3"/>
  <c r="H16" i="3"/>
  <c r="H10" i="3"/>
  <c r="H9" i="3"/>
  <c r="H5" i="3"/>
  <c r="H4" i="3"/>
  <c r="F4" i="3"/>
  <c r="H3" i="3"/>
  <c r="F3" i="3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U33" i="7" l="1"/>
  <c r="U41" i="7"/>
  <c r="U34" i="7"/>
  <c r="U42" i="7"/>
  <c r="U23" i="7"/>
  <c r="U16" i="7"/>
  <c r="C49" i="3"/>
  <c r="C42" i="3"/>
  <c r="C44" i="3"/>
  <c r="C48" i="3"/>
  <c r="C50" i="3"/>
  <c r="C43" i="3"/>
  <c r="C47" i="3"/>
  <c r="E5" i="7"/>
  <c r="D5" i="7"/>
  <c r="E7" i="7"/>
  <c r="G24" i="3"/>
  <c r="D7" i="7"/>
  <c r="U53" i="7" s="1"/>
  <c r="G21" i="3"/>
  <c r="G23" i="3"/>
  <c r="G22" i="3"/>
  <c r="G18" i="3"/>
  <c r="G17" i="3"/>
  <c r="G16" i="3"/>
  <c r="U28" i="7"/>
  <c r="U36" i="7"/>
  <c r="U44" i="7"/>
  <c r="U13" i="7"/>
  <c r="U21" i="7"/>
  <c r="U29" i="7"/>
  <c r="U6" i="7"/>
  <c r="U14" i="7"/>
  <c r="U22" i="7"/>
  <c r="I7" i="3"/>
  <c r="E1" i="6"/>
  <c r="C1" i="6"/>
  <c r="H12" i="3"/>
  <c r="H6" i="3"/>
  <c r="I6" i="3"/>
  <c r="I12" i="3"/>
  <c r="H7" i="3"/>
  <c r="H25" i="3"/>
  <c r="H19" i="3"/>
  <c r="H20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U19" i="7" l="1"/>
  <c r="U5" i="7"/>
  <c r="U20" i="7"/>
  <c r="U3" i="7"/>
  <c r="U51" i="7"/>
  <c r="U26" i="7"/>
  <c r="U25" i="7"/>
  <c r="U32" i="7"/>
  <c r="U27" i="7"/>
  <c r="U12" i="7"/>
  <c r="C51" i="3"/>
  <c r="U43" i="7"/>
  <c r="U18" i="7"/>
  <c r="U17" i="7"/>
  <c r="G20" i="3"/>
  <c r="G19" i="3"/>
  <c r="U35" i="7"/>
  <c r="U10" i="7"/>
  <c r="U9" i="7"/>
  <c r="U46" i="7"/>
  <c r="U31" i="7"/>
  <c r="U24" i="7"/>
  <c r="U4" i="7"/>
  <c r="U38" i="7"/>
  <c r="U45" i="7"/>
  <c r="U39" i="7"/>
  <c r="G25" i="3"/>
  <c r="C46" i="3"/>
  <c r="C45" i="3"/>
  <c r="U11" i="7"/>
  <c r="U40" i="7"/>
  <c r="U48" i="7"/>
  <c r="U30" i="7"/>
  <c r="U37" i="7"/>
  <c r="U52" i="7"/>
  <c r="U7" i="7"/>
  <c r="U47" i="7"/>
  <c r="U8" i="7"/>
  <c r="U50" i="7"/>
  <c r="U49" i="7"/>
  <c r="U15" i="7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71" i="4"/>
  <c r="C97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45" i="4"/>
  <c r="C67" i="4"/>
  <c r="B30" i="4" l="1"/>
  <c r="C30" i="4"/>
  <c r="D30" i="4"/>
  <c r="E30" i="4"/>
  <c r="F30" i="4"/>
  <c r="C2" i="4" l="1"/>
  <c r="B2" i="4"/>
  <c r="A6" i="4" l="1"/>
  <c r="A5" i="4"/>
  <c r="A4" i="4"/>
  <c r="A3" i="4"/>
  <c r="F24" i="3" l="1"/>
  <c r="E24" i="3"/>
  <c r="F23" i="3"/>
  <c r="E23" i="3"/>
  <c r="F22" i="3"/>
  <c r="E22" i="3"/>
  <c r="F21" i="3"/>
  <c r="C6" i="4" s="1"/>
  <c r="C5" i="4"/>
  <c r="F18" i="3"/>
  <c r="E18" i="3"/>
  <c r="F11" i="3"/>
  <c r="F10" i="3"/>
  <c r="F9" i="3"/>
  <c r="F8" i="3"/>
  <c r="B6" i="4" s="1"/>
  <c r="F5" i="3"/>
  <c r="F7" i="3" s="1"/>
  <c r="F17" i="3"/>
  <c r="E17" i="3"/>
  <c r="F16" i="3"/>
  <c r="E16" i="3"/>
  <c r="D6" i="4" l="1"/>
  <c r="E19" i="3"/>
  <c r="F25" i="3"/>
  <c r="F20" i="3"/>
  <c r="E25" i="3"/>
  <c r="F19" i="3"/>
  <c r="E20" i="3"/>
  <c r="F12" i="3"/>
  <c r="F6" i="3"/>
  <c r="E11" i="3" l="1"/>
  <c r="E10" i="3"/>
  <c r="E9" i="3"/>
  <c r="E8" i="3"/>
  <c r="E5" i="3"/>
  <c r="E4" i="3"/>
  <c r="E3" i="3"/>
  <c r="D24" i="3"/>
  <c r="D23" i="3"/>
  <c r="C24" i="3"/>
  <c r="C23" i="3"/>
  <c r="D10" i="3"/>
  <c r="D11" i="3"/>
  <c r="B5" i="4" l="1"/>
  <c r="D5" i="4" s="1"/>
  <c r="E6" i="3"/>
  <c r="E7" i="3"/>
  <c r="E12" i="3"/>
  <c r="D22" i="3"/>
  <c r="D21" i="3"/>
  <c r="D18" i="3"/>
  <c r="D17" i="3"/>
  <c r="D16" i="3"/>
  <c r="D9" i="3"/>
  <c r="D8" i="3"/>
  <c r="D5" i="3"/>
  <c r="D4" i="3"/>
  <c r="D3" i="3"/>
  <c r="D12" i="3" l="1"/>
  <c r="B4" i="4"/>
  <c r="D25" i="3"/>
  <c r="C4" i="4"/>
  <c r="D7" i="3"/>
  <c r="D6" i="3"/>
  <c r="D20" i="3"/>
  <c r="D19" i="3"/>
  <c r="C16" i="3"/>
  <c r="D4" i="4" l="1"/>
  <c r="C22" i="3"/>
  <c r="C21" i="3"/>
  <c r="C18" i="3"/>
  <c r="C17" i="3"/>
  <c r="C25" i="3" l="1"/>
  <c r="C3" i="4"/>
  <c r="C20" i="3"/>
  <c r="C19" i="3"/>
  <c r="C5" i="3"/>
  <c r="C11" i="3"/>
  <c r="C9" i="3"/>
  <c r="C4" i="3"/>
  <c r="C10" i="3"/>
  <c r="C3" i="3"/>
  <c r="C8" i="3"/>
  <c r="B3" i="4" s="1"/>
  <c r="D3" i="4" l="1"/>
  <c r="C12" i="3"/>
  <c r="C6" i="3"/>
  <c r="C7" i="4"/>
  <c r="B7" i="4"/>
  <c r="C7" i="3"/>
  <c r="D7" i="4" l="1"/>
  <c r="C39" i="4" s="1"/>
  <c r="C38" i="4" l="1"/>
  <c r="B37" i="4"/>
  <c r="B38" i="4"/>
  <c r="C37" i="4"/>
  <c r="D37" i="4" s="1"/>
  <c r="C40" i="4"/>
  <c r="B40" i="4"/>
  <c r="B39" i="4"/>
  <c r="D39" i="4" s="1"/>
  <c r="C41" i="4" l="1"/>
  <c r="D38" i="4"/>
  <c r="D40" i="4"/>
  <c r="B41" i="4"/>
</calcChain>
</file>

<file path=xl/sharedStrings.xml><?xml version="1.0" encoding="utf-8"?>
<sst xmlns="http://schemas.openxmlformats.org/spreadsheetml/2006/main" count="416" uniqueCount="217">
  <si>
    <t>State</t>
  </si>
  <si>
    <t>Sheltered Homeless</t>
  </si>
  <si>
    <t>Unsheltered Homeless</t>
  </si>
  <si>
    <t>Homeless Individuals</t>
  </si>
  <si>
    <t xml:space="preserve">Homeless People in Families </t>
  </si>
  <si>
    <t>Average Homeless</t>
  </si>
  <si>
    <t>Average State Population</t>
  </si>
  <si>
    <t>Average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</si>
  <si>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</si>
  <si>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</si>
  <si>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</si>
  <si>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</si>
  <si>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</si>
  <si>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</si>
  <si>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</si>
  <si>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</si>
  <si>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</si>
  <si>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</si>
  <si>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</si>
  <si>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</si>
  <si>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</si>
  <si>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</si>
  <si>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</si>
  <si>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</si>
  <si>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</si>
  <si>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</si>
  <si>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</si>
  <si>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</si>
  <si>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</si>
  <si>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</si>
  <si>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</si>
  <si>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</si>
  <si>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</si>
  <si>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</si>
  <si>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</si>
  <si>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</si>
  <si>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</si>
  <si>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</si>
  <si>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</si>
  <si>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</si>
  <si>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</si>
  <si>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</si>
  <si>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</si>
  <si>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</si>
  <si>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</si>
  <si>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</si>
  <si>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</si>
  <si>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</si>
  <si>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</si>
  <si>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</si>
  <si>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</si>
  <si>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</si>
  <si>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</si>
  <si>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</si>
  <si>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</si>
  <si>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</si>
  <si>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</si>
  <si>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</si>
  <si>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2018 Average Homeless</t>
  </si>
  <si>
    <t>2019 Average Homeless</t>
  </si>
  <si>
    <t>2018 Average State Population</t>
  </si>
  <si>
    <t>2019 Average State Population</t>
  </si>
  <si>
    <t>Statistic</t>
  </si>
  <si>
    <t>Homeless</t>
  </si>
  <si>
    <t xml:space="preserve">State Population </t>
  </si>
  <si>
    <t>Income</t>
  </si>
  <si>
    <t>n</t>
  </si>
  <si>
    <t>Min</t>
  </si>
  <si>
    <t>Max</t>
  </si>
  <si>
    <t>Range</t>
  </si>
  <si>
    <t>Midrange</t>
  </si>
  <si>
    <t>Mean</t>
  </si>
  <si>
    <t>Median</t>
  </si>
  <si>
    <t>VAR</t>
  </si>
  <si>
    <t>SD</t>
  </si>
  <si>
    <t>CV(%)</t>
  </si>
  <si>
    <t>State Population</t>
  </si>
  <si>
    <t>Average Homeless Among Different Categories</t>
  </si>
  <si>
    <t>Total</t>
  </si>
  <si>
    <t>Homeless in California</t>
  </si>
  <si>
    <t>Homeless in Families</t>
  </si>
  <si>
    <t>Total Homeless</t>
  </si>
  <si>
    <t>2018 Average Homeless Among Different Categories</t>
  </si>
  <si>
    <t>Bin</t>
  </si>
  <si>
    <t>Upper Limit</t>
  </si>
  <si>
    <t>Frequency</t>
  </si>
  <si>
    <t>Relative Frequency</t>
  </si>
  <si>
    <t>2019 Average Homeless Among Different Categories</t>
  </si>
  <si>
    <t>1. Confidence intervals of population means (μ) (2 CI’s for 2 main variables)</t>
  </si>
  <si>
    <t>2. Hypothesis tests on means: one‐tail or two‐tail (2 tests on 2 main variables)</t>
  </si>
  <si>
    <t>3. Hypothesis tests for mean comparison: one‐tail or two‐tail (1 test on 2 main variables)</t>
  </si>
  <si>
    <t xml:space="preserve">  Between 2018 &amp; 2019, which year had a higher population mean of individual homeless?</t>
  </si>
  <si>
    <r>
      <t xml:space="preserve">Unequal Variances </t>
    </r>
    <r>
      <rPr>
        <i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-Test for Mean Comparison</t>
    </r>
  </si>
  <si>
    <t>Two Samples &amp; Statistics</t>
  </si>
  <si>
    <t>Test statistic for mean difference (μ₁ - μ₂)</t>
  </si>
  <si>
    <t>n1</t>
  </si>
  <si>
    <t>Term 1</t>
  </si>
  <si>
    <t>n2</t>
  </si>
  <si>
    <t>Term 2</t>
  </si>
  <si>
    <t>s1</t>
  </si>
  <si>
    <t>Term 3</t>
  </si>
  <si>
    <t>s2</t>
  </si>
  <si>
    <t>Complex degrees of freedom (df***)</t>
  </si>
  <si>
    <t>x1b</t>
  </si>
  <si>
    <t>Point estimate of mean difference</t>
  </si>
  <si>
    <t>x2b</t>
  </si>
  <si>
    <t>Hypothesized mean difference</t>
  </si>
  <si>
    <t>mu1(0)</t>
  </si>
  <si>
    <t>Standard error of sample mean difference</t>
  </si>
  <si>
    <t>mu2(0)</t>
  </si>
  <si>
    <r>
      <rPr>
        <i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-statistic</t>
    </r>
  </si>
  <si>
    <t>t* = t.inv(1-0.05, 95.80313)</t>
  </si>
  <si>
    <t>p = 1 - t.dist(t, df***, 1)</t>
  </si>
  <si>
    <t>4. Hypothesis tests for variance comparison: right‐tail or two‐tail (1 test on 2 main variables)</t>
  </si>
  <si>
    <t xml:space="preserve">  Is the variance between the populations of homeless individuals different comparing 2018 and 2019?</t>
  </si>
  <si>
    <t>a</t>
  </si>
  <si>
    <t>f* critical value</t>
  </si>
  <si>
    <t>S_1^2</t>
  </si>
  <si>
    <t>S_2^2</t>
  </si>
  <si>
    <t>f statistic value</t>
  </si>
  <si>
    <t>5. Chi‐square tests on goodness of fit: normality test (1 test on 1 main variable)</t>
  </si>
  <si>
    <t>Chi-Square Tests on Goodness of Fit</t>
  </si>
  <si>
    <t>2018 Income</t>
  </si>
  <si>
    <t xml:space="preserve">n </t>
  </si>
  <si>
    <t>Minimum</t>
  </si>
  <si>
    <t>Maximum</t>
  </si>
  <si>
    <t>Cell Length</t>
  </si>
  <si>
    <t>Number of Cells</t>
  </si>
  <si>
    <t>Corrected Cell Length</t>
  </si>
  <si>
    <t>Standard Deviation</t>
  </si>
  <si>
    <t>Cell Start</t>
  </si>
  <si>
    <t>Cell End</t>
  </si>
  <si>
    <t>Probability</t>
  </si>
  <si>
    <t xml:space="preserve">Expected Frequency </t>
  </si>
  <si>
    <t>Observed Frequency</t>
  </si>
  <si>
    <t>Chi-Square</t>
  </si>
  <si>
    <t>1st Cell</t>
  </si>
  <si>
    <t>2nd Cell</t>
  </si>
  <si>
    <t>3rd Cell</t>
  </si>
  <si>
    <t>4th Cell</t>
  </si>
  <si>
    <t>5th Cell</t>
  </si>
  <si>
    <t>6th Cell</t>
  </si>
  <si>
    <t>7th Cell</t>
  </si>
  <si>
    <t>Sum</t>
  </si>
  <si>
    <t>Degrees of Freedom</t>
  </si>
  <si>
    <t>P-Value</t>
  </si>
  <si>
    <t xml:space="preserve">0.05&lt;0.06 </t>
  </si>
  <si>
    <t>6. Chi‐square confidence interval of and test on population variance</t>
  </si>
  <si>
    <t>95% Confidence Level</t>
  </si>
  <si>
    <t>Sample Variance</t>
  </si>
  <si>
    <t>Lower Limit</t>
  </si>
  <si>
    <t>1. Correlation coefficients between the main variables and other variables presented in a</t>
  </si>
  <si>
    <t>Standardized data</t>
  </si>
  <si>
    <t>summary table with the following format:</t>
  </si>
  <si>
    <t>Z(x-2018) Homeless</t>
  </si>
  <si>
    <t xml:space="preserve">Z(y-2018) State Population </t>
  </si>
  <si>
    <t>Z(x-2019) Homeless</t>
  </si>
  <si>
    <t xml:space="preserve">Z(y-19) State Population </t>
  </si>
  <si>
    <t>Sample 1 2018</t>
  </si>
  <si>
    <t>Sample 2 2019</t>
  </si>
  <si>
    <t>2018 x bar</t>
  </si>
  <si>
    <t>2018 std</t>
  </si>
  <si>
    <t>2019 x bar</t>
  </si>
  <si>
    <t>2019 std</t>
  </si>
  <si>
    <t>2. Scatter diagrams of the main variable on another variable (2 diagrams with standardized data)</t>
  </si>
  <si>
    <t>3. Simple linear regressions (SLR): ignore SLR if MLR can be done because SLR is a special case of</t>
  </si>
  <si>
    <t>MLR; write the results in the 3‐line format (discussed in class); discuss the coefficient of</t>
  </si>
  <si>
    <t>determination (r²) and significance of the slope; interpret your results.</t>
  </si>
  <si>
    <t>MLR can be done</t>
  </si>
  <si>
    <t>4. Multiple linear regressions (MLR): if data permit; write the results in the 3‐line format; discuss the overall significance &amp; significance of individual coefficients; interpret your results.</t>
  </si>
  <si>
    <t>2018 and 2019</t>
  </si>
  <si>
    <t>Observation</t>
  </si>
  <si>
    <t>Homeless (Y)</t>
  </si>
  <si>
    <t>State Population (X1)</t>
  </si>
  <si>
    <t>Income (X2)</t>
  </si>
  <si>
    <t>Dummy for the second Sample (D)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</si>
  <si>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</si>
  <si>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</si>
  <si>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</si>
  <si>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</si>
  <si>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</si>
  <si>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</si>
  <si>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</si>
  <si>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</si>
  <si>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</si>
  <si>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</si>
  <si>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</si>
  <si>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</si>
  <si>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</si>
  <si>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</si>
  <si>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</si>
  <si>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</si>
  <si>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</si>
  <si>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</si>
  <si>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</si>
  <si>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</si>
  <si>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</si>
  <si>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</si>
  <si>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</si>
  <si>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3 - Line Format </t>
  </si>
  <si>
    <t xml:space="preserve">y= -10667.61021 + 0.00127 x State Population + 0.15173 x Income + (-2425.84937) x Dummy Variable </t>
  </si>
  <si>
    <t xml:space="preserve">                                                 (14.38019) ***                        (2.31564)                          (-1.89449)</t>
  </si>
  <si>
    <r>
      <t>n= 50; R</t>
    </r>
    <r>
      <rPr>
        <vertAlign val="superscript"/>
        <sz val="12"/>
        <color theme="1"/>
        <rFont val="Times New Roman"/>
        <family val="1"/>
      </rPr>
      <t xml:space="preserve">2= </t>
    </r>
    <r>
      <rPr>
        <sz val="12"/>
        <color theme="1"/>
        <rFont val="Times New Roman"/>
        <family val="1"/>
      </rPr>
      <t>0.70339; 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(Adjusted) = 0.69413; F = 75.88752</t>
    </r>
    <r>
      <rPr>
        <sz val="11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 xml:space="preserve"> </t>
    </r>
  </si>
  <si>
    <t>Significance</t>
  </si>
  <si>
    <t>Overall</t>
  </si>
  <si>
    <t>very significant</t>
  </si>
  <si>
    <t>moderately significant</t>
  </si>
  <si>
    <t>significant</t>
  </si>
  <si>
    <t>Interpretation</t>
  </si>
  <si>
    <t>1. If the state population goes up by 10,000, the number of homeless would go up by 0.00127 * 10000 = 12.7 ~ 13 people.</t>
  </si>
  <si>
    <t>2. If the average state income goes up by $1000, the number of homeless would increase by 0.15173 * 1000 = 151.73 ~ 152 people.</t>
  </si>
  <si>
    <t>3. If the condition for the dummy data is true, then the number of homeless would decrease by 2425.84937 ~ 2426 people.</t>
  </si>
  <si>
    <t>References:</t>
  </si>
  <si>
    <t>Rich, Michael D. RAND State Statistics, Database, 6 Feb. 2020,</t>
  </si>
  <si>
    <t>randstatestats.org/us/stats/homeless-persons-and-families.html.</t>
  </si>
  <si>
    <t>United States Census Bureau. "Demographic Trends." census.gov. 6 Feb. 2020.</t>
  </si>
  <si>
    <t>http://www.census.gov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</si>
</sst>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_(&quot;$&quot;* #,##0_);_(&quot;$&quot;* \(#,##0\);_(&quot;$&quot;* &quot;-&quot;??_);_(@_)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indexed="64"/>
      </left>
      <right style="thin">
        <color rgb="FFCCCCCC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indexed="64"/>
      </top>
      <bottom/>
      <diagonal/>
    </border>
    <border>
      <left style="thin">
        <color indexed="64"/>
      </left>
      <right style="thin">
        <color rgb="FFCCCCCC"/>
      </right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indexed="64"/>
      </bottom>
      <diagonal/>
    </border>
    <border>
      <left/>
      <right/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0" xfId="0" applyFont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0" fontId="1" fillId="0" borderId="0" xfId="0" applyFont="1"/>
    <xf numFmtId="3" fontId="1" fillId="0" borderId="0" xfId="0" applyNumberFormat="1" applyFont="1" applyAlignment="1">
      <alignment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3" fontId="1" fillId="0" borderId="4" xfId="0" applyNumberFormat="1" applyFont="1" applyBorder="1" applyAlignment="1">
      <alignment readingOrder="1"/>
    </xf>
    <xf numFmtId="3" fontId="1" fillId="0" borderId="0" xfId="0" applyNumberFormat="1" applyFont="1"/>
    <xf numFmtId="6" fontId="1" fillId="0" borderId="0" xfId="0" applyNumberFormat="1" applyFont="1"/>
    <xf numFmtId="164" fontId="1" fillId="0" borderId="6" xfId="0" applyNumberFormat="1" applyFont="1" applyBorder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2" borderId="0" xfId="0" applyFont="1" applyFill="1"/>
    <xf numFmtId="0" fontId="4" fillId="0" borderId="0" xfId="0" applyFont="1"/>
    <xf numFmtId="6" fontId="4" fillId="0" borderId="0" xfId="0" applyNumberFormat="1" applyFont="1"/>
    <xf numFmtId="3" fontId="4" fillId="0" borderId="0" xfId="0" applyNumberFormat="1" applyFont="1"/>
    <xf numFmtId="44" fontId="1" fillId="0" borderId="0" xfId="2" applyFont="1"/>
    <xf numFmtId="0" fontId="1" fillId="0" borderId="25" xfId="0" applyFont="1" applyBorder="1"/>
    <xf numFmtId="0" fontId="5" fillId="0" borderId="0" xfId="0" applyFont="1" applyAlignment="1">
      <alignment horizontal="center"/>
    </xf>
    <xf numFmtId="10" fontId="1" fillId="0" borderId="0" xfId="0" applyNumberFormat="1" applyFont="1"/>
    <xf numFmtId="0" fontId="1" fillId="0" borderId="25" xfId="0" applyFont="1" applyBorder="1" applyAlignment="1">
      <alignment readingOrder="1"/>
    </xf>
    <xf numFmtId="9" fontId="1" fillId="0" borderId="25" xfId="1" applyFont="1" applyBorder="1"/>
    <xf numFmtId="9" fontId="1" fillId="0" borderId="0" xfId="1" applyFont="1" applyFill="1" applyBorder="1" applyAlignment="1"/>
    <xf numFmtId="0" fontId="5" fillId="0" borderId="25" xfId="0" applyFont="1" applyBorder="1" applyAlignment="1">
      <alignment horizontal="center"/>
    </xf>
    <xf numFmtId="164" fontId="1" fillId="0" borderId="25" xfId="0" applyNumberFormat="1" applyFont="1" applyBorder="1"/>
    <xf numFmtId="164" fontId="1" fillId="0" borderId="25" xfId="1" applyNumberFormat="1" applyFont="1" applyFill="1" applyBorder="1" applyAlignment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165" fontId="1" fillId="0" borderId="0" xfId="0" applyNumberFormat="1" applyFont="1"/>
    <xf numFmtId="43" fontId="1" fillId="0" borderId="0" xfId="3" applyFont="1" applyAlignment="1">
      <alignment horizontal="left"/>
    </xf>
    <xf numFmtId="43" fontId="1" fillId="3" borderId="0" xfId="0" applyNumberFormat="1" applyFont="1" applyFill="1"/>
    <xf numFmtId="0" fontId="7" fillId="3" borderId="0" xfId="0" applyFont="1" applyFill="1"/>
    <xf numFmtId="0" fontId="7" fillId="0" borderId="0" xfId="0" applyFont="1"/>
    <xf numFmtId="0" fontId="6" fillId="4" borderId="18" xfId="0" applyFont="1" applyFill="1" applyBorder="1"/>
    <xf numFmtId="0" fontId="7" fillId="4" borderId="18" xfId="0" applyFont="1" applyFill="1" applyBorder="1"/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0" borderId="43" xfId="0" applyFont="1" applyBorder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5" borderId="45" xfId="0" applyNumberFormat="1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164" fontId="7" fillId="6" borderId="25" xfId="0" applyNumberFormat="1" applyFont="1" applyFill="1" applyBorder="1" applyAlignment="1">
      <alignment horizontal="center"/>
    </xf>
    <xf numFmtId="2" fontId="7" fillId="5" borderId="45" xfId="0" applyNumberFormat="1" applyFont="1" applyFill="1" applyBorder="1" applyAlignment="1">
      <alignment horizontal="center"/>
    </xf>
    <xf numFmtId="0" fontId="7" fillId="0" borderId="46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166" fontId="7" fillId="5" borderId="45" xfId="0" applyNumberFormat="1" applyFont="1" applyFill="1" applyBorder="1" applyAlignment="1">
      <alignment horizontal="center"/>
    </xf>
    <xf numFmtId="0" fontId="7" fillId="0" borderId="47" xfId="0" applyFont="1" applyBorder="1" applyAlignment="1">
      <alignment horizontal="left"/>
    </xf>
    <xf numFmtId="0" fontId="7" fillId="5" borderId="47" xfId="0" applyFont="1" applyFill="1" applyBorder="1" applyAlignment="1">
      <alignment horizontal="center"/>
    </xf>
    <xf numFmtId="166" fontId="7" fillId="5" borderId="48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7" fillId="4" borderId="26" xfId="0" applyFont="1" applyFill="1" applyBorder="1"/>
    <xf numFmtId="164" fontId="0" fillId="0" borderId="0" xfId="0" applyNumberFormat="1"/>
    <xf numFmtId="0" fontId="1" fillId="3" borderId="0" xfId="0" applyFont="1" applyFill="1"/>
    <xf numFmtId="4" fontId="1" fillId="0" borderId="0" xfId="0" applyNumberFormat="1" applyFont="1"/>
    <xf numFmtId="43" fontId="1" fillId="0" borderId="0" xfId="0" applyNumberFormat="1" applyFont="1"/>
    <xf numFmtId="0" fontId="1" fillId="2" borderId="49" xfId="0" applyFont="1" applyFill="1" applyBorder="1"/>
    <xf numFmtId="0" fontId="1" fillId="2" borderId="40" xfId="0" applyFont="1" applyFill="1" applyBorder="1"/>
    <xf numFmtId="164" fontId="1" fillId="0" borderId="12" xfId="0" applyNumberFormat="1" applyFont="1" applyBorder="1" applyAlignment="1">
      <alignment readingOrder="1"/>
    </xf>
    <xf numFmtId="164" fontId="1" fillId="0" borderId="34" xfId="0" applyNumberFormat="1" applyFont="1" applyBorder="1" applyAlignment="1">
      <alignment readingOrder="1"/>
    </xf>
    <xf numFmtId="164" fontId="1" fillId="0" borderId="31" xfId="0" applyNumberFormat="1" applyFont="1" applyBorder="1"/>
    <xf numFmtId="164" fontId="1" fillId="0" borderId="0" xfId="0" applyNumberFormat="1" applyFont="1"/>
    <xf numFmtId="164" fontId="2" fillId="2" borderId="15" xfId="0" applyNumberFormat="1" applyFont="1" applyFill="1" applyBorder="1" applyAlignment="1">
      <alignment readingOrder="1"/>
    </xf>
    <xf numFmtId="164" fontId="1" fillId="0" borderId="16" xfId="0" applyNumberFormat="1" applyFont="1" applyBorder="1" applyAlignment="1">
      <alignment readingOrder="1"/>
    </xf>
    <xf numFmtId="164" fontId="1" fillId="0" borderId="17" xfId="0" applyNumberFormat="1" applyFont="1" applyBorder="1" applyAlignment="1">
      <alignment readingOrder="1"/>
    </xf>
    <xf numFmtId="164" fontId="1" fillId="0" borderId="31" xfId="0" applyNumberFormat="1" applyFont="1" applyBorder="1" applyAlignment="1">
      <alignment readingOrder="1"/>
    </xf>
    <xf numFmtId="164" fontId="1" fillId="0" borderId="51" xfId="0" applyNumberFormat="1" applyFont="1" applyBorder="1"/>
    <xf numFmtId="164" fontId="1" fillId="0" borderId="18" xfId="0" applyNumberFormat="1" applyFont="1" applyBorder="1" applyAlignment="1">
      <alignment readingOrder="1"/>
    </xf>
    <xf numFmtId="164" fontId="1" fillId="0" borderId="22" xfId="0" applyNumberFormat="1" applyFont="1" applyBorder="1" applyAlignment="1">
      <alignment readingOrder="1"/>
    </xf>
    <xf numFmtId="164" fontId="1" fillId="0" borderId="20" xfId="0" applyNumberFormat="1" applyFont="1" applyBorder="1" applyAlignment="1">
      <alignment readingOrder="1"/>
    </xf>
    <xf numFmtId="164" fontId="1" fillId="0" borderId="11" xfId="0" applyNumberFormat="1" applyFont="1" applyBorder="1" applyAlignment="1">
      <alignment readingOrder="1"/>
    </xf>
    <xf numFmtId="164" fontId="1" fillId="0" borderId="36" xfId="0" applyNumberFormat="1" applyFont="1" applyBorder="1" applyAlignment="1">
      <alignment readingOrder="1"/>
    </xf>
    <xf numFmtId="164" fontId="1" fillId="0" borderId="33" xfId="0" applyNumberFormat="1" applyFont="1" applyBorder="1" applyAlignment="1">
      <alignment readingOrder="1"/>
    </xf>
    <xf numFmtId="164" fontId="1" fillId="0" borderId="35" xfId="0" applyNumberFormat="1" applyFont="1" applyBorder="1"/>
    <xf numFmtId="164" fontId="1" fillId="0" borderId="23" xfId="0" applyNumberFormat="1" applyFont="1" applyBorder="1" applyAlignment="1">
      <alignment readingOrder="1"/>
    </xf>
    <xf numFmtId="164" fontId="1" fillId="0" borderId="10" xfId="0" applyNumberFormat="1" applyFont="1" applyBorder="1" applyAlignment="1">
      <alignment readingOrder="1"/>
    </xf>
    <xf numFmtId="164" fontId="1" fillId="0" borderId="4" xfId="0" applyNumberFormat="1" applyFont="1" applyBorder="1" applyAlignment="1">
      <alignment readingOrder="1"/>
    </xf>
    <xf numFmtId="164" fontId="1" fillId="0" borderId="19" xfId="0" applyNumberFormat="1" applyFont="1" applyBorder="1" applyAlignment="1">
      <alignment readingOrder="1"/>
    </xf>
    <xf numFmtId="164" fontId="1" fillId="0" borderId="35" xfId="0" applyNumberFormat="1" applyFont="1" applyBorder="1" applyAlignment="1">
      <alignment readingOrder="1"/>
    </xf>
    <xf numFmtId="164" fontId="1" fillId="0" borderId="24" xfId="0" applyNumberFormat="1" applyFont="1" applyBorder="1" applyAlignment="1">
      <alignment readingOrder="1"/>
    </xf>
    <xf numFmtId="164" fontId="1" fillId="0" borderId="21" xfId="0" applyNumberFormat="1" applyFont="1" applyBorder="1" applyAlignment="1">
      <alignment readingOrder="1"/>
    </xf>
    <xf numFmtId="164" fontId="1" fillId="0" borderId="14" xfId="0" applyNumberFormat="1" applyFont="1" applyBorder="1" applyAlignment="1">
      <alignment readingOrder="1"/>
    </xf>
    <xf numFmtId="164" fontId="1" fillId="0" borderId="37" xfId="0" applyNumberFormat="1" applyFont="1" applyBorder="1" applyAlignment="1">
      <alignment readingOrder="1"/>
    </xf>
    <xf numFmtId="164" fontId="1" fillId="0" borderId="38" xfId="1" applyNumberFormat="1" applyFont="1" applyBorder="1" applyAlignment="1">
      <alignment readingOrder="1"/>
    </xf>
    <xf numFmtId="164" fontId="1" fillId="0" borderId="32" xfId="1" applyNumberFormat="1" applyFont="1" applyFill="1" applyBorder="1" applyAlignment="1">
      <alignment readingOrder="1"/>
    </xf>
    <xf numFmtId="164" fontId="1" fillId="0" borderId="27" xfId="0" applyNumberFormat="1" applyFont="1" applyBorder="1" applyAlignment="1">
      <alignment readingOrder="1"/>
    </xf>
    <xf numFmtId="164" fontId="1" fillId="0" borderId="28" xfId="0" applyNumberFormat="1" applyFont="1" applyBorder="1" applyAlignment="1">
      <alignment readingOrder="1"/>
    </xf>
    <xf numFmtId="164" fontId="1" fillId="0" borderId="39" xfId="0" applyNumberFormat="1" applyFont="1" applyBorder="1" applyAlignment="1">
      <alignment readingOrder="1"/>
    </xf>
    <xf numFmtId="164" fontId="1" fillId="0" borderId="50" xfId="0" applyNumberFormat="1" applyFont="1" applyBorder="1" applyAlignment="1">
      <alignment readingOrder="1"/>
    </xf>
    <xf numFmtId="164" fontId="1" fillId="0" borderId="29" xfId="0" applyNumberFormat="1" applyFont="1" applyBorder="1" applyAlignment="1">
      <alignment readingOrder="1"/>
    </xf>
    <xf numFmtId="164" fontId="1" fillId="0" borderId="30" xfId="0" applyNumberFormat="1" applyFont="1" applyBorder="1" applyAlignment="1">
      <alignment readingOrder="1"/>
    </xf>
    <xf numFmtId="164" fontId="1" fillId="0" borderId="0" xfId="0" applyNumberFormat="1" applyFont="1" applyAlignment="1">
      <alignment horizontal="right"/>
    </xf>
    <xf numFmtId="164" fontId="1" fillId="0" borderId="31" xfId="1" applyNumberFormat="1" applyFont="1" applyBorder="1" applyAlignment="1">
      <alignment readingOrder="1"/>
    </xf>
    <xf numFmtId="1" fontId="1" fillId="0" borderId="31" xfId="0" applyNumberFormat="1" applyFont="1" applyBorder="1" applyAlignment="1">
      <alignment horizontal="center" readingOrder="1"/>
    </xf>
    <xf numFmtId="1" fontId="1" fillId="0" borderId="13" xfId="0" applyNumberFormat="1" applyFont="1" applyBorder="1" applyAlignment="1">
      <alignment horizontal="center" readingOrder="1"/>
    </xf>
    <xf numFmtId="164" fontId="0" fillId="0" borderId="0" xfId="0" applyNumberFormat="1" applyAlignment="1">
      <alignment vertical="top" wrapText="1"/>
    </xf>
    <xf numFmtId="164" fontId="0" fillId="7" borderId="25" xfId="0" applyNumberFormat="1" applyFill="1" applyBorder="1"/>
    <xf numFmtId="1" fontId="0" fillId="0" borderId="0" xfId="0" applyNumberFormat="1"/>
    <xf numFmtId="166" fontId="1" fillId="0" borderId="0" xfId="0" applyNumberFormat="1" applyFont="1"/>
    <xf numFmtId="164" fontId="9" fillId="0" borderId="53" xfId="0" applyNumberFormat="1" applyFont="1" applyBorder="1" applyAlignment="1">
      <alignment horizontal="centerContinuous"/>
    </xf>
    <xf numFmtId="164" fontId="0" fillId="0" borderId="52" xfId="0" applyNumberFormat="1" applyBorder="1"/>
    <xf numFmtId="164" fontId="9" fillId="0" borderId="53" xfId="0" applyNumberFormat="1" applyFont="1" applyBorder="1" applyAlignment="1">
      <alignment horizontal="center"/>
    </xf>
    <xf numFmtId="0" fontId="2" fillId="0" borderId="0" xfId="0" applyFont="1"/>
    <xf numFmtId="164" fontId="0" fillId="0" borderId="44" xfId="0" applyNumberFormat="1" applyBorder="1" applyAlignment="1">
      <alignment horizontal="center"/>
    </xf>
    <xf numFmtId="164" fontId="0" fillId="0" borderId="25" xfId="0" applyNumberFormat="1" applyBorder="1"/>
    <xf numFmtId="164" fontId="1" fillId="0" borderId="25" xfId="0" applyNumberFormat="1" applyFont="1" applyBorder="1" applyAlignment="1">
      <alignment readingOrder="1"/>
    </xf>
    <xf numFmtId="164" fontId="0" fillId="7" borderId="25" xfId="0" applyNumberFormat="1" applyFill="1" applyBorder="1" applyAlignment="1">
      <alignment horizontal="center"/>
    </xf>
    <xf numFmtId="165" fontId="0" fillId="0" borderId="0" xfId="2" applyNumberFormat="1" applyFont="1"/>
    <xf numFmtId="0" fontId="1" fillId="0" borderId="2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64" fontId="1" fillId="7" borderId="25" xfId="0" applyNumberFormat="1" applyFont="1" applyFill="1" applyBorder="1" applyAlignment="1">
      <alignment readingOrder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>
                <a:effectLst/>
              </a:rPr>
              <a:t>Proportions of </a:t>
            </a:r>
            <a:r>
              <a:rPr lang="en-US"/>
              <a:t>Sheltered</a:t>
            </a:r>
            <a:r>
              <a:rPr lang="en-US" baseline="0"/>
              <a:t> vs Unsheltered Homless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CB-4CC9-BFF3-9EB16067533E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CB-4CC9-BFF3-9EB16067533E}"/>
              </c:ext>
            </c:extLst>
          </c:dPt>
          <c:dLbls>
            <c:dLbl>
              <c:idx val="0"/>
              <c:layout>
                <c:manualLayout>
                  <c:x val="-0.19970603674540682"/>
                  <c:y val="-6.517461358996791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F1F44D86-27EE-4A1E-BC82-28156757F8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CB-4CC9-BFF3-9EB16067533E}"/>
                </c:ext>
              </c:extLst>
            </c:dLbl>
            <c:dLbl>
              <c:idx val="1"/>
              <c:layout>
                <c:manualLayout>
                  <c:x val="0.17192825896762901"/>
                  <c:y val="7.9063867016622921E-2"/>
                </c:manualLayout>
              </c:layout>
              <c:tx>
                <c:rich>
                  <a:bodyPr/>
                  <a:lstStyle/>
                  <a:p>
                    <a:fld id="{B1CEA5D8-37D3-448E-B34C-8DF444B51FC0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2CB-4CC9-BFF3-9EB160675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Graphs!$A$3:$A$4</c:f>
              <c:strCache>
                <c:ptCount val="2"/>
                <c:pt idx="0">
                  <c:v>Sheltered Homeless</c:v>
                </c:pt>
                <c:pt idx="1">
                  <c:v>Unsheltered Homeless</c:v>
                </c:pt>
              </c:strCache>
            </c:strRef>
          </c:cat>
          <c:val>
            <c:numRef>
              <c:f>Graphs!$B$3:$B$4</c:f>
              <c:numCache>
                <c:formatCode>General</c:formatCode>
                <c:ptCount val="2"/>
                <c:pt idx="0">
                  <c:v>7021.22</c:v>
                </c:pt>
                <c:pt idx="1">
                  <c:v>3785.98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B-4CC9-BFF3-9EB1606753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</a:t>
            </a:r>
            <a:r>
              <a:rPr lang="en-US" baseline="0"/>
              <a:t> of Homeless individuals vs in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50-48C3-A68E-0F4859E6D08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50-48C3-A68E-0F4859E6D08C}"/>
              </c:ext>
            </c:extLst>
          </c:dPt>
          <c:dLbls>
            <c:dLbl>
              <c:idx val="0"/>
              <c:layout>
                <c:manualLayout>
                  <c:x val="-0.17197692695289879"/>
                  <c:y val="-0.10583843686205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50-48C3-A68E-0F4859E6D08C}"/>
                </c:ext>
              </c:extLst>
            </c:dLbl>
            <c:dLbl>
              <c:idx val="1"/>
              <c:layout>
                <c:manualLayout>
                  <c:x val="0.16051560890132285"/>
                  <c:y val="0.101208807232429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50-48C3-A68E-0F4859E6D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Graphs!$A$5:$A$6</c:f>
              <c:strCache>
                <c:ptCount val="2"/>
                <c:pt idx="0">
                  <c:v>Homeless Individuals</c:v>
                </c:pt>
                <c:pt idx="1">
                  <c:v>Homeless People in Families </c:v>
                </c:pt>
              </c:strCache>
            </c:strRef>
          </c:cat>
          <c:val>
            <c:numRef>
              <c:f>Graphs!$B$5:$B$6</c:f>
              <c:numCache>
                <c:formatCode>General</c:formatCode>
                <c:ptCount val="2"/>
                <c:pt idx="0">
                  <c:v>7294.9</c:v>
                </c:pt>
                <c:pt idx="1">
                  <c:v>3512.3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7-4741-BC3D-C622A21DD5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Homeless Among Different 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Graphs!$A$3:$A$6</c:f>
              <c:strCache>
                <c:ptCount val="4"/>
                <c:pt idx="0">
                  <c:v>Sheltered Homeless</c:v>
                </c:pt>
                <c:pt idx="1">
                  <c:v>Unsheltered Homeless</c:v>
                </c:pt>
                <c:pt idx="2">
                  <c:v>Homeless Individuals</c:v>
                </c:pt>
                <c:pt idx="3">
                  <c:v>Homeless People in Families </c:v>
                </c:pt>
              </c:strCache>
            </c:strRef>
          </c:cat>
          <c:val>
            <c:numRef>
              <c:f>Graphs!$B$3:$B$6</c:f>
              <c:numCache>
                <c:formatCode>General</c:formatCode>
                <c:ptCount val="4"/>
                <c:pt idx="0">
                  <c:v>7021.22</c:v>
                </c:pt>
                <c:pt idx="1">
                  <c:v>3785.98</c:v>
                </c:pt>
                <c:pt idx="2">
                  <c:v>7294.9</c:v>
                </c:pt>
                <c:pt idx="3">
                  <c:v>3512.3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4D6A-A172-C244DB9062B8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Graphs!$A$3:$A$6</c:f>
              <c:strCache>
                <c:ptCount val="4"/>
                <c:pt idx="0">
                  <c:v>Sheltered Homeless</c:v>
                </c:pt>
                <c:pt idx="1">
                  <c:v>Unsheltered Homeless</c:v>
                </c:pt>
                <c:pt idx="2">
                  <c:v>Homeless Individuals</c:v>
                </c:pt>
                <c:pt idx="3">
                  <c:v>Homeless People in Families </c:v>
                </c:pt>
              </c:strCache>
            </c:strRef>
          </c:cat>
          <c:val>
            <c:numRef>
              <c:f>Graphs!$C$3:$C$6</c:f>
              <c:numCache>
                <c:formatCode>General</c:formatCode>
                <c:ptCount val="4"/>
                <c:pt idx="0">
                  <c:v>6993.22</c:v>
                </c:pt>
                <c:pt idx="1">
                  <c:v>4120.04</c:v>
                </c:pt>
                <c:pt idx="2">
                  <c:v>7776.68</c:v>
                </c:pt>
                <c:pt idx="3">
                  <c:v>3336.58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4D6A-A172-C244DB9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909575"/>
        <c:axId val="1171920391"/>
      </c:barChart>
      <c:catAx>
        <c:axId val="1171909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20391"/>
        <c:crosses val="autoZero"/>
        <c:auto val="1"/>
        <c:lblAlgn val="ctr"/>
        <c:lblOffset val="100"/>
        <c:noMultiLvlLbl val="0"/>
      </c:catAx>
      <c:valAx>
        <c:axId val="117192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0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Homeless People</a:t>
            </a:r>
            <a:r>
              <a:rPr lang="en-US" baseline="0"/>
              <a:t>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Graphs!$A$30</c:f>
              <c:strCache>
                <c:ptCount val="1"/>
                <c:pt idx="0">
                  <c:v>Total Homeless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Graphs!$B$25:$F$25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Graphs!$B$30:$F$30</c:f>
              <c:numCache>
                <c:formatCode>General</c:formatCode>
                <c:ptCount val="5"/>
                <c:pt idx="0">
                  <c:v>115738</c:v>
                </c:pt>
                <c:pt idx="1">
                  <c:v>118142</c:v>
                </c:pt>
                <c:pt idx="2">
                  <c:v>131532</c:v>
                </c:pt>
                <c:pt idx="3">
                  <c:v>129972</c:v>
                </c:pt>
                <c:pt idx="4">
                  <c:v>151278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0-43E9-92F0-B55F4F3F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14896"/>
        <c:axId val="638613256"/>
      </c:lineChart>
      <c:catAx>
        <c:axId val="6386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3256"/>
        <c:crosses val="autoZero"/>
        <c:auto val="1"/>
        <c:lblAlgn val="ctr"/>
        <c:lblOffset val="100"/>
        <c:noMultiLvlLbl val="0"/>
      </c:catAx>
      <c:valAx>
        <c:axId val="63861325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Relative Frequency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Graphs!$D$44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Graphs!$B$45:$B$66</c:f>
              <c:numCache>
                <c:formatCode>General</c:formatCode>
                <c:ptCount val="22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</c:numCache>
            </c:numRef>
          </c:cat>
          <c:val>
            <c:numRef>
              <c:f>Graphs!$D$45:$D$66</c:f>
              <c:numCache>
                <c:formatCode>0.00000</c:formatCode>
                <c:ptCount val="22"/>
                <c:pt idx="0">
                  <c:v>0.75</c:v>
                </c:pt>
                <c:pt idx="1">
                  <c:v>0.15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8-4120-A864-A52A5989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02273912"/>
        <c:axId val="302283272"/>
      </c:barChart>
      <c:catAx>
        <c:axId val="30227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Upper Limit Bin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3272"/>
        <c:crosses val="autoZero"/>
        <c:auto val="1"/>
        <c:lblAlgn val="ctr"/>
        <c:lblOffset val="100"/>
        <c:noMultiLvlLbl val="0"/>
      </c:catAx>
      <c:valAx>
        <c:axId val="3022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Relative Frequency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2019 Relative Frequency Histogram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Graphs!$B$71:$B$96</c:f>
              <c:numCache>
                <c:formatCode>General</c:formatCode>
                <c:ptCount val="2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</c:numCache>
            </c:numRef>
          </c:cat>
          <c:val>
            <c:numRef>
              <c:f>Graphs!$D$71:$D$96</c:f>
              <c:numCache>
                <c:formatCode>0.00000</c:formatCode>
                <c:ptCount val="26"/>
                <c:pt idx="0">
                  <c:v>0.76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0E1-AB49-A3FAC2BA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58260160"/>
        <c:axId val="1158261600"/>
      </c:barChart>
      <c:catAx>
        <c:axId val="11582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Upper Limit Bin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61600"/>
        <c:crosses val="autoZero"/>
        <c:auto val="1"/>
        <c:lblAlgn val="ctr"/>
        <c:lblOffset val="100"/>
        <c:noMultiLvlLbl val="0"/>
      </c:catAx>
      <c:valAx>
        <c:axId val="1158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Relative Frequency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Z-score (y-2018) Transformed Scatter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4'!$T$2</c:f>
              <c:strCache>
                <c:ptCount val="1"/>
                <c:pt idx="0">
                  <c:v>Z(y-2018) State Population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4'!$S$3:$S$53</c:f>
              <c:numCache>
                <c:formatCode>0.00000</c:formatCode>
                <c:ptCount val="51"/>
                <c:pt idx="0">
                  <c:v>-0.33526348809910655</c:v>
                </c:pt>
                <c:pt idx="1">
                  <c:v>-0.39974073354538947</c:v>
                </c:pt>
                <c:pt idx="2">
                  <c:v>-4.2842355895266429E-2</c:v>
                </c:pt>
                <c:pt idx="3">
                  <c:v>-0.36809322802309546</c:v>
                </c:pt>
                <c:pt idx="4">
                  <c:v>5.4184894627342821</c:v>
                </c:pt>
                <c:pt idx="5">
                  <c:v>2.2644335847847967E-3</c:v>
                </c:pt>
                <c:pt idx="6">
                  <c:v>-0.31061844787915921</c:v>
                </c:pt>
                <c:pt idx="7">
                  <c:v>-0.44221023089858286</c:v>
                </c:pt>
                <c:pt idx="8">
                  <c:v>0.91954191763828619</c:v>
                </c:pt>
                <c:pt idx="9">
                  <c:v>-5.9484578626817587E-2</c:v>
                </c:pt>
                <c:pt idx="10">
                  <c:v>-0.19448665318959185</c:v>
                </c:pt>
                <c:pt idx="11">
                  <c:v>-0.39992261576103483</c:v>
                </c:pt>
                <c:pt idx="12">
                  <c:v>-7.4662649522423833E-3</c:v>
                </c:pt>
                <c:pt idx="13">
                  <c:v>-0.25232519776481882</c:v>
                </c:pt>
                <c:pt idx="14">
                  <c:v>-0.36641081752837579</c:v>
                </c:pt>
                <c:pt idx="15">
                  <c:v>-0.39742173529591102</c:v>
                </c:pt>
                <c:pt idx="16">
                  <c:v>-0.32371396740562569</c:v>
                </c:pt>
                <c:pt idx="17">
                  <c:v>-0.35231494581585981</c:v>
                </c:pt>
                <c:pt idx="18">
                  <c:v>-0.37700545658971851</c:v>
                </c:pt>
                <c:pt idx="19">
                  <c:v>-0.16656773308802791</c:v>
                </c:pt>
                <c:pt idx="20">
                  <c:v>0.42109370566215559</c:v>
                </c:pt>
                <c:pt idx="21">
                  <c:v>-0.11168477451703815</c:v>
                </c:pt>
                <c:pt idx="22">
                  <c:v>-0.16206614825080504</c:v>
                </c:pt>
                <c:pt idx="23">
                  <c:v>-0.42993318134252051</c:v>
                </c:pt>
                <c:pt idx="24">
                  <c:v>-0.21713098903744016</c:v>
                </c:pt>
                <c:pt idx="25">
                  <c:v>-0.4275232419852194</c:v>
                </c:pt>
                <c:pt idx="26">
                  <c:v>-0.38132515921129601</c:v>
                </c:pt>
                <c:pt idx="27">
                  <c:v>-0.1483795115234911</c:v>
                </c:pt>
                <c:pt idx="28">
                  <c:v>-0.42547706705920901</c:v>
                </c:pt>
                <c:pt idx="29">
                  <c:v>-6.4077104571863122E-2</c:v>
                </c:pt>
                <c:pt idx="30">
                  <c:v>-0.37541398720282154</c:v>
                </c:pt>
                <c:pt idx="31">
                  <c:v>3.6871981225599373</c:v>
                </c:pt>
                <c:pt idx="32">
                  <c:v>-6.9988276580337572E-2</c:v>
                </c:pt>
                <c:pt idx="33">
                  <c:v>-0.4667643300107075</c:v>
                </c:pt>
                <c:pt idx="34">
                  <c:v>-2.5381663193311116E-2</c:v>
                </c:pt>
                <c:pt idx="35">
                  <c:v>-0.31539285603985012</c:v>
                </c:pt>
                <c:pt idx="36">
                  <c:v>0.16682236818993135</c:v>
                </c:pt>
                <c:pt idx="37">
                  <c:v>0.1229887542193977</c:v>
                </c:pt>
                <c:pt idx="38">
                  <c:v>-0.44134629037426737</c:v>
                </c:pt>
                <c:pt idx="39">
                  <c:v>-0.31257368169734695</c:v>
                </c:pt>
                <c:pt idx="40">
                  <c:v>-0.43870899824740955</c:v>
                </c:pt>
                <c:pt idx="41">
                  <c:v>-0.1329649937475462</c:v>
                </c:pt>
                <c:pt idx="42">
                  <c:v>0.65945034926541013</c:v>
                </c:pt>
                <c:pt idx="43">
                  <c:v>-0.36063605718163538</c:v>
                </c:pt>
                <c:pt idx="44">
                  <c:v>-0.43270688513111238</c:v>
                </c:pt>
                <c:pt idx="45">
                  <c:v>-0.21972281061038665</c:v>
                </c:pt>
                <c:pt idx="46">
                  <c:v>0.52276586420791626</c:v>
                </c:pt>
                <c:pt idx="47">
                  <c:v>-0.43488947171885678</c:v>
                </c:pt>
                <c:pt idx="48">
                  <c:v>-0.26828536218769988</c:v>
                </c:pt>
                <c:pt idx="49">
                  <c:v>-0.46235368628130735</c:v>
                </c:pt>
                <c:pt idx="50">
                  <c:v>-0.49140937023065484</c:v>
                </c:pt>
              </c:numCache>
            </c:numRef>
          </c:xVal>
          <c:yVal>
            <c:numRef>
              <c:f>'Part 4'!$T$3:$T$53</c:f>
              <c:numCache>
                <c:formatCode>0.00000</c:formatCode>
                <c:ptCount val="51"/>
                <c:pt idx="0">
                  <c:v>-0.22265927768658361</c:v>
                </c:pt>
                <c:pt idx="1">
                  <c:v>-0.78566422662353963</c:v>
                </c:pt>
                <c:pt idx="2">
                  <c:v>8.7134092609599159E-2</c:v>
                </c:pt>
                <c:pt idx="3">
                  <c:v>-0.47687303623551253</c:v>
                </c:pt>
                <c:pt idx="4">
                  <c:v>4.480203420628615</c:v>
                </c:pt>
                <c:pt idx="5">
                  <c:v>-0.11309597279243477</c:v>
                </c:pt>
                <c:pt idx="6">
                  <c:v>-0.40106656359424148</c:v>
                </c:pt>
                <c:pt idx="7">
                  <c:v>-0.75450101643941336</c:v>
                </c:pt>
                <c:pt idx="8">
                  <c:v>2.00354936638771</c:v>
                </c:pt>
                <c:pt idx="9">
                  <c:v>0.54126605792373883</c:v>
                </c:pt>
                <c:pt idx="10">
                  <c:v>-0.69300829906459949</c:v>
                </c:pt>
                <c:pt idx="11">
                  <c:v>-0.64773969153753086</c:v>
                </c:pt>
                <c:pt idx="12">
                  <c:v>0.84262608700578545</c:v>
                </c:pt>
                <c:pt idx="13">
                  <c:v>2.2053712239265385E-2</c:v>
                </c:pt>
                <c:pt idx="14">
                  <c:v>-0.4575673723848474</c:v>
                </c:pt>
                <c:pt idx="15">
                  <c:v>-0.49075271249464725</c:v>
                </c:pt>
                <c:pt idx="16">
                  <c:v>-0.27956011741237513</c:v>
                </c:pt>
                <c:pt idx="17">
                  <c:v>-0.2535728924414995</c:v>
                </c:pt>
                <c:pt idx="18">
                  <c:v>-0.70414337515024839</c:v>
                </c:pt>
                <c:pt idx="19">
                  <c:v>-6.6004640383681271E-2</c:v>
                </c:pt>
                <c:pt idx="20">
                  <c:v>5.0576908160732535E-2</c:v>
                </c:pt>
                <c:pt idx="21">
                  <c:v>0.47024530633819756</c:v>
                </c:pt>
                <c:pt idx="22">
                  <c:v>-0.12454277186521708</c:v>
                </c:pt>
                <c:pt idx="23">
                  <c:v>-0.48057559451828308</c:v>
                </c:pt>
                <c:pt idx="24">
                  <c:v>-5.4646149258951136E-2</c:v>
                </c:pt>
                <c:pt idx="25">
                  <c:v>-0.74159611885109711</c:v>
                </c:pt>
                <c:pt idx="26">
                  <c:v>-0.62399285684319805</c:v>
                </c:pt>
                <c:pt idx="27">
                  <c:v>-0.47408312906563738</c:v>
                </c:pt>
                <c:pt idx="28">
                  <c:v>-0.70169435565081106</c:v>
                </c:pt>
                <c:pt idx="29">
                  <c:v>0.32274051191089292</c:v>
                </c:pt>
                <c:pt idx="30">
                  <c:v>-0.60145330438798084</c:v>
                </c:pt>
                <c:pt idx="31">
                  <c:v>1.7651971260657222</c:v>
                </c:pt>
                <c:pt idx="32">
                  <c:v>0.52283736931755476</c:v>
                </c:pt>
                <c:pt idx="33">
                  <c:v>-0.78259325329642315</c:v>
                </c:pt>
                <c:pt idx="34">
                  <c:v>0.69997171853623963</c:v>
                </c:pt>
                <c:pt idx="35">
                  <c:v>-0.35082001940101304</c:v>
                </c:pt>
                <c:pt idx="36">
                  <c:v>-0.31722854411998713</c:v>
                </c:pt>
                <c:pt idx="37">
                  <c:v>0.8515762535380148</c:v>
                </c:pt>
                <c:pt idx="38">
                  <c:v>-0.74227301080314045</c:v>
                </c:pt>
                <c:pt idx="39">
                  <c:v>-0.19603721216749892</c:v>
                </c:pt>
                <c:pt idx="40">
                  <c:v>-0.76602255849126899</c:v>
                </c:pt>
                <c:pt idx="41">
                  <c:v>3.2652293801801686E-2</c:v>
                </c:pt>
                <c:pt idx="42">
                  <c:v>3.0076989080390981</c:v>
                </c:pt>
                <c:pt idx="43">
                  <c:v>-0.45689454992349765</c:v>
                </c:pt>
                <c:pt idx="44">
                  <c:v>-0.80074019749691705</c:v>
                </c:pt>
                <c:pt idx="45">
                  <c:v>0.26972386540249843</c:v>
                </c:pt>
                <c:pt idx="46">
                  <c:v>0.13650311895958733</c:v>
                </c:pt>
                <c:pt idx="47">
                  <c:v>-0.64073691195190174</c:v>
                </c:pt>
                <c:pt idx="48">
                  <c:v>-9.7088766798660978E-2</c:v>
                </c:pt>
                <c:pt idx="49">
                  <c:v>-0.80732761773241446</c:v>
                </c:pt>
                <c:pt idx="50">
                  <c:v>-0.8856974625616143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0-4DDC-9965-AEBCC206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45543"/>
        <c:axId val="1770345959"/>
      </c:scatterChart>
      <c:valAx>
        <c:axId val="1770345543"/>
        <c:scaling>
          <c:orientation val="minMax"/>
          <c:max val="5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45959"/>
        <c:crosses val="autoZero"/>
        <c:crossBetween val="midCat"/>
      </c:valAx>
      <c:valAx>
        <c:axId val="1770345959"/>
        <c:scaling>
          <c:orientation val="minMax"/>
          <c:max val="4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45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Z-score (y-2019) Transformed Scatter Chart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76273054805379E-2"/>
          <c:y val="0.16503731984621517"/>
          <c:w val="0.9238289845146922"/>
          <c:h val="0.698797959894401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4'!$V$2</c:f>
              <c:strCache>
                <c:ptCount val="1"/>
                <c:pt idx="0">
                  <c:v>Z(y-19) State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4'!$U$3:$U$53</c:f>
              <c:numCache>
                <c:formatCode>0.00000</c:formatCode>
                <c:ptCount val="51"/>
                <c:pt idx="0">
                  <c:v>-0.32183200829924008</c:v>
                </c:pt>
                <c:pt idx="1">
                  <c:v>-0.37732692813597135</c:v>
                </c:pt>
                <c:pt idx="2">
                  <c:v>-4.5341070914757968E-2</c:v>
                </c:pt>
                <c:pt idx="3">
                  <c:v>-0.34412834241384999</c:v>
                </c:pt>
                <c:pt idx="4">
                  <c:v>5.7447791803812951</c:v>
                </c:pt>
                <c:pt idx="5">
                  <c:v>-6.1243603334737079E-2</c:v>
                </c:pt>
                <c:pt idx="6">
                  <c:v>-0.33117679539139278</c:v>
                </c:pt>
                <c:pt idx="7">
                  <c:v>-0.41773903371870175</c:v>
                </c:pt>
                <c:pt idx="8">
                  <c:v>0.70556175502966789</c:v>
                </c:pt>
                <c:pt idx="9">
                  <c:v>-2.747121489643093E-2</c:v>
                </c:pt>
                <c:pt idx="10">
                  <c:v>-0.19268541124935823</c:v>
                </c:pt>
                <c:pt idx="11">
                  <c:v>-0.36060467755001391</c:v>
                </c:pt>
                <c:pt idx="12">
                  <c:v>-3.7471776521366247E-2</c:v>
                </c:pt>
                <c:pt idx="13">
                  <c:v>-0.23125315095863744</c:v>
                </c:pt>
                <c:pt idx="14">
                  <c:v>-0.36060467755001391</c:v>
                </c:pt>
                <c:pt idx="15">
                  <c:v>-0.36208017024877487</c:v>
                </c:pt>
                <c:pt idx="16">
                  <c:v>-0.28830553531072745</c:v>
                </c:pt>
                <c:pt idx="17">
                  <c:v>-0.33494749895489295</c:v>
                </c:pt>
                <c:pt idx="18">
                  <c:v>-0.36917073238448722</c:v>
                </c:pt>
                <c:pt idx="19">
                  <c:v>-0.18657851091281985</c:v>
                </c:pt>
                <c:pt idx="20">
                  <c:v>0.3015636569272605</c:v>
                </c:pt>
                <c:pt idx="21">
                  <c:v>-0.10403289159880458</c:v>
                </c:pt>
                <c:pt idx="22">
                  <c:v>-0.1285424647615559</c:v>
                </c:pt>
                <c:pt idx="23">
                  <c:v>-0.40695973983608702</c:v>
                </c:pt>
                <c:pt idx="24">
                  <c:v>-0.19805456523651613</c:v>
                </c:pt>
                <c:pt idx="25">
                  <c:v>-0.39986917770037472</c:v>
                </c:pt>
                <c:pt idx="26">
                  <c:v>-0.35855538213506816</c:v>
                </c:pt>
                <c:pt idx="27">
                  <c:v>-0.1616590786670794</c:v>
                </c:pt>
                <c:pt idx="28">
                  <c:v>-0.39827072727671703</c:v>
                </c:pt>
                <c:pt idx="29">
                  <c:v>-9.2269935917015905E-2</c:v>
                </c:pt>
                <c:pt idx="30">
                  <c:v>-0.32265172646521839</c:v>
                </c:pt>
                <c:pt idx="31">
                  <c:v>3.3189462258933999</c:v>
                </c:pt>
                <c:pt idx="32">
                  <c:v>-7.3744305365906218E-2</c:v>
                </c:pt>
                <c:pt idx="33">
                  <c:v>-0.4326579043395069</c:v>
                </c:pt>
                <c:pt idx="34">
                  <c:v>-3.1487833909724622E-2</c:v>
                </c:pt>
                <c:pt idx="35">
                  <c:v>-0.29383863293108098</c:v>
                </c:pt>
                <c:pt idx="36">
                  <c:v>0.19520522489157552</c:v>
                </c:pt>
                <c:pt idx="37">
                  <c:v>8.5485948375379442E-2</c:v>
                </c:pt>
                <c:pt idx="38">
                  <c:v>-0.41224692200664709</c:v>
                </c:pt>
                <c:pt idx="39">
                  <c:v>-0.28449384583892834</c:v>
                </c:pt>
                <c:pt idx="40">
                  <c:v>-0.41470607650458202</c:v>
                </c:pt>
                <c:pt idx="41">
                  <c:v>-0.14944527799400265</c:v>
                </c:pt>
                <c:pt idx="42">
                  <c:v>0.60391670244835816</c:v>
                </c:pt>
                <c:pt idx="43">
                  <c:v>-0.34080848384163787</c:v>
                </c:pt>
                <c:pt idx="44">
                  <c:v>-0.41085340112448399</c:v>
                </c:pt>
                <c:pt idx="45">
                  <c:v>-0.21846554756937589</c:v>
                </c:pt>
                <c:pt idx="46">
                  <c:v>0.42886588810369125</c:v>
                </c:pt>
                <c:pt idx="47">
                  <c:v>-0.3982297413684181</c:v>
                </c:pt>
                <c:pt idx="48">
                  <c:v>-0.26949300340152538</c:v>
                </c:pt>
                <c:pt idx="49">
                  <c:v>-0.4330267775141971</c:v>
                </c:pt>
                <c:pt idx="50">
                  <c:v>-0.45548705526200267</c:v>
                </c:pt>
              </c:numCache>
            </c:numRef>
          </c:xVal>
          <c:yVal>
            <c:numRef>
              <c:f>'Part 4'!$V$3:$V$53</c:f>
              <c:numCache>
                <c:formatCode>0.00000</c:formatCode>
                <c:ptCount val="51"/>
                <c:pt idx="0">
                  <c:v>-0.22295677895103086</c:v>
                </c:pt>
                <c:pt idx="1">
                  <c:v>-0.78750961165891886</c:v>
                </c:pt>
                <c:pt idx="2">
                  <c:v>9.8526695123490091E-2</c:v>
                </c:pt>
                <c:pt idx="3">
                  <c:v>-0.47810755521255643</c:v>
                </c:pt>
                <c:pt idx="4">
                  <c:v>4.4607240852162846</c:v>
                </c:pt>
                <c:pt idx="5">
                  <c:v>-0.10717407944290784</c:v>
                </c:pt>
                <c:pt idx="6">
                  <c:v>-0.40401605198854557</c:v>
                </c:pt>
                <c:pt idx="7">
                  <c:v>-0.75472983617837119</c:v>
                </c:pt>
                <c:pt idx="8">
                  <c:v>2.0200963805891474</c:v>
                </c:pt>
                <c:pt idx="9">
                  <c:v>0.55035761291093621</c:v>
                </c:pt>
                <c:pt idx="10">
                  <c:v>-0.69489885273713003</c:v>
                </c:pt>
                <c:pt idx="11">
                  <c:v>-0.64466487769821512</c:v>
                </c:pt>
                <c:pt idx="12">
                  <c:v>0.82838165391385588</c:v>
                </c:pt>
                <c:pt idx="13">
                  <c:v>2.4568493080841317E-2</c:v>
                </c:pt>
                <c:pt idx="14">
                  <c:v>-0.45953118977007312</c:v>
                </c:pt>
                <c:pt idx="15">
                  <c:v>-0.49224830692882321</c:v>
                </c:pt>
                <c:pt idx="16">
                  <c:v>-0.28189511813616613</c:v>
                </c:pt>
                <c:pt idx="17">
                  <c:v>-0.25738380517222736</c:v>
                </c:pt>
                <c:pt idx="18">
                  <c:v>-0.70459668284515642</c:v>
                </c:pt>
                <c:pt idx="19">
                  <c:v>-6.8341618341630592E-2</c:v>
                </c:pt>
                <c:pt idx="20">
                  <c:v>4.6259910901590734E-2</c:v>
                </c:pt>
                <c:pt idx="21">
                  <c:v>0.46502239186854472</c:v>
                </c:pt>
                <c:pt idx="22">
                  <c:v>-0.12329256056468256</c:v>
                </c:pt>
                <c:pt idx="23">
                  <c:v>-0.48374477420711182</c:v>
                </c:pt>
                <c:pt idx="24">
                  <c:v>-5.5925256120709491E-2</c:v>
                </c:pt>
                <c:pt idx="25">
                  <c:v>-0.74187148242615208</c:v>
                </c:pt>
                <c:pt idx="26">
                  <c:v>-0.62472478027138101</c:v>
                </c:pt>
                <c:pt idx="27">
                  <c:v>-0.46966938743561443</c:v>
                </c:pt>
                <c:pt idx="28">
                  <c:v>-0.7024991853731456</c:v>
                </c:pt>
                <c:pt idx="29">
                  <c:v>0.31552653794804236</c:v>
                </c:pt>
                <c:pt idx="30">
                  <c:v>-0.60274415978609275</c:v>
                </c:pt>
                <c:pt idx="31">
                  <c:v>1.7461623175589431</c:v>
                </c:pt>
                <c:pt idx="32">
                  <c:v>0.53285401748333328</c:v>
                </c:pt>
                <c:pt idx="33">
                  <c:v>-0.78337971099736925</c:v>
                </c:pt>
                <c:pt idx="34">
                  <c:v>0.69538889223942368</c:v>
                </c:pt>
                <c:pt idx="35">
                  <c:v>-0.35100900638385379</c:v>
                </c:pt>
                <c:pt idx="36">
                  <c:v>-0.31571924409039004</c:v>
                </c:pt>
                <c:pt idx="37">
                  <c:v>0.84599743886364065</c:v>
                </c:pt>
                <c:pt idx="38">
                  <c:v>-0.74314589585243285</c:v>
                </c:pt>
                <c:pt idx="39">
                  <c:v>-0.18972905736864717</c:v>
                </c:pt>
                <c:pt idx="40">
                  <c:v>-0.76678851817356641</c:v>
                </c:pt>
                <c:pt idx="41">
                  <c:v>3.7689524592475418E-2</c:v>
                </c:pt>
                <c:pt idx="42">
                  <c:v>3.0375354433811941</c:v>
                </c:pt>
                <c:pt idx="43">
                  <c:v>-0.45264445828057764</c:v>
                </c:pt>
                <c:pt idx="44">
                  <c:v>-0.80206528867676541</c:v>
                </c:pt>
                <c:pt idx="45">
                  <c:v>0.26861115333487434</c:v>
                </c:pt>
                <c:pt idx="46">
                  <c:v>0.14402177933219626</c:v>
                </c:pt>
                <c:pt idx="47">
                  <c:v>-0.64397712480107605</c:v>
                </c:pt>
                <c:pt idx="48">
                  <c:v>-9.8553755939962462E-2</c:v>
                </c:pt>
                <c:pt idx="49">
                  <c:v>-0.80818631652753337</c:v>
                </c:pt>
                <c:pt idx="50">
                  <c:v>-0.8865104367548744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5-4BC4-9C28-DBEA140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3256"/>
        <c:axId val="313372176"/>
      </c:scatterChart>
      <c:valAx>
        <c:axId val="313373256"/>
        <c:scaling>
          <c:orientation val="minMax"/>
          <c:max val="6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72176"/>
        <c:crosses val="autoZero"/>
        <c:crossBetween val="midCat"/>
      </c:valAx>
      <c:valAx>
        <c:axId val="313372176"/>
        <c:scaling>
          <c:orientation val="minMax"/>
          <c:max val="4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7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3</xdr:col>
      <xdr:colOff>161925</xdr:colOff>
      <xdr:row>22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E3529-105B-48FD-B584-CF6F51CEEF80}"/>
            </a:ext>
            <a:ext uri="{147F2762-F138-4A5C-976F-8EAC2B608ADB}">
              <a16:predDERef xmlns:a16="http://schemas.microsoft.com/office/drawing/2014/main" pred="{69B41709-30C4-47A8-ACAF-2C9003FA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8</xdr:row>
      <xdr:rowOff>0</xdr:rowOff>
    </xdr:from>
    <xdr:to>
      <xdr:col>8</xdr:col>
      <xdr:colOff>419100</xdr:colOff>
      <xdr:row>22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19ABDA-A6A1-4EF3-9E0A-F2458ADB8889}"/>
            </a:ext>
            <a:ext uri="{147F2762-F138-4A5C-976F-8EAC2B608ADB}">
              <a16:predDERef xmlns:a16="http://schemas.microsoft.com/office/drawing/2014/main" pred="{59EE3529-105B-48FD-B584-CF6F51CE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15</xdr:col>
      <xdr:colOff>514350</xdr:colOff>
      <xdr:row>14</xdr:row>
      <xdr:rowOff>76200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58274E4A-8D0C-4243-BD6A-FC865049864F}"/>
            </a:ext>
            <a:ext uri="{147F2762-F138-4A5C-976F-8EAC2B608ADB}">
              <a16:predDERef xmlns:a16="http://schemas.microsoft.com/office/drawing/2014/main" pred="{4419ABDA-A6A1-4EF3-9E0A-F2458ADB8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23</xdr:row>
      <xdr:rowOff>9525</xdr:rowOff>
    </xdr:from>
    <xdr:to>
      <xdr:col>12</xdr:col>
      <xdr:colOff>371475</xdr:colOff>
      <xdr:row>34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17877-A3E2-469B-86F6-5CBC4873B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42</xdr:row>
      <xdr:rowOff>4762</xdr:rowOff>
    </xdr:from>
    <xdr:to>
      <xdr:col>12</xdr:col>
      <xdr:colOff>600075</xdr:colOff>
      <xdr:row>65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F08152-FD91-4CD3-8137-91192A740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68</xdr:row>
      <xdr:rowOff>14287</xdr:rowOff>
    </xdr:from>
    <xdr:to>
      <xdr:col>12</xdr:col>
      <xdr:colOff>600075</xdr:colOff>
      <xdr:row>96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9DA008-C65A-4A5D-9BD1-8927D5C4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2667000</xdr:colOff>
      <xdr:row>16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814C3-597F-4477-B0E4-BD8755317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819775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2695575</xdr:colOff>
      <xdr:row>0</xdr:row>
      <xdr:rowOff>152400</xdr:rowOff>
    </xdr:from>
    <xdr:to>
      <xdr:col>8</xdr:col>
      <xdr:colOff>1685925</xdr:colOff>
      <xdr:row>16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DFF868-BA7A-400A-847A-BFD111DF7224}"/>
            </a:ext>
            <a:ext uri="{147F2762-F138-4A5C-976F-8EAC2B608ADB}">
              <a16:predDERef xmlns:a16="http://schemas.microsoft.com/office/drawing/2014/main" pred="{555814C3-597F-4477-B0E4-BD8755317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152400"/>
          <a:ext cx="6000750" cy="2581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2667000</xdr:colOff>
      <xdr:row>48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3017DA-8784-4B81-8A18-C4759FFBCC0D}"/>
            </a:ext>
            <a:ext uri="{147F2762-F138-4A5C-976F-8EAC2B608ADB}">
              <a16:predDERef xmlns:a16="http://schemas.microsoft.com/office/drawing/2014/main" pred="{8ADFF868-BA7A-400A-847A-BFD111DF7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5819775" cy="4991100"/>
        </a:xfrm>
        <a:prstGeom prst="rect">
          <a:avLst/>
        </a:prstGeom>
      </xdr:spPr>
    </xdr:pic>
    <xdr:clientData/>
  </xdr:twoCellAnchor>
  <xdr:twoCellAnchor editAs="oneCell">
    <xdr:from>
      <xdr:col>3</xdr:col>
      <xdr:colOff>2695575</xdr:colOff>
      <xdr:row>18</xdr:row>
      <xdr:rowOff>0</xdr:rowOff>
    </xdr:from>
    <xdr:to>
      <xdr:col>8</xdr:col>
      <xdr:colOff>1685925</xdr:colOff>
      <xdr:row>49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3DA577-8267-4A39-8019-AFCC6CF62283}"/>
            </a:ext>
            <a:ext uri="{147F2762-F138-4A5C-976F-8EAC2B608ADB}">
              <a16:predDERef xmlns:a16="http://schemas.microsoft.com/office/drawing/2014/main" pred="{243017DA-8784-4B81-8A18-C4759FFB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48350" y="3238500"/>
          <a:ext cx="6000750" cy="5010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</xdr:rowOff>
    </xdr:from>
    <xdr:to>
      <xdr:col>4</xdr:col>
      <xdr:colOff>923341</xdr:colOff>
      <xdr:row>26</xdr:row>
      <xdr:rowOff>184668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DA511FB-847D-449D-9B93-11B5AB752C07}"/>
            </a:ext>
            <a:ext uri="{147F2762-F138-4A5C-976F-8EAC2B608ADB}">
              <a16:predDERef xmlns:a16="http://schemas.microsoft.com/office/drawing/2014/main" pred="{DB756995-83D6-4051-B294-C9738C9B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126066</xdr:colOff>
      <xdr:row>10</xdr:row>
      <xdr:rowOff>1</xdr:rowOff>
    </xdr:from>
    <xdr:to>
      <xdr:col>10</xdr:col>
      <xdr:colOff>970826</xdr:colOff>
      <xdr:row>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B8529F-3843-478A-87A3-CC15B3FE1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s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Part 1"/>
      <sheetName val="Part 2"/>
      <sheetName val="Graphs"/>
      <sheetName val="Part 3"/>
    </sheetNames>
    <sheetDataSet>
      <sheetData sheetId="0" refreshError="1">
        <row r="2">
          <cell r="C2">
            <v>2424</v>
          </cell>
          <cell r="D2">
            <v>1010</v>
          </cell>
          <cell r="E2">
            <v>2570</v>
          </cell>
          <cell r="F2">
            <v>864</v>
          </cell>
        </row>
        <row r="3">
          <cell r="C3">
            <v>1707</v>
          </cell>
          <cell r="D3">
            <v>309</v>
          </cell>
          <cell r="E3">
            <v>1434</v>
          </cell>
          <cell r="F3">
            <v>582</v>
          </cell>
        </row>
        <row r="4">
          <cell r="C4">
            <v>5799</v>
          </cell>
          <cell r="D4">
            <v>4066</v>
          </cell>
          <cell r="E4">
            <v>7259</v>
          </cell>
          <cell r="F4">
            <v>2606</v>
          </cell>
        </row>
        <row r="5">
          <cell r="C5">
            <v>1455</v>
          </cell>
          <cell r="D5">
            <v>1257</v>
          </cell>
          <cell r="E5">
            <v>2280</v>
          </cell>
          <cell r="F5">
            <v>432</v>
          </cell>
        </row>
        <row r="6">
          <cell r="C6">
            <v>40429</v>
          </cell>
          <cell r="D6">
            <v>89543</v>
          </cell>
          <cell r="E6">
            <v>109008</v>
          </cell>
          <cell r="F6">
            <v>20964</v>
          </cell>
        </row>
        <row r="7">
          <cell r="C7">
            <v>6528</v>
          </cell>
          <cell r="D7">
            <v>4329</v>
          </cell>
          <cell r="E7">
            <v>7607</v>
          </cell>
          <cell r="F7">
            <v>3250</v>
          </cell>
        </row>
        <row r="8">
          <cell r="C8">
            <v>3395</v>
          </cell>
          <cell r="D8">
            <v>581</v>
          </cell>
          <cell r="E8">
            <v>2280</v>
          </cell>
          <cell r="F8">
            <v>1696</v>
          </cell>
        </row>
        <row r="9">
          <cell r="C9">
            <v>989</v>
          </cell>
          <cell r="D9">
            <v>93</v>
          </cell>
          <cell r="E9">
            <v>708</v>
          </cell>
          <cell r="F9">
            <v>374</v>
          </cell>
        </row>
        <row r="10">
          <cell r="C10">
            <v>17637</v>
          </cell>
          <cell r="D10">
            <v>13393</v>
          </cell>
          <cell r="E10">
            <v>21443</v>
          </cell>
          <cell r="F10">
            <v>9587</v>
          </cell>
        </row>
        <row r="11">
          <cell r="C11">
            <v>5900</v>
          </cell>
          <cell r="D11">
            <v>3599</v>
          </cell>
          <cell r="E11">
            <v>6943</v>
          </cell>
          <cell r="F11">
            <v>2556</v>
          </cell>
        </row>
        <row r="12">
          <cell r="C12">
            <v>3055</v>
          </cell>
          <cell r="D12">
            <v>3475</v>
          </cell>
          <cell r="E12">
            <v>4131</v>
          </cell>
          <cell r="F12">
            <v>2399</v>
          </cell>
        </row>
        <row r="13">
          <cell r="C13">
            <v>1289</v>
          </cell>
          <cell r="D13">
            <v>723</v>
          </cell>
          <cell r="E13">
            <v>1297</v>
          </cell>
          <cell r="F13">
            <v>715</v>
          </cell>
        </row>
        <row r="14">
          <cell r="C14">
            <v>8701</v>
          </cell>
          <cell r="D14">
            <v>1942</v>
          </cell>
          <cell r="E14">
            <v>6752</v>
          </cell>
          <cell r="F14">
            <v>3891</v>
          </cell>
        </row>
        <row r="15">
          <cell r="C15">
            <v>4679</v>
          </cell>
          <cell r="D15">
            <v>579</v>
          </cell>
          <cell r="E15">
            <v>3776</v>
          </cell>
          <cell r="F15">
            <v>1482</v>
          </cell>
        </row>
        <row r="16">
          <cell r="C16">
            <v>2508</v>
          </cell>
          <cell r="D16">
            <v>241</v>
          </cell>
          <cell r="E16">
            <v>1711</v>
          </cell>
          <cell r="F16">
            <v>1038</v>
          </cell>
        </row>
        <row r="17">
          <cell r="C17">
            <v>1749</v>
          </cell>
          <cell r="D17">
            <v>318</v>
          </cell>
          <cell r="E17">
            <v>1348</v>
          </cell>
          <cell r="F17">
            <v>719</v>
          </cell>
        </row>
        <row r="18">
          <cell r="C18">
            <v>2820</v>
          </cell>
          <cell r="D18">
            <v>868</v>
          </cell>
          <cell r="E18">
            <v>2735</v>
          </cell>
          <cell r="F18">
            <v>953</v>
          </cell>
        </row>
        <row r="19">
          <cell r="C19">
            <v>1994</v>
          </cell>
          <cell r="D19">
            <v>1065</v>
          </cell>
          <cell r="E19">
            <v>2540</v>
          </cell>
          <cell r="F19">
            <v>519</v>
          </cell>
        </row>
        <row r="20">
          <cell r="C20">
            <v>2418</v>
          </cell>
          <cell r="D20">
            <v>98</v>
          </cell>
          <cell r="E20">
            <v>1450</v>
          </cell>
          <cell r="F20">
            <v>1066</v>
          </cell>
        </row>
        <row r="21">
          <cell r="C21">
            <v>5380</v>
          </cell>
          <cell r="D21">
            <v>1764</v>
          </cell>
          <cell r="E21">
            <v>4914</v>
          </cell>
          <cell r="F21">
            <v>2230</v>
          </cell>
        </row>
        <row r="22">
          <cell r="C22">
            <v>19083</v>
          </cell>
          <cell r="D22">
            <v>985</v>
          </cell>
          <cell r="E22">
            <v>6811</v>
          </cell>
          <cell r="F22">
            <v>13257</v>
          </cell>
        </row>
        <row r="23">
          <cell r="C23">
            <v>7452</v>
          </cell>
          <cell r="D23">
            <v>899</v>
          </cell>
          <cell r="E23">
            <v>5209</v>
          </cell>
          <cell r="F23">
            <v>3142</v>
          </cell>
        </row>
        <row r="24">
          <cell r="C24">
            <v>6122</v>
          </cell>
          <cell r="D24">
            <v>1121</v>
          </cell>
          <cell r="E24">
            <v>3993</v>
          </cell>
          <cell r="F24">
            <v>3250</v>
          </cell>
        </row>
        <row r="25">
          <cell r="C25">
            <v>731</v>
          </cell>
          <cell r="D25">
            <v>621</v>
          </cell>
          <cell r="E25">
            <v>1024</v>
          </cell>
          <cell r="F25">
            <v>328</v>
          </cell>
        </row>
        <row r="26">
          <cell r="C26">
            <v>4779</v>
          </cell>
          <cell r="D26">
            <v>1253</v>
          </cell>
          <cell r="E26">
            <v>3871</v>
          </cell>
          <cell r="F26">
            <v>2161</v>
          </cell>
        </row>
        <row r="27">
          <cell r="C27">
            <v>1032</v>
          </cell>
          <cell r="D27">
            <v>373</v>
          </cell>
          <cell r="E27">
            <v>983</v>
          </cell>
          <cell r="F27">
            <v>422</v>
          </cell>
        </row>
        <row r="28">
          <cell r="C28">
            <v>2277</v>
          </cell>
          <cell r="D28">
            <v>144</v>
          </cell>
          <cell r="E28">
            <v>1745</v>
          </cell>
          <cell r="F28">
            <v>676</v>
          </cell>
        </row>
        <row r="29">
          <cell r="C29">
            <v>3305</v>
          </cell>
          <cell r="D29">
            <v>4239</v>
          </cell>
          <cell r="E29">
            <v>7058</v>
          </cell>
          <cell r="F29">
            <v>486</v>
          </cell>
        </row>
        <row r="30">
          <cell r="C30">
            <v>1296</v>
          </cell>
          <cell r="D30">
            <v>154</v>
          </cell>
          <cell r="E30">
            <v>835</v>
          </cell>
          <cell r="F30">
            <v>615</v>
          </cell>
        </row>
        <row r="31">
          <cell r="C31">
            <v>7775</v>
          </cell>
          <cell r="D31">
            <v>1623</v>
          </cell>
          <cell r="E31">
            <v>6048</v>
          </cell>
          <cell r="F31">
            <v>3350</v>
          </cell>
        </row>
        <row r="32">
          <cell r="C32">
            <v>1755</v>
          </cell>
          <cell r="D32">
            <v>796</v>
          </cell>
          <cell r="E32">
            <v>1949</v>
          </cell>
          <cell r="F32">
            <v>602</v>
          </cell>
        </row>
        <row r="33">
          <cell r="C33">
            <v>87603</v>
          </cell>
          <cell r="D33">
            <v>4294</v>
          </cell>
          <cell r="E33">
            <v>39827</v>
          </cell>
          <cell r="F33">
            <v>52070</v>
          </cell>
        </row>
        <row r="34">
          <cell r="C34">
            <v>6818</v>
          </cell>
          <cell r="D34">
            <v>2450</v>
          </cell>
          <cell r="E34">
            <v>6451</v>
          </cell>
          <cell r="F34">
            <v>2817</v>
          </cell>
        </row>
        <row r="35">
          <cell r="C35">
            <v>494</v>
          </cell>
          <cell r="D35">
            <v>48</v>
          </cell>
          <cell r="E35">
            <v>467</v>
          </cell>
          <cell r="F35">
            <v>75</v>
          </cell>
        </row>
        <row r="36">
          <cell r="C36">
            <v>8934</v>
          </cell>
          <cell r="D36">
            <v>1315</v>
          </cell>
          <cell r="E36">
            <v>6929</v>
          </cell>
          <cell r="F36">
            <v>3320</v>
          </cell>
        </row>
        <row r="37">
          <cell r="C37">
            <v>2680</v>
          </cell>
          <cell r="D37">
            <v>1191</v>
          </cell>
          <cell r="E37">
            <v>2823</v>
          </cell>
          <cell r="F37">
            <v>1048</v>
          </cell>
        </row>
        <row r="38">
          <cell r="C38">
            <v>5551</v>
          </cell>
          <cell r="D38">
            <v>8925</v>
          </cell>
          <cell r="E38">
            <v>11139</v>
          </cell>
          <cell r="F38">
            <v>3337</v>
          </cell>
        </row>
        <row r="39">
          <cell r="C39">
            <v>11768</v>
          </cell>
          <cell r="D39">
            <v>1744</v>
          </cell>
          <cell r="E39">
            <v>8163</v>
          </cell>
          <cell r="F39">
            <v>5349</v>
          </cell>
        </row>
        <row r="40">
          <cell r="C40">
            <v>1050</v>
          </cell>
          <cell r="D40">
            <v>51</v>
          </cell>
          <cell r="E40">
            <v>747</v>
          </cell>
          <cell r="F40">
            <v>354</v>
          </cell>
        </row>
        <row r="41">
          <cell r="C41">
            <v>2589</v>
          </cell>
          <cell r="D41">
            <v>1344</v>
          </cell>
          <cell r="E41">
            <v>3082</v>
          </cell>
          <cell r="F41">
            <v>851</v>
          </cell>
        </row>
        <row r="42">
          <cell r="C42">
            <v>874</v>
          </cell>
          <cell r="D42">
            <v>285</v>
          </cell>
          <cell r="E42">
            <v>836</v>
          </cell>
          <cell r="F42">
            <v>323</v>
          </cell>
        </row>
        <row r="43">
          <cell r="C43">
            <v>5028</v>
          </cell>
          <cell r="D43">
            <v>2855</v>
          </cell>
          <cell r="E43">
            <v>6139</v>
          </cell>
          <cell r="F43">
            <v>1744</v>
          </cell>
        </row>
        <row r="44">
          <cell r="C44">
            <v>14776</v>
          </cell>
          <cell r="D44">
            <v>10534</v>
          </cell>
          <cell r="E44">
            <v>19199</v>
          </cell>
          <cell r="F44">
            <v>6111</v>
          </cell>
        </row>
        <row r="45">
          <cell r="C45">
            <v>2456</v>
          </cell>
          <cell r="D45">
            <v>420</v>
          </cell>
          <cell r="E45">
            <v>1904</v>
          </cell>
          <cell r="F45">
            <v>972</v>
          </cell>
        </row>
        <row r="46">
          <cell r="C46">
            <v>1209</v>
          </cell>
          <cell r="D46">
            <v>82</v>
          </cell>
          <cell r="E46">
            <v>780</v>
          </cell>
          <cell r="F46">
            <v>511</v>
          </cell>
        </row>
        <row r="47">
          <cell r="C47">
            <v>5060</v>
          </cell>
          <cell r="D47">
            <v>915</v>
          </cell>
          <cell r="E47">
            <v>3928</v>
          </cell>
          <cell r="F47">
            <v>2047</v>
          </cell>
        </row>
        <row r="48">
          <cell r="C48">
            <v>11683</v>
          </cell>
          <cell r="D48">
            <v>10621</v>
          </cell>
          <cell r="E48">
            <v>16424</v>
          </cell>
          <cell r="F48">
            <v>5880</v>
          </cell>
        </row>
        <row r="49">
          <cell r="C49">
            <v>1060</v>
          </cell>
          <cell r="D49">
            <v>183</v>
          </cell>
          <cell r="E49">
            <v>1021</v>
          </cell>
          <cell r="F49">
            <v>222</v>
          </cell>
        </row>
        <row r="50">
          <cell r="C50">
            <v>4525</v>
          </cell>
          <cell r="D50">
            <v>382</v>
          </cell>
          <cell r="E50">
            <v>2740</v>
          </cell>
          <cell r="F50">
            <v>2167</v>
          </cell>
        </row>
        <row r="51">
          <cell r="C51">
            <v>440</v>
          </cell>
          <cell r="D51">
            <v>199</v>
          </cell>
          <cell r="E51">
            <v>434</v>
          </cell>
          <cell r="F51">
            <v>205</v>
          </cell>
        </row>
      </sheetData>
      <sheetData sheetId="1" refreshError="1">
        <row r="2">
          <cell r="C2">
            <v>2070</v>
          </cell>
          <cell r="D2">
            <v>1191</v>
          </cell>
          <cell r="E2">
            <v>2519</v>
          </cell>
          <cell r="F2">
            <v>742</v>
          </cell>
        </row>
        <row r="3">
          <cell r="C3">
            <v>1634</v>
          </cell>
          <cell r="D3">
            <v>273</v>
          </cell>
          <cell r="E3">
            <v>1384</v>
          </cell>
          <cell r="F3">
            <v>523</v>
          </cell>
        </row>
        <row r="4">
          <cell r="C4">
            <v>5475</v>
          </cell>
          <cell r="D4">
            <v>4532</v>
          </cell>
          <cell r="E4">
            <v>7538</v>
          </cell>
          <cell r="F4">
            <v>2469</v>
          </cell>
        </row>
        <row r="5">
          <cell r="C5">
            <v>1302</v>
          </cell>
          <cell r="D5">
            <v>1415</v>
          </cell>
          <cell r="E5">
            <v>2303</v>
          </cell>
          <cell r="F5">
            <v>414</v>
          </cell>
        </row>
        <row r="6">
          <cell r="C6">
            <v>42846</v>
          </cell>
          <cell r="D6">
            <v>108432</v>
          </cell>
          <cell r="E6">
            <v>128777</v>
          </cell>
          <cell r="F6">
            <v>22501</v>
          </cell>
        </row>
        <row r="7">
          <cell r="C7">
            <v>7431</v>
          </cell>
          <cell r="D7">
            <v>2188</v>
          </cell>
          <cell r="E7">
            <v>7263</v>
          </cell>
          <cell r="F7">
            <v>2356</v>
          </cell>
        </row>
        <row r="8">
          <cell r="C8">
            <v>2577</v>
          </cell>
          <cell r="D8">
            <v>456</v>
          </cell>
          <cell r="E8">
            <v>2100</v>
          </cell>
          <cell r="F8">
            <v>933</v>
          </cell>
        </row>
        <row r="9">
          <cell r="C9">
            <v>826</v>
          </cell>
          <cell r="D9">
            <v>95</v>
          </cell>
          <cell r="E9">
            <v>565</v>
          </cell>
          <cell r="F9">
            <v>356</v>
          </cell>
        </row>
        <row r="10">
          <cell r="C10">
            <v>15852</v>
          </cell>
          <cell r="D10">
            <v>12476</v>
          </cell>
          <cell r="E10">
            <v>21265</v>
          </cell>
          <cell r="F10">
            <v>7063</v>
          </cell>
        </row>
        <row r="11">
          <cell r="C11">
            <v>6563</v>
          </cell>
          <cell r="D11">
            <v>3880</v>
          </cell>
          <cell r="E11">
            <v>7913</v>
          </cell>
          <cell r="F11">
            <v>2530</v>
          </cell>
        </row>
        <row r="12">
          <cell r="C12">
            <v>2772</v>
          </cell>
          <cell r="D12">
            <v>3640</v>
          </cell>
          <cell r="E12">
            <v>4420</v>
          </cell>
          <cell r="F12">
            <v>1992</v>
          </cell>
        </row>
        <row r="13">
          <cell r="C13">
            <v>1330</v>
          </cell>
          <cell r="D13">
            <v>985</v>
          </cell>
          <cell r="E13">
            <v>1516</v>
          </cell>
          <cell r="F13">
            <v>799</v>
          </cell>
        </row>
        <row r="14">
          <cell r="C14">
            <v>8310</v>
          </cell>
          <cell r="D14">
            <v>1889</v>
          </cell>
          <cell r="E14">
            <v>6513</v>
          </cell>
          <cell r="F14">
            <v>3686</v>
          </cell>
        </row>
        <row r="15">
          <cell r="C15">
            <v>4829</v>
          </cell>
          <cell r="D15">
            <v>642</v>
          </cell>
          <cell r="E15">
            <v>3783</v>
          </cell>
          <cell r="F15">
            <v>1688</v>
          </cell>
        </row>
        <row r="16">
          <cell r="C16">
            <v>2127</v>
          </cell>
          <cell r="D16">
            <v>188</v>
          </cell>
          <cell r="E16">
            <v>1574</v>
          </cell>
          <cell r="F16">
            <v>741</v>
          </cell>
        </row>
        <row r="17">
          <cell r="C17">
            <v>1881</v>
          </cell>
          <cell r="D17">
            <v>398</v>
          </cell>
          <cell r="E17">
            <v>1651</v>
          </cell>
          <cell r="F17">
            <v>628</v>
          </cell>
        </row>
        <row r="18">
          <cell r="C18">
            <v>3300</v>
          </cell>
          <cell r="D18">
            <v>779</v>
          </cell>
          <cell r="E18">
            <v>3073</v>
          </cell>
          <cell r="F18">
            <v>1006</v>
          </cell>
        </row>
        <row r="19">
          <cell r="C19">
            <v>1967</v>
          </cell>
          <cell r="D19">
            <v>974</v>
          </cell>
          <cell r="E19">
            <v>2416</v>
          </cell>
          <cell r="F19">
            <v>525</v>
          </cell>
        </row>
        <row r="20">
          <cell r="C20">
            <v>2011</v>
          </cell>
          <cell r="D20">
            <v>95</v>
          </cell>
          <cell r="E20">
            <v>1232</v>
          </cell>
          <cell r="F20">
            <v>874</v>
          </cell>
        </row>
        <row r="21">
          <cell r="C21">
            <v>5213</v>
          </cell>
          <cell r="D21">
            <v>1348</v>
          </cell>
          <cell r="E21">
            <v>4652</v>
          </cell>
          <cell r="F21">
            <v>1909</v>
          </cell>
        </row>
        <row r="22">
          <cell r="C22">
            <v>17642</v>
          </cell>
          <cell r="D22">
            <v>829</v>
          </cell>
          <cell r="E22">
            <v>6259</v>
          </cell>
          <cell r="F22">
            <v>12212</v>
          </cell>
        </row>
        <row r="23">
          <cell r="C23">
            <v>7913</v>
          </cell>
          <cell r="D23">
            <v>662</v>
          </cell>
          <cell r="E23">
            <v>5212</v>
          </cell>
          <cell r="F23">
            <v>3363</v>
          </cell>
        </row>
        <row r="24">
          <cell r="C24">
            <v>6324</v>
          </cell>
          <cell r="D24">
            <v>1653</v>
          </cell>
          <cell r="E24">
            <v>4586</v>
          </cell>
          <cell r="F24">
            <v>3391</v>
          </cell>
        </row>
        <row r="25">
          <cell r="C25">
            <v>698</v>
          </cell>
          <cell r="D25">
            <v>486</v>
          </cell>
          <cell r="E25">
            <v>963</v>
          </cell>
          <cell r="F25">
            <v>221</v>
          </cell>
        </row>
        <row r="26">
          <cell r="C26">
            <v>5228</v>
          </cell>
          <cell r="D26">
            <v>1053</v>
          </cell>
          <cell r="E26">
            <v>4264</v>
          </cell>
          <cell r="F26">
            <v>2017</v>
          </cell>
        </row>
        <row r="27">
          <cell r="C27">
            <v>1012</v>
          </cell>
          <cell r="D27">
            <v>345</v>
          </cell>
          <cell r="E27">
            <v>947</v>
          </cell>
          <cell r="F27">
            <v>410</v>
          </cell>
        </row>
        <row r="28">
          <cell r="C28">
            <v>2255</v>
          </cell>
          <cell r="D28">
            <v>110</v>
          </cell>
          <cell r="E28">
            <v>1715</v>
          </cell>
          <cell r="F28">
            <v>650</v>
          </cell>
        </row>
        <row r="29">
          <cell r="C29">
            <v>3362</v>
          </cell>
          <cell r="D29">
            <v>3807</v>
          </cell>
          <cell r="E29">
            <v>6614</v>
          </cell>
          <cell r="F29">
            <v>555</v>
          </cell>
        </row>
        <row r="30">
          <cell r="C30">
            <v>1247</v>
          </cell>
          <cell r="D30">
            <v>149</v>
          </cell>
          <cell r="E30">
            <v>812</v>
          </cell>
          <cell r="F30">
            <v>584</v>
          </cell>
        </row>
        <row r="31">
          <cell r="C31">
            <v>7380</v>
          </cell>
          <cell r="D31">
            <v>1482</v>
          </cell>
          <cell r="E31">
            <v>5895</v>
          </cell>
          <cell r="F31">
            <v>2967</v>
          </cell>
        </row>
        <row r="32">
          <cell r="C32">
            <v>1982</v>
          </cell>
          <cell r="D32">
            <v>1259</v>
          </cell>
          <cell r="E32">
            <v>2464</v>
          </cell>
          <cell r="F32">
            <v>777</v>
          </cell>
        </row>
        <row r="33">
          <cell r="C33">
            <v>88044</v>
          </cell>
          <cell r="D33">
            <v>4047</v>
          </cell>
          <cell r="E33">
            <v>42113</v>
          </cell>
          <cell r="F33">
            <v>49978</v>
          </cell>
        </row>
        <row r="34">
          <cell r="C34">
            <v>7046</v>
          </cell>
          <cell r="D34">
            <v>2268</v>
          </cell>
          <cell r="E34">
            <v>6867</v>
          </cell>
          <cell r="F34">
            <v>2447</v>
          </cell>
        </row>
        <row r="35">
          <cell r="C35">
            <v>545</v>
          </cell>
          <cell r="D35">
            <v>12</v>
          </cell>
          <cell r="E35">
            <v>377</v>
          </cell>
          <cell r="F35">
            <v>180</v>
          </cell>
        </row>
        <row r="36">
          <cell r="C36">
            <v>8838</v>
          </cell>
          <cell r="D36">
            <v>1507</v>
          </cell>
          <cell r="E36">
            <v>7041</v>
          </cell>
          <cell r="F36">
            <v>3304</v>
          </cell>
        </row>
        <row r="37">
          <cell r="C37">
            <v>2707</v>
          </cell>
          <cell r="D37">
            <v>1237</v>
          </cell>
          <cell r="E37">
            <v>3063</v>
          </cell>
          <cell r="F37">
            <v>881</v>
          </cell>
        </row>
        <row r="38">
          <cell r="C38">
            <v>5734</v>
          </cell>
          <cell r="D38">
            <v>10142</v>
          </cell>
          <cell r="E38">
            <v>12354</v>
          </cell>
          <cell r="F38">
            <v>3522</v>
          </cell>
        </row>
        <row r="39">
          <cell r="C39">
            <v>11569</v>
          </cell>
          <cell r="D39">
            <v>1630</v>
          </cell>
          <cell r="E39">
            <v>8426</v>
          </cell>
          <cell r="F39">
            <v>4773</v>
          </cell>
        </row>
        <row r="40">
          <cell r="C40">
            <v>984</v>
          </cell>
          <cell r="D40">
            <v>71</v>
          </cell>
          <cell r="E40">
            <v>730</v>
          </cell>
          <cell r="F40">
            <v>325</v>
          </cell>
        </row>
        <row r="41">
          <cell r="C41">
            <v>2455</v>
          </cell>
          <cell r="D41">
            <v>1717</v>
          </cell>
          <cell r="E41">
            <v>3318</v>
          </cell>
          <cell r="F41">
            <v>854</v>
          </cell>
        </row>
        <row r="42">
          <cell r="C42">
            <v>761</v>
          </cell>
          <cell r="D42">
            <v>234</v>
          </cell>
          <cell r="E42">
            <v>725</v>
          </cell>
          <cell r="F42">
            <v>270</v>
          </cell>
        </row>
        <row r="43">
          <cell r="C43">
            <v>4869</v>
          </cell>
          <cell r="D43">
            <v>2598</v>
          </cell>
          <cell r="E43">
            <v>5637</v>
          </cell>
          <cell r="F43">
            <v>1830</v>
          </cell>
        </row>
        <row r="44">
          <cell r="C44">
            <v>14626</v>
          </cell>
          <cell r="D44">
            <v>11222</v>
          </cell>
          <cell r="E44">
            <v>19611</v>
          </cell>
          <cell r="F44">
            <v>6237</v>
          </cell>
        </row>
        <row r="45">
          <cell r="C45">
            <v>2390</v>
          </cell>
          <cell r="D45">
            <v>408</v>
          </cell>
          <cell r="E45">
            <v>1921</v>
          </cell>
          <cell r="F45">
            <v>877</v>
          </cell>
        </row>
        <row r="46">
          <cell r="C46">
            <v>975</v>
          </cell>
          <cell r="D46">
            <v>114</v>
          </cell>
          <cell r="E46">
            <v>681</v>
          </cell>
          <cell r="F46">
            <v>408</v>
          </cell>
        </row>
        <row r="47">
          <cell r="C47">
            <v>4924</v>
          </cell>
          <cell r="D47">
            <v>859</v>
          </cell>
          <cell r="E47">
            <v>3666</v>
          </cell>
          <cell r="F47">
            <v>2117</v>
          </cell>
        </row>
        <row r="48">
          <cell r="C48">
            <v>12020</v>
          </cell>
          <cell r="D48">
            <v>9557</v>
          </cell>
          <cell r="E48">
            <v>15985</v>
          </cell>
          <cell r="F48">
            <v>5592</v>
          </cell>
        </row>
        <row r="49">
          <cell r="C49">
            <v>1149</v>
          </cell>
          <cell r="D49">
            <v>248</v>
          </cell>
          <cell r="E49">
            <v>1149</v>
          </cell>
          <cell r="F49">
            <v>248</v>
          </cell>
        </row>
        <row r="50">
          <cell r="C50">
            <v>4243</v>
          </cell>
          <cell r="D50">
            <v>295</v>
          </cell>
          <cell r="E50">
            <v>2545</v>
          </cell>
          <cell r="F50">
            <v>1993</v>
          </cell>
        </row>
        <row r="51">
          <cell r="C51">
            <v>423</v>
          </cell>
          <cell r="D51">
            <v>125</v>
          </cell>
          <cell r="E51">
            <v>437</v>
          </cell>
          <cell r="F51">
            <v>111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84" zoomScaleNormal="84" workbookViewId="0"/>
  </sheetViews>
  <sheetFormatPr defaultColWidth="9.109375" defaultRowHeight="13.8" x14ac:dyDescent="0.3"/>
  <cols>
    <col min="1" max="1" width="14.109375" style="11" bestFit="1" customWidth="1"/>
    <col min="2" max="2" width="14.109375" style="11" hidden="1" customWidth="1"/>
    <col min="3" max="3" width="18" style="11" bestFit="1" customWidth="1"/>
    <col min="4" max="4" width="20" style="11" bestFit="1" customWidth="1"/>
    <col min="5" max="5" width="18.5546875" style="11" bestFit="1" customWidth="1"/>
    <col min="6" max="6" width="26.33203125" style="11" bestFit="1" customWidth="1"/>
    <col min="7" max="7" width="16.5546875" style="11" bestFit="1" customWidth="1"/>
    <col min="8" max="8" width="9.109375" style="21"/>
    <col min="9" max="9" width="22.33203125" style="11" bestFit="1" customWidth="1"/>
    <col min="10" max="10" width="10.33203125" style="11" bestFit="1" customWidth="1"/>
    <col min="11" max="11" width="14.33203125" style="11" bestFit="1" customWidth="1"/>
    <col min="12" max="12" width="9.33203125" style="21" bestFit="1" customWidth="1"/>
    <col min="13" max="13" width="10.33203125" style="21" bestFit="1" customWidth="1"/>
    <col min="14" max="14" width="9.109375" style="21"/>
    <col min="15" max="16" width="10.33203125" style="11" bestFit="1" customWidth="1"/>
    <col min="17" max="16384" width="9.109375" style="11"/>
  </cols>
  <sheetData>
    <row r="1" spans="1:12" x14ac:dyDescent="0.3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63" t="s">
        <v>5</v>
      </c>
      <c r="I1" s="63" t="s">
        <v>6</v>
      </c>
      <c r="K1" s="63" t="s">
        <v>7</v>
      </c>
      <c r="L1" s="20">
        <v>2018</v>
      </c>
    </row>
    <row r="2" spans="1:12" x14ac:dyDescent="0.3">
      <c r="A2" s="3" t="s">
        <v>8</v>
      </c>
      <c r="B2" s="3"/>
      <c r="C2" s="3">
        <v>2424</v>
      </c>
      <c r="D2" s="3">
        <v>1010</v>
      </c>
      <c r="E2" s="3">
        <v>2570</v>
      </c>
      <c r="F2" s="11">
        <v>864</v>
      </c>
      <c r="G2" s="108">
        <f t="shared" ref="G2:G33" si="0">AVERAGE(C2:F2)</f>
        <v>1717</v>
      </c>
      <c r="I2" s="16">
        <v>4887871</v>
      </c>
      <c r="K2" s="17">
        <v>48486</v>
      </c>
    </row>
    <row r="3" spans="1:12" x14ac:dyDescent="0.3">
      <c r="A3" s="3" t="s">
        <v>9</v>
      </c>
      <c r="B3" s="3"/>
      <c r="C3" s="3">
        <v>1707</v>
      </c>
      <c r="D3" s="3">
        <v>309</v>
      </c>
      <c r="E3" s="3">
        <v>1434</v>
      </c>
      <c r="F3" s="3">
        <v>582</v>
      </c>
      <c r="G3" s="108">
        <f t="shared" si="0"/>
        <v>1008</v>
      </c>
      <c r="I3" s="16">
        <v>737438</v>
      </c>
      <c r="K3" s="17">
        <v>76715</v>
      </c>
    </row>
    <row r="4" spans="1:12" x14ac:dyDescent="0.3">
      <c r="A4" s="3" t="s">
        <v>10</v>
      </c>
      <c r="B4" s="3"/>
      <c r="C4" s="3">
        <v>5799</v>
      </c>
      <c r="D4" s="3">
        <v>4066</v>
      </c>
      <c r="E4" s="3">
        <v>7259</v>
      </c>
      <c r="F4" s="3">
        <v>2606</v>
      </c>
      <c r="G4" s="108">
        <f t="shared" si="0"/>
        <v>4932.5</v>
      </c>
      <c r="I4" s="16">
        <v>7171646</v>
      </c>
      <c r="K4" s="17">
        <v>56213</v>
      </c>
    </row>
    <row r="5" spans="1:12" x14ac:dyDescent="0.3">
      <c r="A5" s="3" t="s">
        <v>11</v>
      </c>
      <c r="B5" s="3"/>
      <c r="C5" s="3">
        <v>1455</v>
      </c>
      <c r="D5" s="3">
        <v>1257</v>
      </c>
      <c r="E5" s="3">
        <v>2280</v>
      </c>
      <c r="F5" s="3">
        <v>432</v>
      </c>
      <c r="G5" s="108">
        <f t="shared" si="0"/>
        <v>1356</v>
      </c>
      <c r="I5" s="16">
        <v>3013825</v>
      </c>
      <c r="K5" s="17">
        <v>45726</v>
      </c>
    </row>
    <row r="6" spans="1:12" x14ac:dyDescent="0.3">
      <c r="A6" s="3" t="s">
        <v>12</v>
      </c>
      <c r="B6" s="3"/>
      <c r="C6" s="3">
        <v>40429</v>
      </c>
      <c r="D6" s="3">
        <v>89543</v>
      </c>
      <c r="E6" s="3">
        <v>109008</v>
      </c>
      <c r="F6" s="3">
        <v>20964</v>
      </c>
      <c r="G6" s="108">
        <f t="shared" si="0"/>
        <v>64986</v>
      </c>
      <c r="I6" s="16">
        <v>39557045</v>
      </c>
      <c r="K6" s="17">
        <v>71228</v>
      </c>
    </row>
    <row r="7" spans="1:12" x14ac:dyDescent="0.3">
      <c r="A7" s="3" t="s">
        <v>13</v>
      </c>
      <c r="B7" s="3"/>
      <c r="C7" s="3">
        <v>6528</v>
      </c>
      <c r="D7" s="3">
        <v>4329</v>
      </c>
      <c r="E7" s="3">
        <v>7607</v>
      </c>
      <c r="F7" s="3">
        <v>3250</v>
      </c>
      <c r="G7" s="108">
        <f t="shared" si="0"/>
        <v>5428.5</v>
      </c>
      <c r="I7" s="16">
        <v>5695564</v>
      </c>
      <c r="K7" s="17">
        <v>68811</v>
      </c>
    </row>
    <row r="8" spans="1:12" x14ac:dyDescent="0.3">
      <c r="A8" s="3" t="s">
        <v>14</v>
      </c>
      <c r="B8" s="3"/>
      <c r="C8" s="3">
        <v>3395</v>
      </c>
      <c r="D8" s="3">
        <v>581</v>
      </c>
      <c r="E8" s="3">
        <v>2280</v>
      </c>
      <c r="F8" s="3">
        <v>1696</v>
      </c>
      <c r="G8" s="108">
        <f t="shared" si="0"/>
        <v>1988</v>
      </c>
      <c r="I8" s="16">
        <v>3572665</v>
      </c>
      <c r="K8" s="17">
        <v>76106</v>
      </c>
    </row>
    <row r="9" spans="1:12" x14ac:dyDescent="0.3">
      <c r="A9" s="3" t="s">
        <v>15</v>
      </c>
      <c r="B9" s="3"/>
      <c r="C9" s="3">
        <v>989</v>
      </c>
      <c r="D9" s="3">
        <v>93</v>
      </c>
      <c r="E9" s="3">
        <v>708</v>
      </c>
      <c r="F9" s="3">
        <v>374</v>
      </c>
      <c r="G9" s="108">
        <f t="shared" si="0"/>
        <v>541</v>
      </c>
      <c r="I9" s="16">
        <v>967171</v>
      </c>
      <c r="K9" s="17">
        <v>65627</v>
      </c>
    </row>
    <row r="10" spans="1:12" x14ac:dyDescent="0.3">
      <c r="A10" s="3" t="s">
        <v>16</v>
      </c>
      <c r="B10" s="3"/>
      <c r="C10" s="3">
        <v>17637</v>
      </c>
      <c r="D10" s="3">
        <v>13393</v>
      </c>
      <c r="E10" s="3">
        <v>21443</v>
      </c>
      <c r="F10" s="3">
        <v>9587</v>
      </c>
      <c r="G10" s="108">
        <f t="shared" si="0"/>
        <v>15515</v>
      </c>
      <c r="I10" s="16">
        <v>21299325</v>
      </c>
      <c r="K10" s="17">
        <v>53267</v>
      </c>
    </row>
    <row r="11" spans="1:12" x14ac:dyDescent="0.3">
      <c r="A11" s="3" t="s">
        <v>17</v>
      </c>
      <c r="B11" s="3"/>
      <c r="C11" s="3">
        <v>5900</v>
      </c>
      <c r="D11" s="3">
        <v>3599</v>
      </c>
      <c r="E11" s="3">
        <v>6943</v>
      </c>
      <c r="F11" s="3">
        <v>2556</v>
      </c>
      <c r="G11" s="108">
        <f t="shared" si="0"/>
        <v>4749.5</v>
      </c>
      <c r="I11" s="16">
        <v>10519475</v>
      </c>
      <c r="K11" s="17">
        <v>55679</v>
      </c>
    </row>
    <row r="12" spans="1:12" x14ac:dyDescent="0.3">
      <c r="A12" s="3" t="s">
        <v>18</v>
      </c>
      <c r="B12" s="3"/>
      <c r="C12" s="3">
        <v>3055</v>
      </c>
      <c r="D12" s="3">
        <v>3475</v>
      </c>
      <c r="E12" s="3">
        <v>4131</v>
      </c>
      <c r="F12" s="3">
        <v>2399</v>
      </c>
      <c r="G12" s="108">
        <f t="shared" si="0"/>
        <v>3265</v>
      </c>
      <c r="I12" s="16">
        <v>1420491</v>
      </c>
      <c r="K12" s="17">
        <v>78084</v>
      </c>
    </row>
    <row r="13" spans="1:12" x14ac:dyDescent="0.3">
      <c r="A13" s="3" t="s">
        <v>19</v>
      </c>
      <c r="B13" s="3"/>
      <c r="C13" s="3">
        <v>1289</v>
      </c>
      <c r="D13" s="3">
        <v>723</v>
      </c>
      <c r="E13" s="3">
        <v>1297</v>
      </c>
      <c r="F13" s="3">
        <v>715</v>
      </c>
      <c r="G13" s="108">
        <f t="shared" si="0"/>
        <v>1006</v>
      </c>
      <c r="I13" s="16">
        <v>1754208</v>
      </c>
      <c r="K13" s="17">
        <v>53089</v>
      </c>
    </row>
    <row r="14" spans="1:12" x14ac:dyDescent="0.3">
      <c r="A14" s="3" t="s">
        <v>20</v>
      </c>
      <c r="B14" s="3"/>
      <c r="C14" s="3">
        <v>8701</v>
      </c>
      <c r="D14" s="3">
        <v>1942</v>
      </c>
      <c r="E14" s="3">
        <v>6752</v>
      </c>
      <c r="F14" s="3">
        <v>3891</v>
      </c>
      <c r="G14" s="108">
        <f t="shared" si="0"/>
        <v>5321.5</v>
      </c>
      <c r="I14" s="16">
        <v>12741080</v>
      </c>
      <c r="K14" s="17">
        <v>63575</v>
      </c>
    </row>
    <row r="15" spans="1:12" x14ac:dyDescent="0.3">
      <c r="A15" s="3" t="s">
        <v>21</v>
      </c>
      <c r="B15" s="3"/>
      <c r="C15" s="12">
        <v>4679</v>
      </c>
      <c r="D15" s="3">
        <v>579</v>
      </c>
      <c r="E15" s="3">
        <v>3776</v>
      </c>
      <c r="F15" s="3">
        <v>1482</v>
      </c>
      <c r="G15" s="108">
        <f t="shared" si="0"/>
        <v>2629</v>
      </c>
      <c r="I15" s="16">
        <v>6691878</v>
      </c>
      <c r="K15" s="17">
        <v>54325</v>
      </c>
    </row>
    <row r="16" spans="1:12" x14ac:dyDescent="0.3">
      <c r="A16" s="3" t="s">
        <v>22</v>
      </c>
      <c r="B16" s="3"/>
      <c r="C16" s="3">
        <v>2508</v>
      </c>
      <c r="D16" s="3">
        <v>241</v>
      </c>
      <c r="E16" s="3">
        <v>1711</v>
      </c>
      <c r="F16" s="3">
        <v>1038</v>
      </c>
      <c r="G16" s="108">
        <f t="shared" si="0"/>
        <v>1374.5</v>
      </c>
      <c r="I16" s="16">
        <v>3156145</v>
      </c>
      <c r="K16" s="17">
        <v>58580</v>
      </c>
    </row>
    <row r="17" spans="1:11" x14ac:dyDescent="0.3">
      <c r="A17" s="3" t="s">
        <v>23</v>
      </c>
      <c r="B17" s="3"/>
      <c r="C17" s="3">
        <v>1749</v>
      </c>
      <c r="D17" s="3">
        <v>318</v>
      </c>
      <c r="E17" s="3">
        <v>1348</v>
      </c>
      <c r="F17" s="3">
        <v>719</v>
      </c>
      <c r="G17" s="108">
        <f t="shared" si="0"/>
        <v>1033.5</v>
      </c>
      <c r="I17" s="16">
        <v>2911505</v>
      </c>
      <c r="K17" s="17">
        <v>57422</v>
      </c>
    </row>
    <row r="18" spans="1:11" x14ac:dyDescent="0.3">
      <c r="A18" s="3" t="s">
        <v>24</v>
      </c>
      <c r="B18" s="3"/>
      <c r="C18" s="3">
        <v>2820</v>
      </c>
      <c r="D18" s="3">
        <v>868</v>
      </c>
      <c r="E18" s="3">
        <v>2735</v>
      </c>
      <c r="F18" s="3">
        <v>953</v>
      </c>
      <c r="G18" s="108">
        <f t="shared" si="0"/>
        <v>1844</v>
      </c>
      <c r="I18" s="16">
        <v>4468402</v>
      </c>
      <c r="K18" s="22">
        <v>48392</v>
      </c>
    </row>
    <row r="19" spans="1:11" x14ac:dyDescent="0.3">
      <c r="A19" s="3" t="s">
        <v>25</v>
      </c>
      <c r="B19" s="3"/>
      <c r="C19" s="3">
        <v>1994</v>
      </c>
      <c r="D19" s="3">
        <v>1065</v>
      </c>
      <c r="E19" s="3">
        <v>2540</v>
      </c>
      <c r="F19" s="3">
        <v>519</v>
      </c>
      <c r="G19" s="108">
        <f t="shared" si="0"/>
        <v>1529.5</v>
      </c>
      <c r="I19" s="16">
        <v>4659978</v>
      </c>
      <c r="K19" s="22">
        <v>47942</v>
      </c>
    </row>
    <row r="20" spans="1:11" x14ac:dyDescent="0.3">
      <c r="A20" s="3" t="s">
        <v>26</v>
      </c>
      <c r="B20" s="3"/>
      <c r="C20" s="12">
        <v>2418</v>
      </c>
      <c r="D20" s="3">
        <v>98</v>
      </c>
      <c r="E20" s="3">
        <v>1450</v>
      </c>
      <c r="F20" s="3">
        <v>1066</v>
      </c>
      <c r="G20" s="108">
        <f t="shared" si="0"/>
        <v>1258</v>
      </c>
      <c r="I20" s="23">
        <v>1338404</v>
      </c>
      <c r="K20" s="22">
        <v>55425</v>
      </c>
    </row>
    <row r="21" spans="1:11" x14ac:dyDescent="0.3">
      <c r="A21" s="3" t="s">
        <v>27</v>
      </c>
      <c r="B21" s="3"/>
      <c r="C21" s="3">
        <v>5380</v>
      </c>
      <c r="D21" s="3">
        <v>1764</v>
      </c>
      <c r="E21" s="3">
        <v>4914</v>
      </c>
      <c r="F21" s="3">
        <v>2230</v>
      </c>
      <c r="G21" s="108">
        <f t="shared" si="0"/>
        <v>3572</v>
      </c>
      <c r="I21" s="23">
        <v>6042718</v>
      </c>
      <c r="K21" s="17">
        <v>81868</v>
      </c>
    </row>
    <row r="22" spans="1:11" x14ac:dyDescent="0.3">
      <c r="A22" s="3" t="s">
        <v>28</v>
      </c>
      <c r="B22" s="3"/>
      <c r="C22" s="3">
        <v>19083</v>
      </c>
      <c r="D22" s="3">
        <v>985</v>
      </c>
      <c r="E22" s="3">
        <v>6811</v>
      </c>
      <c r="F22" s="3">
        <v>13257</v>
      </c>
      <c r="G22" s="108">
        <f t="shared" si="0"/>
        <v>10034</v>
      </c>
      <c r="I22" s="16">
        <v>6902149</v>
      </c>
      <c r="K22" s="17">
        <v>77378</v>
      </c>
    </row>
    <row r="23" spans="1:11" x14ac:dyDescent="0.3">
      <c r="A23" s="3" t="s">
        <v>29</v>
      </c>
      <c r="B23" s="3"/>
      <c r="C23" s="3">
        <v>7452</v>
      </c>
      <c r="D23" s="3">
        <v>899</v>
      </c>
      <c r="E23" s="3">
        <v>5209</v>
      </c>
      <c r="F23" s="3">
        <v>3142</v>
      </c>
      <c r="G23" s="108">
        <f t="shared" si="0"/>
        <v>4175.5</v>
      </c>
      <c r="I23" s="16">
        <v>9995915</v>
      </c>
      <c r="K23" s="22">
        <v>54938</v>
      </c>
    </row>
    <row r="24" spans="1:11" x14ac:dyDescent="0.3">
      <c r="A24" s="3" t="s">
        <v>30</v>
      </c>
      <c r="B24" s="3"/>
      <c r="C24" s="3">
        <v>6122</v>
      </c>
      <c r="D24" s="3">
        <v>1121</v>
      </c>
      <c r="E24" s="3">
        <v>3993</v>
      </c>
      <c r="F24" s="3">
        <v>3250</v>
      </c>
      <c r="G24" s="108">
        <f t="shared" si="0"/>
        <v>3621.5</v>
      </c>
      <c r="I24" s="16">
        <v>5611179</v>
      </c>
      <c r="K24" s="22">
        <v>68411</v>
      </c>
    </row>
    <row r="25" spans="1:11" x14ac:dyDescent="0.3">
      <c r="A25" s="3" t="s">
        <v>31</v>
      </c>
      <c r="B25" s="3"/>
      <c r="C25" s="3">
        <v>731</v>
      </c>
      <c r="D25" s="3">
        <v>621</v>
      </c>
      <c r="E25" s="3">
        <v>1024</v>
      </c>
      <c r="F25" s="3">
        <v>328</v>
      </c>
      <c r="G25" s="108">
        <f t="shared" si="0"/>
        <v>676</v>
      </c>
      <c r="I25" s="23">
        <v>2986530</v>
      </c>
      <c r="K25" s="22">
        <v>43567</v>
      </c>
    </row>
    <row r="26" spans="1:11" x14ac:dyDescent="0.3">
      <c r="A26" s="3" t="s">
        <v>32</v>
      </c>
      <c r="B26" s="3"/>
      <c r="C26" s="3">
        <v>4779</v>
      </c>
      <c r="D26" s="3">
        <v>1253</v>
      </c>
      <c r="E26" s="3">
        <v>3871</v>
      </c>
      <c r="F26" s="3">
        <v>2161</v>
      </c>
      <c r="G26" s="108">
        <f t="shared" si="0"/>
        <v>3016</v>
      </c>
      <c r="I26" s="23">
        <v>6126452</v>
      </c>
      <c r="K26" s="17">
        <v>53560</v>
      </c>
    </row>
    <row r="27" spans="1:11" x14ac:dyDescent="0.3">
      <c r="A27" s="3" t="s">
        <v>33</v>
      </c>
      <c r="B27" s="3"/>
      <c r="C27" s="12">
        <v>1032</v>
      </c>
      <c r="D27" s="3">
        <v>373</v>
      </c>
      <c r="E27" s="3">
        <v>983</v>
      </c>
      <c r="F27" s="3">
        <v>422</v>
      </c>
      <c r="G27" s="108">
        <f t="shared" si="0"/>
        <v>702.5</v>
      </c>
      <c r="I27" s="16">
        <v>1062305</v>
      </c>
      <c r="K27" s="17">
        <v>52559</v>
      </c>
    </row>
    <row r="28" spans="1:11" x14ac:dyDescent="0.3">
      <c r="A28" s="3" t="s">
        <v>34</v>
      </c>
      <c r="B28" s="3"/>
      <c r="C28" s="3">
        <v>2277</v>
      </c>
      <c r="D28" s="3">
        <v>144</v>
      </c>
      <c r="E28" s="3">
        <v>1745</v>
      </c>
      <c r="F28" s="3">
        <v>676</v>
      </c>
      <c r="G28" s="108">
        <f t="shared" si="0"/>
        <v>1210.5</v>
      </c>
      <c r="I28" s="16">
        <v>1929268</v>
      </c>
      <c r="K28" s="22">
        <v>59116</v>
      </c>
    </row>
    <row r="29" spans="1:11" x14ac:dyDescent="0.3">
      <c r="A29" s="3" t="s">
        <v>35</v>
      </c>
      <c r="B29" s="3"/>
      <c r="C29" s="12">
        <v>3305</v>
      </c>
      <c r="D29" s="3">
        <v>4239</v>
      </c>
      <c r="E29" s="12">
        <v>7058</v>
      </c>
      <c r="F29" s="3">
        <v>486</v>
      </c>
      <c r="G29" s="108">
        <f t="shared" si="0"/>
        <v>3772</v>
      </c>
      <c r="I29" s="16">
        <v>3034392</v>
      </c>
      <c r="K29" s="22">
        <v>57598</v>
      </c>
    </row>
    <row r="30" spans="1:11" x14ac:dyDescent="0.3">
      <c r="A30" s="3" t="s">
        <v>36</v>
      </c>
      <c r="B30" s="3"/>
      <c r="C30" s="3">
        <v>1296</v>
      </c>
      <c r="D30" s="3">
        <v>154</v>
      </c>
      <c r="E30" s="3">
        <v>835</v>
      </c>
      <c r="F30" s="3">
        <v>615</v>
      </c>
      <c r="G30" s="108">
        <f t="shared" si="0"/>
        <v>725</v>
      </c>
      <c r="I30" s="23">
        <v>1356458</v>
      </c>
      <c r="K30" s="22">
        <v>74057</v>
      </c>
    </row>
    <row r="31" spans="1:11" x14ac:dyDescent="0.3">
      <c r="A31" s="3" t="s">
        <v>37</v>
      </c>
      <c r="B31" s="3"/>
      <c r="C31" s="3">
        <v>7775</v>
      </c>
      <c r="D31" s="3">
        <v>1623</v>
      </c>
      <c r="E31" s="3">
        <v>6048</v>
      </c>
      <c r="F31" s="3">
        <v>3350</v>
      </c>
      <c r="G31" s="108">
        <f t="shared" si="0"/>
        <v>4699</v>
      </c>
      <c r="I31" s="23">
        <v>8908520</v>
      </c>
      <c r="K31" s="17">
        <v>79363</v>
      </c>
    </row>
    <row r="32" spans="1:11" x14ac:dyDescent="0.3">
      <c r="A32" s="3" t="s">
        <v>38</v>
      </c>
      <c r="B32" s="3"/>
      <c r="C32" s="3">
        <v>1755</v>
      </c>
      <c r="D32" s="3">
        <v>796</v>
      </c>
      <c r="E32" s="3">
        <v>1949</v>
      </c>
      <c r="F32" s="3">
        <v>602</v>
      </c>
      <c r="G32" s="108">
        <f t="shared" si="0"/>
        <v>1275.5</v>
      </c>
      <c r="I32" s="16">
        <v>2095428</v>
      </c>
      <c r="K32" s="17">
        <v>48059</v>
      </c>
    </row>
    <row r="33" spans="1:11" x14ac:dyDescent="0.3">
      <c r="A33" s="3" t="s">
        <v>39</v>
      </c>
      <c r="B33" s="3"/>
      <c r="C33" s="3">
        <v>87603</v>
      </c>
      <c r="D33" s="3">
        <v>4294</v>
      </c>
      <c r="E33" s="3">
        <v>39827</v>
      </c>
      <c r="F33" s="3">
        <v>52070</v>
      </c>
      <c r="G33" s="108">
        <f t="shared" si="0"/>
        <v>45948.5</v>
      </c>
      <c r="I33" s="16">
        <v>19542209</v>
      </c>
      <c r="K33" s="22">
        <v>65323</v>
      </c>
    </row>
    <row r="34" spans="1:11" x14ac:dyDescent="0.3">
      <c r="A34" s="3" t="s">
        <v>40</v>
      </c>
      <c r="B34" s="3"/>
      <c r="C34" s="12">
        <v>6818</v>
      </c>
      <c r="D34" s="3">
        <v>2450</v>
      </c>
      <c r="E34" s="3">
        <v>6451</v>
      </c>
      <c r="F34" s="3">
        <v>2817</v>
      </c>
      <c r="G34" s="108">
        <f t="shared" ref="G34:G51" si="1">AVERAGE(C34:F34)</f>
        <v>4634</v>
      </c>
      <c r="I34" s="16">
        <v>10383620</v>
      </c>
      <c r="K34" s="22">
        <v>52413</v>
      </c>
    </row>
    <row r="35" spans="1:11" x14ac:dyDescent="0.3">
      <c r="A35" s="3" t="s">
        <v>41</v>
      </c>
      <c r="B35" s="3"/>
      <c r="C35" s="3">
        <v>494</v>
      </c>
      <c r="D35" s="3">
        <v>48</v>
      </c>
      <c r="E35" s="3">
        <v>467</v>
      </c>
      <c r="F35" s="3">
        <v>75</v>
      </c>
      <c r="G35" s="108">
        <f t="shared" si="1"/>
        <v>271</v>
      </c>
      <c r="I35" s="23">
        <v>760077</v>
      </c>
      <c r="K35" s="22">
        <v>63473</v>
      </c>
    </row>
    <row r="36" spans="1:11" x14ac:dyDescent="0.3">
      <c r="A36" s="3" t="s">
        <v>42</v>
      </c>
      <c r="B36" s="3"/>
      <c r="C36" s="3">
        <v>8934</v>
      </c>
      <c r="D36" s="3">
        <v>1315</v>
      </c>
      <c r="E36" s="3">
        <v>6929</v>
      </c>
      <c r="F36" s="3">
        <v>3320</v>
      </c>
      <c r="G36" s="108">
        <f t="shared" si="1"/>
        <v>5124.5</v>
      </c>
      <c r="I36" s="23">
        <v>11689442</v>
      </c>
      <c r="K36" s="17">
        <v>54533</v>
      </c>
    </row>
    <row r="37" spans="1:11" x14ac:dyDescent="0.3">
      <c r="A37" s="3" t="s">
        <v>43</v>
      </c>
      <c r="B37" s="3"/>
      <c r="C37" s="3">
        <v>2680</v>
      </c>
      <c r="D37" s="3">
        <v>1191</v>
      </c>
      <c r="E37" s="3">
        <v>2823</v>
      </c>
      <c r="F37" s="3">
        <v>1048</v>
      </c>
      <c r="G37" s="108">
        <f t="shared" si="1"/>
        <v>1935.5</v>
      </c>
      <c r="I37" s="16">
        <v>3943079</v>
      </c>
      <c r="K37" s="17">
        <v>51424</v>
      </c>
    </row>
    <row r="38" spans="1:11" x14ac:dyDescent="0.3">
      <c r="A38" s="3" t="s">
        <v>44</v>
      </c>
      <c r="B38" s="3"/>
      <c r="C38" s="3">
        <v>5551</v>
      </c>
      <c r="D38" s="3">
        <v>8925</v>
      </c>
      <c r="E38" s="3">
        <v>11139</v>
      </c>
      <c r="F38" s="3">
        <v>3337</v>
      </c>
      <c r="G38" s="108">
        <f t="shared" si="1"/>
        <v>7238</v>
      </c>
      <c r="I38" s="16">
        <v>4190713</v>
      </c>
      <c r="K38" s="22">
        <v>59393</v>
      </c>
    </row>
    <row r="39" spans="1:11" x14ac:dyDescent="0.3">
      <c r="A39" s="3" t="s">
        <v>45</v>
      </c>
      <c r="B39" s="3"/>
      <c r="C39" s="3">
        <v>11768</v>
      </c>
      <c r="D39" s="3">
        <v>1744</v>
      </c>
      <c r="E39" s="3">
        <v>8163</v>
      </c>
      <c r="F39" s="3">
        <v>5349</v>
      </c>
      <c r="G39" s="108">
        <f t="shared" si="1"/>
        <v>6756</v>
      </c>
      <c r="I39" s="16">
        <v>12807060</v>
      </c>
      <c r="K39" s="22">
        <v>59445</v>
      </c>
    </row>
    <row r="40" spans="1:11" x14ac:dyDescent="0.3">
      <c r="A40" s="3" t="s">
        <v>46</v>
      </c>
      <c r="B40" s="3"/>
      <c r="C40" s="12">
        <v>1050</v>
      </c>
      <c r="D40" s="3">
        <v>51</v>
      </c>
      <c r="E40" s="3">
        <v>747</v>
      </c>
      <c r="F40" s="3">
        <v>354</v>
      </c>
      <c r="G40" s="108">
        <f t="shared" si="1"/>
        <v>550.5</v>
      </c>
      <c r="I40" s="23">
        <v>1057315</v>
      </c>
      <c r="K40" s="22">
        <v>63296</v>
      </c>
    </row>
    <row r="41" spans="1:11" x14ac:dyDescent="0.3">
      <c r="A41" s="3" t="s">
        <v>47</v>
      </c>
      <c r="B41" s="3"/>
      <c r="C41" s="3">
        <v>2589</v>
      </c>
      <c r="D41" s="3">
        <v>1344</v>
      </c>
      <c r="E41" s="3">
        <v>3082</v>
      </c>
      <c r="F41" s="3">
        <v>851</v>
      </c>
      <c r="G41" s="108">
        <f t="shared" si="1"/>
        <v>1966.5</v>
      </c>
      <c r="I41" s="23">
        <v>5084127</v>
      </c>
      <c r="K41" s="17">
        <v>51015</v>
      </c>
    </row>
    <row r="42" spans="1:11" x14ac:dyDescent="0.3">
      <c r="A42" s="3" t="s">
        <v>48</v>
      </c>
      <c r="B42" s="3"/>
      <c r="C42" s="3">
        <v>874</v>
      </c>
      <c r="D42" s="3">
        <v>285</v>
      </c>
      <c r="E42" s="3">
        <v>836</v>
      </c>
      <c r="F42" s="3">
        <v>323</v>
      </c>
      <c r="G42" s="108">
        <f t="shared" si="1"/>
        <v>579.5</v>
      </c>
      <c r="I42" s="16">
        <v>882235</v>
      </c>
      <c r="K42" s="17">
        <v>56499</v>
      </c>
    </row>
    <row r="43" spans="1:11" x14ac:dyDescent="0.3">
      <c r="A43" s="3" t="s">
        <v>49</v>
      </c>
      <c r="B43" s="3"/>
      <c r="C43" s="3">
        <v>5028</v>
      </c>
      <c r="D43" s="3">
        <v>2855</v>
      </c>
      <c r="E43" s="3">
        <v>6139</v>
      </c>
      <c r="F43" s="3">
        <v>1744</v>
      </c>
      <c r="G43" s="108">
        <f t="shared" si="1"/>
        <v>3941.5</v>
      </c>
      <c r="I43" s="16">
        <v>6770010</v>
      </c>
      <c r="K43" s="22">
        <v>50972</v>
      </c>
    </row>
    <row r="44" spans="1:11" x14ac:dyDescent="0.3">
      <c r="A44" s="3" t="s">
        <v>50</v>
      </c>
      <c r="C44" s="3">
        <v>14776</v>
      </c>
      <c r="D44" s="3">
        <v>10534</v>
      </c>
      <c r="E44" s="3">
        <v>19199</v>
      </c>
      <c r="F44" s="3">
        <v>6111</v>
      </c>
      <c r="G44" s="108">
        <f t="shared" si="1"/>
        <v>12655</v>
      </c>
      <c r="I44" s="16">
        <v>28701845</v>
      </c>
      <c r="K44" s="22">
        <v>59570</v>
      </c>
    </row>
    <row r="45" spans="1:11" x14ac:dyDescent="0.3">
      <c r="A45" s="3" t="s">
        <v>51</v>
      </c>
      <c r="C45" s="3">
        <v>2456</v>
      </c>
      <c r="D45" s="3">
        <v>420</v>
      </c>
      <c r="E45" s="3">
        <v>1904</v>
      </c>
      <c r="F45" s="3">
        <v>972</v>
      </c>
      <c r="G45" s="108">
        <f t="shared" si="1"/>
        <v>1438</v>
      </c>
      <c r="I45" s="23">
        <v>3161105</v>
      </c>
      <c r="K45" s="22">
        <v>68374</v>
      </c>
    </row>
    <row r="46" spans="1:11" x14ac:dyDescent="0.3">
      <c r="A46" s="3" t="s">
        <v>52</v>
      </c>
      <c r="C46" s="3">
        <v>1209</v>
      </c>
      <c r="D46" s="3">
        <v>82</v>
      </c>
      <c r="E46" s="3">
        <v>780</v>
      </c>
      <c r="F46" s="3">
        <v>511</v>
      </c>
      <c r="G46" s="108">
        <f t="shared" si="1"/>
        <v>645.5</v>
      </c>
      <c r="I46" s="23">
        <v>626299</v>
      </c>
      <c r="K46" s="17">
        <v>60076</v>
      </c>
    </row>
    <row r="47" spans="1:11" x14ac:dyDescent="0.3">
      <c r="A47" s="3" t="s">
        <v>53</v>
      </c>
      <c r="C47" s="3">
        <v>5060</v>
      </c>
      <c r="D47" s="3">
        <v>915</v>
      </c>
      <c r="E47" s="3">
        <v>3928</v>
      </c>
      <c r="F47" s="3">
        <v>2047</v>
      </c>
      <c r="G47" s="108">
        <f t="shared" si="1"/>
        <v>2987.5</v>
      </c>
      <c r="I47" s="16">
        <v>8517685</v>
      </c>
      <c r="K47" s="17">
        <v>71564</v>
      </c>
    </row>
    <row r="48" spans="1:11" x14ac:dyDescent="0.3">
      <c r="A48" s="3" t="s">
        <v>54</v>
      </c>
      <c r="C48" s="3">
        <v>11683</v>
      </c>
      <c r="D48" s="3">
        <v>10621</v>
      </c>
      <c r="E48" s="3">
        <v>16424</v>
      </c>
      <c r="F48" s="3">
        <v>5880</v>
      </c>
      <c r="G48" s="108">
        <f t="shared" si="1"/>
        <v>11152</v>
      </c>
      <c r="I48" s="16">
        <v>7535591</v>
      </c>
      <c r="K48" s="22">
        <v>70116</v>
      </c>
    </row>
    <row r="49" spans="1:11" x14ac:dyDescent="0.3">
      <c r="A49" s="3" t="s">
        <v>55</v>
      </c>
      <c r="C49" s="3">
        <v>1060</v>
      </c>
      <c r="D49" s="3">
        <v>183</v>
      </c>
      <c r="E49" s="3">
        <v>1021</v>
      </c>
      <c r="F49" s="3">
        <v>222</v>
      </c>
      <c r="G49" s="108">
        <f t="shared" si="1"/>
        <v>621.5</v>
      </c>
      <c r="I49" s="16">
        <v>1805832</v>
      </c>
      <c r="K49" s="22">
        <v>44921</v>
      </c>
    </row>
    <row r="50" spans="1:11" x14ac:dyDescent="0.3">
      <c r="A50" s="3" t="s">
        <v>56</v>
      </c>
      <c r="C50" s="3">
        <v>4525</v>
      </c>
      <c r="D50" s="3">
        <v>382</v>
      </c>
      <c r="E50" s="3">
        <v>2740</v>
      </c>
      <c r="F50" s="3">
        <v>2167</v>
      </c>
      <c r="G50" s="108">
        <f t="shared" si="1"/>
        <v>2453.5</v>
      </c>
      <c r="I50" s="23">
        <v>5813568</v>
      </c>
      <c r="K50" s="22">
        <v>59209</v>
      </c>
    </row>
    <row r="51" spans="1:11" x14ac:dyDescent="0.3">
      <c r="A51" s="3" t="s">
        <v>57</v>
      </c>
      <c r="B51" s="3"/>
      <c r="C51" s="3">
        <v>440</v>
      </c>
      <c r="D51" s="3">
        <v>199</v>
      </c>
      <c r="E51" s="3">
        <v>434</v>
      </c>
      <c r="F51" s="3">
        <v>205</v>
      </c>
      <c r="G51" s="108">
        <f t="shared" si="1"/>
        <v>319.5</v>
      </c>
      <c r="I51" s="23">
        <v>577737</v>
      </c>
      <c r="K51" s="17">
        <v>62268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D059-7633-430C-B311-11331DE5B068}">
  <dimension ref="A1:L51"/>
  <sheetViews>
    <sheetView zoomScale="84" zoomScaleNormal="84" workbookViewId="0"/>
  </sheetViews>
  <sheetFormatPr defaultColWidth="9.109375" defaultRowHeight="13.2" x14ac:dyDescent="0.25"/>
  <cols>
    <col min="1" max="1" width="14.109375" style="11" bestFit="1" customWidth="1"/>
    <col min="2" max="2" width="0" style="11" hidden="1" customWidth="1"/>
    <col min="3" max="3" width="18" style="11" bestFit="1" customWidth="1"/>
    <col min="4" max="4" width="20" style="11" bestFit="1" customWidth="1"/>
    <col min="5" max="5" width="18.5546875" style="11" bestFit="1" customWidth="1"/>
    <col min="6" max="6" width="26.33203125" style="11" bestFit="1" customWidth="1"/>
    <col min="7" max="7" width="16.5546875" style="11" bestFit="1" customWidth="1"/>
    <col min="8" max="8" width="9.109375" style="11"/>
    <col min="9" max="9" width="22.33203125" style="11" bestFit="1" customWidth="1"/>
    <col min="10" max="10" width="10.6640625" style="11" bestFit="1" customWidth="1"/>
    <col min="11" max="11" width="14.33203125" style="11" bestFit="1" customWidth="1"/>
    <col min="12" max="12" width="9.33203125" style="11" bestFit="1" customWidth="1"/>
    <col min="13" max="13" width="10.33203125" style="11" bestFit="1" customWidth="1"/>
    <col min="14" max="14" width="14.5546875" style="11" bestFit="1" customWidth="1"/>
    <col min="15" max="15" width="10.33203125" style="11" bestFit="1" customWidth="1"/>
    <col min="16" max="16" width="10.5546875" style="11" bestFit="1" customWidth="1"/>
    <col min="17" max="16384" width="9.109375" style="11"/>
  </cols>
  <sheetData>
    <row r="1" spans="1:12" x14ac:dyDescent="0.25">
      <c r="A1" s="13" t="s">
        <v>0</v>
      </c>
      <c r="B1" s="1"/>
      <c r="C1" s="3" t="s">
        <v>1</v>
      </c>
      <c r="D1" s="3" t="s">
        <v>2</v>
      </c>
      <c r="E1" s="1" t="s">
        <v>3</v>
      </c>
      <c r="F1" s="3" t="s">
        <v>4</v>
      </c>
      <c r="G1" s="63" t="s">
        <v>5</v>
      </c>
      <c r="I1" s="63" t="s">
        <v>6</v>
      </c>
      <c r="K1" s="63" t="s">
        <v>7</v>
      </c>
      <c r="L1" s="11">
        <v>2019</v>
      </c>
    </row>
    <row r="2" spans="1:12" x14ac:dyDescent="0.25">
      <c r="A2" s="14" t="s">
        <v>8</v>
      </c>
      <c r="B2" s="2"/>
      <c r="C2" s="2">
        <v>2070</v>
      </c>
      <c r="D2" s="2">
        <v>1191</v>
      </c>
      <c r="E2" s="3">
        <v>2519</v>
      </c>
      <c r="F2" s="2">
        <v>742</v>
      </c>
      <c r="G2" s="11">
        <f t="shared" ref="G2:G33" si="0">AVERAGE(C2:F2)</f>
        <v>1630.5</v>
      </c>
      <c r="I2" s="16">
        <v>4903185</v>
      </c>
      <c r="K2" s="17">
        <v>48486</v>
      </c>
    </row>
    <row r="3" spans="1:12" x14ac:dyDescent="0.25">
      <c r="A3" s="14" t="s">
        <v>9</v>
      </c>
      <c r="B3" s="2"/>
      <c r="C3" s="2">
        <v>1634</v>
      </c>
      <c r="D3" s="2">
        <v>273</v>
      </c>
      <c r="E3" s="2">
        <v>1384</v>
      </c>
      <c r="F3" s="2">
        <v>523</v>
      </c>
      <c r="G3" s="11">
        <f t="shared" si="0"/>
        <v>953.5</v>
      </c>
      <c r="I3" s="16">
        <v>731545</v>
      </c>
      <c r="K3" s="17">
        <v>76715</v>
      </c>
    </row>
    <row r="4" spans="1:12" x14ac:dyDescent="0.25">
      <c r="A4" s="14" t="s">
        <v>10</v>
      </c>
      <c r="B4" s="2"/>
      <c r="C4" s="2">
        <v>5475</v>
      </c>
      <c r="D4" s="2">
        <v>4532</v>
      </c>
      <c r="E4" s="2">
        <v>7538</v>
      </c>
      <c r="F4" s="2">
        <v>2469</v>
      </c>
      <c r="G4" s="11">
        <f t="shared" si="0"/>
        <v>5003.5</v>
      </c>
      <c r="I4" s="16">
        <v>7278717</v>
      </c>
      <c r="K4" s="17">
        <v>56213</v>
      </c>
    </row>
    <row r="5" spans="1:12" x14ac:dyDescent="0.25">
      <c r="A5" s="14" t="s">
        <v>11</v>
      </c>
      <c r="B5" s="2"/>
      <c r="C5" s="2">
        <v>1302</v>
      </c>
      <c r="D5" s="2">
        <v>1415</v>
      </c>
      <c r="E5" s="2">
        <v>2303</v>
      </c>
      <c r="F5" s="2">
        <v>414</v>
      </c>
      <c r="G5" s="11">
        <f t="shared" si="0"/>
        <v>1358.5</v>
      </c>
      <c r="I5" s="16">
        <v>3017804</v>
      </c>
      <c r="K5" s="17">
        <v>45726</v>
      </c>
    </row>
    <row r="6" spans="1:12" x14ac:dyDescent="0.25">
      <c r="A6" s="14" t="s">
        <v>12</v>
      </c>
      <c r="B6" s="2"/>
      <c r="C6" s="2">
        <v>42846</v>
      </c>
      <c r="D6" s="2">
        <v>108432</v>
      </c>
      <c r="E6" s="2">
        <v>128777</v>
      </c>
      <c r="F6" s="2">
        <v>22501</v>
      </c>
      <c r="G6" s="11">
        <f t="shared" si="0"/>
        <v>75639</v>
      </c>
      <c r="I6" s="16">
        <v>39512223</v>
      </c>
      <c r="K6" s="17">
        <v>71228</v>
      </c>
    </row>
    <row r="7" spans="1:12" x14ac:dyDescent="0.25">
      <c r="A7" s="14" t="s">
        <v>13</v>
      </c>
      <c r="B7" s="2"/>
      <c r="C7" s="2">
        <v>7431</v>
      </c>
      <c r="D7" s="2">
        <v>2188</v>
      </c>
      <c r="E7" s="2">
        <v>7263</v>
      </c>
      <c r="F7" s="2">
        <v>2356</v>
      </c>
      <c r="G7" s="11">
        <f t="shared" si="0"/>
        <v>4809.5</v>
      </c>
      <c r="I7" s="16">
        <v>5758736</v>
      </c>
      <c r="K7" s="17">
        <v>68811</v>
      </c>
    </row>
    <row r="8" spans="1:12" x14ac:dyDescent="0.25">
      <c r="A8" s="14" t="s">
        <v>14</v>
      </c>
      <c r="B8" s="2"/>
      <c r="C8" s="2">
        <v>2577</v>
      </c>
      <c r="D8" s="2">
        <v>456</v>
      </c>
      <c r="E8" s="2">
        <v>2100</v>
      </c>
      <c r="F8" s="2">
        <v>933</v>
      </c>
      <c r="G8" s="11">
        <f t="shared" si="0"/>
        <v>1516.5</v>
      </c>
      <c r="I8" s="16">
        <v>3565287</v>
      </c>
      <c r="K8" s="17">
        <v>76106</v>
      </c>
    </row>
    <row r="9" spans="1:12" x14ac:dyDescent="0.25">
      <c r="A9" s="14" t="s">
        <v>15</v>
      </c>
      <c r="B9" s="2"/>
      <c r="C9" s="2">
        <v>826</v>
      </c>
      <c r="D9" s="2">
        <v>95</v>
      </c>
      <c r="E9" s="2">
        <v>565</v>
      </c>
      <c r="F9" s="2">
        <v>356</v>
      </c>
      <c r="G9" s="11">
        <f t="shared" si="0"/>
        <v>460.5</v>
      </c>
      <c r="I9" s="16">
        <v>973764</v>
      </c>
      <c r="K9" s="17">
        <v>65627</v>
      </c>
    </row>
    <row r="10" spans="1:12" x14ac:dyDescent="0.25">
      <c r="A10" s="14" t="s">
        <v>16</v>
      </c>
      <c r="B10" s="2"/>
      <c r="C10" s="2">
        <v>15852</v>
      </c>
      <c r="D10" s="2">
        <v>12476</v>
      </c>
      <c r="E10" s="2">
        <v>21265</v>
      </c>
      <c r="F10" s="2">
        <v>7063</v>
      </c>
      <c r="G10" s="11">
        <f t="shared" si="0"/>
        <v>14164</v>
      </c>
      <c r="I10" s="16">
        <v>21477737</v>
      </c>
      <c r="K10" s="17">
        <v>53267</v>
      </c>
    </row>
    <row r="11" spans="1:12" x14ac:dyDescent="0.25">
      <c r="A11" s="14" t="s">
        <v>17</v>
      </c>
      <c r="B11" s="2"/>
      <c r="C11" s="2">
        <v>6563</v>
      </c>
      <c r="D11" s="2">
        <v>3880</v>
      </c>
      <c r="E11" s="2">
        <v>7913</v>
      </c>
      <c r="F11" s="2">
        <v>2530</v>
      </c>
      <c r="G11" s="11">
        <f t="shared" si="0"/>
        <v>5221.5</v>
      </c>
      <c r="I11" s="16">
        <v>10617423</v>
      </c>
      <c r="K11" s="17">
        <v>55679</v>
      </c>
    </row>
    <row r="12" spans="1:12" x14ac:dyDescent="0.25">
      <c r="A12" s="14" t="s">
        <v>18</v>
      </c>
      <c r="B12" s="2"/>
      <c r="C12" s="2">
        <v>2772</v>
      </c>
      <c r="D12" s="2">
        <v>3640</v>
      </c>
      <c r="E12" s="2">
        <v>4420</v>
      </c>
      <c r="F12" s="2">
        <v>1992</v>
      </c>
      <c r="G12" s="11">
        <f t="shared" si="0"/>
        <v>3206</v>
      </c>
      <c r="I12" s="16">
        <v>1415872</v>
      </c>
      <c r="K12" s="17">
        <v>78084</v>
      </c>
    </row>
    <row r="13" spans="1:12" x14ac:dyDescent="0.25">
      <c r="A13" s="14" t="s">
        <v>19</v>
      </c>
      <c r="B13" s="2"/>
      <c r="C13" s="2">
        <v>1330</v>
      </c>
      <c r="D13" s="2">
        <v>985</v>
      </c>
      <c r="E13" s="2">
        <v>1516</v>
      </c>
      <c r="F13" s="2">
        <v>799</v>
      </c>
      <c r="G13" s="11">
        <f t="shared" si="0"/>
        <v>1157.5</v>
      </c>
      <c r="I13" s="16">
        <v>1787065</v>
      </c>
      <c r="K13" s="17">
        <v>53089</v>
      </c>
    </row>
    <row r="14" spans="1:12" x14ac:dyDescent="0.25">
      <c r="A14" s="14" t="s">
        <v>20</v>
      </c>
      <c r="B14" s="2"/>
      <c r="C14" s="2">
        <v>8310</v>
      </c>
      <c r="D14" s="2">
        <v>1889</v>
      </c>
      <c r="E14" s="2">
        <v>6513</v>
      </c>
      <c r="F14" s="2">
        <v>3686</v>
      </c>
      <c r="G14" s="11">
        <f t="shared" si="0"/>
        <v>5099.5</v>
      </c>
      <c r="I14" s="16">
        <v>12671821</v>
      </c>
      <c r="K14" s="17">
        <v>63575</v>
      </c>
    </row>
    <row r="15" spans="1:12" x14ac:dyDescent="0.25">
      <c r="A15" s="14" t="s">
        <v>21</v>
      </c>
      <c r="B15" s="2"/>
      <c r="C15" s="15">
        <v>4829</v>
      </c>
      <c r="D15" s="2">
        <v>642</v>
      </c>
      <c r="E15" s="2">
        <v>3783</v>
      </c>
      <c r="F15" s="2">
        <v>1688</v>
      </c>
      <c r="G15" s="11">
        <f t="shared" si="0"/>
        <v>2735.5</v>
      </c>
      <c r="I15" s="16">
        <v>6732219</v>
      </c>
      <c r="K15" s="17">
        <v>54325</v>
      </c>
    </row>
    <row r="16" spans="1:12" x14ac:dyDescent="0.25">
      <c r="A16" s="14" t="s">
        <v>22</v>
      </c>
      <c r="B16" s="2"/>
      <c r="C16" s="2">
        <v>2127</v>
      </c>
      <c r="D16" s="2">
        <v>188</v>
      </c>
      <c r="E16" s="2">
        <v>1574</v>
      </c>
      <c r="F16" s="2">
        <v>741</v>
      </c>
      <c r="G16" s="11">
        <f t="shared" si="0"/>
        <v>1157.5</v>
      </c>
      <c r="I16" s="16">
        <v>3155070</v>
      </c>
      <c r="K16" s="17">
        <v>58580</v>
      </c>
    </row>
    <row r="17" spans="1:11" x14ac:dyDescent="0.25">
      <c r="A17" s="14" t="s">
        <v>23</v>
      </c>
      <c r="B17" s="2"/>
      <c r="C17" s="2">
        <v>1881</v>
      </c>
      <c r="D17" s="2">
        <v>398</v>
      </c>
      <c r="E17" s="2">
        <v>1651</v>
      </c>
      <c r="F17" s="2">
        <v>628</v>
      </c>
      <c r="G17" s="11">
        <f t="shared" si="0"/>
        <v>1139.5</v>
      </c>
      <c r="I17" s="16">
        <v>2913314</v>
      </c>
      <c r="K17" s="17">
        <v>57422</v>
      </c>
    </row>
    <row r="18" spans="1:11" ht="13.8" x14ac:dyDescent="0.3">
      <c r="A18" s="14" t="s">
        <v>24</v>
      </c>
      <c r="B18" s="2"/>
      <c r="C18" s="2">
        <v>3300</v>
      </c>
      <c r="D18" s="2">
        <v>779</v>
      </c>
      <c r="E18" s="2">
        <v>3073</v>
      </c>
      <c r="F18" s="2">
        <v>1006</v>
      </c>
      <c r="G18" s="11">
        <f t="shared" si="0"/>
        <v>2039.5</v>
      </c>
      <c r="I18" s="16">
        <v>4467673</v>
      </c>
      <c r="K18" s="22">
        <v>48392</v>
      </c>
    </row>
    <row r="19" spans="1:11" ht="13.8" x14ac:dyDescent="0.3">
      <c r="A19" s="14" t="s">
        <v>25</v>
      </c>
      <c r="B19" s="2"/>
      <c r="C19" s="2">
        <v>1967</v>
      </c>
      <c r="D19" s="2">
        <v>974</v>
      </c>
      <c r="E19" s="2">
        <v>2416</v>
      </c>
      <c r="F19" s="2">
        <v>525</v>
      </c>
      <c r="G19" s="11">
        <f t="shared" si="0"/>
        <v>1470.5</v>
      </c>
      <c r="I19" s="12">
        <v>4648794</v>
      </c>
      <c r="K19" s="22">
        <v>47942</v>
      </c>
    </row>
    <row r="20" spans="1:11" ht="13.8" x14ac:dyDescent="0.3">
      <c r="A20" s="14" t="s">
        <v>26</v>
      </c>
      <c r="B20" s="2"/>
      <c r="C20" s="15">
        <v>2011</v>
      </c>
      <c r="D20" s="2">
        <v>95</v>
      </c>
      <c r="E20" s="2">
        <v>1232</v>
      </c>
      <c r="F20" s="2">
        <v>874</v>
      </c>
      <c r="G20" s="11">
        <f t="shared" si="0"/>
        <v>1053</v>
      </c>
      <c r="I20" s="16">
        <v>1344212</v>
      </c>
      <c r="K20" s="22">
        <v>55425</v>
      </c>
    </row>
    <row r="21" spans="1:11" x14ac:dyDescent="0.25">
      <c r="A21" s="14" t="s">
        <v>27</v>
      </c>
      <c r="B21" s="2"/>
      <c r="C21" s="2">
        <v>5213</v>
      </c>
      <c r="D21" s="2">
        <v>1348</v>
      </c>
      <c r="E21" s="2">
        <v>4652</v>
      </c>
      <c r="F21" s="2">
        <v>1909</v>
      </c>
      <c r="G21" s="11">
        <f t="shared" si="0"/>
        <v>3280.5</v>
      </c>
      <c r="I21" s="16">
        <v>6045680</v>
      </c>
      <c r="K21" s="17">
        <v>81868</v>
      </c>
    </row>
    <row r="22" spans="1:11" x14ac:dyDescent="0.25">
      <c r="A22" s="14" t="s">
        <v>28</v>
      </c>
      <c r="B22" s="2"/>
      <c r="C22" s="2">
        <v>17642</v>
      </c>
      <c r="D22" s="2">
        <v>829</v>
      </c>
      <c r="E22" s="2">
        <v>6259</v>
      </c>
      <c r="F22" s="2">
        <v>12212</v>
      </c>
      <c r="G22" s="11">
        <f t="shared" si="0"/>
        <v>9235.5</v>
      </c>
      <c r="I22" s="16">
        <v>6892503</v>
      </c>
      <c r="K22" s="17">
        <v>77378</v>
      </c>
    </row>
    <row r="23" spans="1:11" ht="13.8" x14ac:dyDescent="0.3">
      <c r="A23" s="14" t="s">
        <v>29</v>
      </c>
      <c r="B23" s="2"/>
      <c r="C23" s="2">
        <v>7913</v>
      </c>
      <c r="D23" s="2">
        <v>662</v>
      </c>
      <c r="E23" s="2">
        <v>5212</v>
      </c>
      <c r="F23" s="2">
        <v>3363</v>
      </c>
      <c r="G23" s="11">
        <f t="shared" si="0"/>
        <v>4287.5</v>
      </c>
      <c r="I23" s="16">
        <v>9986857</v>
      </c>
      <c r="K23" s="22">
        <v>54938</v>
      </c>
    </row>
    <row r="24" spans="1:11" ht="13.8" x14ac:dyDescent="0.3">
      <c r="A24" s="14" t="s">
        <v>30</v>
      </c>
      <c r="B24" s="2"/>
      <c r="C24" s="2">
        <v>6324</v>
      </c>
      <c r="D24" s="2">
        <v>1653</v>
      </c>
      <c r="E24" s="2">
        <v>4586</v>
      </c>
      <c r="F24" s="2">
        <v>3391</v>
      </c>
      <c r="G24" s="11">
        <f t="shared" si="0"/>
        <v>3988.5</v>
      </c>
      <c r="I24" s="12">
        <v>5639632</v>
      </c>
      <c r="K24" s="22">
        <v>68411</v>
      </c>
    </row>
    <row r="25" spans="1:11" ht="13.8" x14ac:dyDescent="0.3">
      <c r="A25" s="14" t="s">
        <v>31</v>
      </c>
      <c r="B25" s="2"/>
      <c r="C25" s="2">
        <v>698</v>
      </c>
      <c r="D25" s="2">
        <v>486</v>
      </c>
      <c r="E25" s="2">
        <v>963</v>
      </c>
      <c r="F25" s="2">
        <v>221</v>
      </c>
      <c r="G25" s="11">
        <f t="shared" si="0"/>
        <v>592</v>
      </c>
      <c r="I25" s="16">
        <v>2976149</v>
      </c>
      <c r="K25" s="22">
        <v>43567</v>
      </c>
    </row>
    <row r="26" spans="1:11" x14ac:dyDescent="0.25">
      <c r="A26" s="14" t="s">
        <v>32</v>
      </c>
      <c r="B26" s="2"/>
      <c r="C26" s="2">
        <v>5228</v>
      </c>
      <c r="D26" s="2">
        <v>1053</v>
      </c>
      <c r="E26" s="2">
        <v>4264</v>
      </c>
      <c r="F26" s="2">
        <v>2017</v>
      </c>
      <c r="G26" s="11">
        <f t="shared" si="0"/>
        <v>3140.5</v>
      </c>
      <c r="I26" s="16">
        <v>6137428</v>
      </c>
      <c r="K26" s="17">
        <v>53560</v>
      </c>
    </row>
    <row r="27" spans="1:11" x14ac:dyDescent="0.25">
      <c r="A27" s="14" t="s">
        <v>33</v>
      </c>
      <c r="B27" s="2"/>
      <c r="C27" s="15">
        <v>1012</v>
      </c>
      <c r="D27" s="2">
        <v>345</v>
      </c>
      <c r="E27" s="2">
        <v>947</v>
      </c>
      <c r="F27" s="2">
        <v>410</v>
      </c>
      <c r="G27" s="11">
        <f t="shared" si="0"/>
        <v>678.5</v>
      </c>
      <c r="I27" s="16">
        <v>1068778</v>
      </c>
      <c r="K27" s="17">
        <v>52559</v>
      </c>
    </row>
    <row r="28" spans="1:11" ht="13.8" x14ac:dyDescent="0.3">
      <c r="A28" s="14" t="s">
        <v>34</v>
      </c>
      <c r="B28" s="2"/>
      <c r="C28" s="2">
        <v>2255</v>
      </c>
      <c r="D28" s="2">
        <v>110</v>
      </c>
      <c r="E28" s="2">
        <v>1715</v>
      </c>
      <c r="F28" s="2">
        <v>650</v>
      </c>
      <c r="G28" s="11">
        <f t="shared" si="0"/>
        <v>1182.5</v>
      </c>
      <c r="I28" s="16">
        <v>1934408</v>
      </c>
      <c r="K28" s="22">
        <v>59116</v>
      </c>
    </row>
    <row r="29" spans="1:11" ht="13.8" x14ac:dyDescent="0.3">
      <c r="A29" s="14" t="s">
        <v>35</v>
      </c>
      <c r="B29" s="2"/>
      <c r="C29" s="15">
        <v>3362</v>
      </c>
      <c r="D29" s="2">
        <v>3807</v>
      </c>
      <c r="E29" s="15">
        <v>6614</v>
      </c>
      <c r="F29" s="2">
        <v>555</v>
      </c>
      <c r="G29" s="11">
        <f t="shared" si="0"/>
        <v>3584.5</v>
      </c>
      <c r="I29" s="16">
        <v>3080156</v>
      </c>
      <c r="K29" s="22">
        <v>57598</v>
      </c>
    </row>
    <row r="30" spans="1:11" ht="13.8" x14ac:dyDescent="0.3">
      <c r="A30" s="14" t="s">
        <v>36</v>
      </c>
      <c r="B30" s="2"/>
      <c r="C30" s="2">
        <v>1247</v>
      </c>
      <c r="D30" s="2">
        <v>149</v>
      </c>
      <c r="E30" s="2">
        <v>812</v>
      </c>
      <c r="F30" s="2">
        <v>584</v>
      </c>
      <c r="G30" s="11">
        <f t="shared" si="0"/>
        <v>698</v>
      </c>
      <c r="I30" s="16">
        <v>1359711</v>
      </c>
      <c r="K30" s="22">
        <v>74057</v>
      </c>
    </row>
    <row r="31" spans="1:11" x14ac:dyDescent="0.25">
      <c r="A31" s="14" t="s">
        <v>37</v>
      </c>
      <c r="B31" s="2"/>
      <c r="C31" s="2">
        <v>7380</v>
      </c>
      <c r="D31" s="2">
        <v>1482</v>
      </c>
      <c r="E31" s="2">
        <v>5895</v>
      </c>
      <c r="F31" s="2">
        <v>2967</v>
      </c>
      <c r="G31" s="11">
        <f t="shared" si="0"/>
        <v>4431</v>
      </c>
      <c r="I31" s="16">
        <v>8882190</v>
      </c>
      <c r="K31" s="17">
        <v>79363</v>
      </c>
    </row>
    <row r="32" spans="1:11" x14ac:dyDescent="0.25">
      <c r="A32" s="14" t="s">
        <v>38</v>
      </c>
      <c r="B32" s="2"/>
      <c r="C32" s="2">
        <v>1982</v>
      </c>
      <c r="D32" s="2">
        <v>1259</v>
      </c>
      <c r="E32" s="2">
        <v>2464</v>
      </c>
      <c r="F32" s="2">
        <v>777</v>
      </c>
      <c r="G32" s="11">
        <f t="shared" si="0"/>
        <v>1620.5</v>
      </c>
      <c r="I32" s="16">
        <v>2096829</v>
      </c>
      <c r="K32" s="17">
        <v>48059</v>
      </c>
    </row>
    <row r="33" spans="1:11" ht="13.8" x14ac:dyDescent="0.3">
      <c r="A33" s="14" t="s">
        <v>39</v>
      </c>
      <c r="B33" s="2"/>
      <c r="C33" s="2">
        <v>88044</v>
      </c>
      <c r="D33" s="2">
        <v>4047</v>
      </c>
      <c r="E33" s="2">
        <v>42113</v>
      </c>
      <c r="F33" s="2">
        <v>49978</v>
      </c>
      <c r="G33" s="11">
        <f t="shared" si="0"/>
        <v>46045.5</v>
      </c>
      <c r="I33" s="16">
        <v>19453561</v>
      </c>
      <c r="K33" s="22">
        <v>65323</v>
      </c>
    </row>
    <row r="34" spans="1:11" ht="13.8" x14ac:dyDescent="0.3">
      <c r="A34" s="14" t="s">
        <v>40</v>
      </c>
      <c r="B34" s="2"/>
      <c r="C34" s="2">
        <v>7046</v>
      </c>
      <c r="D34" s="2">
        <v>2268</v>
      </c>
      <c r="E34" s="2">
        <v>6867</v>
      </c>
      <c r="F34" s="2">
        <v>2447</v>
      </c>
      <c r="G34" s="11">
        <f t="shared" ref="G34:G51" si="1">AVERAGE(C34:F34)</f>
        <v>4657</v>
      </c>
      <c r="I34" s="16">
        <v>10488084</v>
      </c>
      <c r="K34" s="22">
        <v>52413</v>
      </c>
    </row>
    <row r="35" spans="1:11" ht="13.8" x14ac:dyDescent="0.3">
      <c r="A35" s="14" t="s">
        <v>41</v>
      </c>
      <c r="B35" s="2"/>
      <c r="C35" s="2">
        <v>545</v>
      </c>
      <c r="D35" s="2">
        <v>12</v>
      </c>
      <c r="E35" s="2">
        <v>377</v>
      </c>
      <c r="F35" s="2">
        <v>180</v>
      </c>
      <c r="G35" s="11">
        <f t="shared" si="1"/>
        <v>278.5</v>
      </c>
      <c r="I35" s="16">
        <v>762062</v>
      </c>
      <c r="K35" s="22">
        <v>63473</v>
      </c>
    </row>
    <row r="36" spans="1:11" x14ac:dyDescent="0.25">
      <c r="A36" s="14" t="s">
        <v>42</v>
      </c>
      <c r="B36" s="2"/>
      <c r="C36" s="2">
        <v>8838</v>
      </c>
      <c r="D36" s="2">
        <v>1507</v>
      </c>
      <c r="E36" s="2">
        <v>7041</v>
      </c>
      <c r="F36" s="2">
        <v>3304</v>
      </c>
      <c r="G36" s="11">
        <f t="shared" si="1"/>
        <v>5172.5</v>
      </c>
      <c r="I36" s="16">
        <v>11689100</v>
      </c>
      <c r="K36" s="17">
        <v>54533</v>
      </c>
    </row>
    <row r="37" spans="1:11" x14ac:dyDescent="0.25">
      <c r="A37" s="14" t="s">
        <v>43</v>
      </c>
      <c r="B37" s="2"/>
      <c r="C37" s="2">
        <v>2707</v>
      </c>
      <c r="D37" s="2">
        <v>1237</v>
      </c>
      <c r="E37" s="2">
        <v>3063</v>
      </c>
      <c r="F37" s="2">
        <v>881</v>
      </c>
      <c r="G37" s="11">
        <f t="shared" si="1"/>
        <v>1972</v>
      </c>
      <c r="I37" s="16">
        <v>3956971</v>
      </c>
      <c r="K37" s="17">
        <v>51424</v>
      </c>
    </row>
    <row r="38" spans="1:11" ht="13.8" x14ac:dyDescent="0.3">
      <c r="A38" s="14" t="s">
        <v>44</v>
      </c>
      <c r="B38" s="2"/>
      <c r="C38" s="2">
        <v>5734</v>
      </c>
      <c r="D38" s="2">
        <v>10142</v>
      </c>
      <c r="E38" s="2">
        <v>12354</v>
      </c>
      <c r="F38" s="2">
        <v>3522</v>
      </c>
      <c r="G38" s="11">
        <f t="shared" si="1"/>
        <v>7938</v>
      </c>
      <c r="I38" s="16">
        <v>4217737</v>
      </c>
      <c r="K38" s="22">
        <v>59393</v>
      </c>
    </row>
    <row r="39" spans="1:11" ht="13.8" x14ac:dyDescent="0.3">
      <c r="A39" s="14" t="s">
        <v>45</v>
      </c>
      <c r="B39" s="2"/>
      <c r="C39" s="2">
        <v>11569</v>
      </c>
      <c r="D39" s="2">
        <v>1630</v>
      </c>
      <c r="E39" s="2">
        <v>8426</v>
      </c>
      <c r="F39" s="2">
        <v>4773</v>
      </c>
      <c r="G39" s="11">
        <f t="shared" si="1"/>
        <v>6599.5</v>
      </c>
      <c r="I39" s="16">
        <v>12801989</v>
      </c>
      <c r="K39" s="22">
        <v>59445</v>
      </c>
    </row>
    <row r="40" spans="1:11" ht="13.8" x14ac:dyDescent="0.3">
      <c r="A40" s="14" t="s">
        <v>46</v>
      </c>
      <c r="B40" s="2"/>
      <c r="C40" s="2">
        <v>984</v>
      </c>
      <c r="D40" s="2">
        <v>71</v>
      </c>
      <c r="E40" s="2">
        <v>730</v>
      </c>
      <c r="F40" s="2">
        <v>325</v>
      </c>
      <c r="G40" s="11">
        <f t="shared" si="1"/>
        <v>527.5</v>
      </c>
      <c r="I40" s="16">
        <v>1059361</v>
      </c>
      <c r="K40" s="22">
        <v>63296</v>
      </c>
    </row>
    <row r="41" spans="1:11" x14ac:dyDescent="0.25">
      <c r="A41" s="14" t="s">
        <v>47</v>
      </c>
      <c r="B41" s="2"/>
      <c r="C41" s="2">
        <v>2455</v>
      </c>
      <c r="D41" s="2">
        <v>1717</v>
      </c>
      <c r="E41" s="2">
        <v>3318</v>
      </c>
      <c r="F41" s="2">
        <v>854</v>
      </c>
      <c r="G41" s="11">
        <f t="shared" si="1"/>
        <v>2086</v>
      </c>
      <c r="I41" s="16">
        <v>5148714</v>
      </c>
      <c r="K41" s="17">
        <v>51015</v>
      </c>
    </row>
    <row r="42" spans="1:11" x14ac:dyDescent="0.25">
      <c r="A42" s="14" t="s">
        <v>48</v>
      </c>
      <c r="B42" s="2"/>
      <c r="C42" s="2">
        <v>761</v>
      </c>
      <c r="D42" s="2">
        <v>234</v>
      </c>
      <c r="E42" s="2">
        <v>725</v>
      </c>
      <c r="F42" s="2">
        <v>270</v>
      </c>
      <c r="G42" s="11">
        <f t="shared" si="1"/>
        <v>497.5</v>
      </c>
      <c r="I42" s="16">
        <v>884659</v>
      </c>
      <c r="K42" s="17">
        <v>56499</v>
      </c>
    </row>
    <row r="43" spans="1:11" ht="13.8" x14ac:dyDescent="0.3">
      <c r="A43" s="14" t="s">
        <v>49</v>
      </c>
      <c r="B43" s="2"/>
      <c r="C43" s="2">
        <v>4869</v>
      </c>
      <c r="D43" s="2">
        <v>2598</v>
      </c>
      <c r="E43" s="2">
        <v>5637</v>
      </c>
      <c r="F43" s="2">
        <v>1830</v>
      </c>
      <c r="G43" s="11">
        <f t="shared" si="1"/>
        <v>3733.5</v>
      </c>
      <c r="I43" s="16">
        <v>6829174</v>
      </c>
      <c r="K43" s="22">
        <v>50972</v>
      </c>
    </row>
    <row r="44" spans="1:11" ht="13.8" x14ac:dyDescent="0.3">
      <c r="A44" s="14" t="s">
        <v>50</v>
      </c>
      <c r="C44" s="2">
        <v>14626</v>
      </c>
      <c r="D44" s="2">
        <v>11222</v>
      </c>
      <c r="E44" s="2">
        <v>19611</v>
      </c>
      <c r="F44" s="2">
        <v>6237</v>
      </c>
      <c r="G44" s="11">
        <f t="shared" si="1"/>
        <v>12924</v>
      </c>
      <c r="I44" s="16">
        <v>28995881</v>
      </c>
      <c r="K44" s="22">
        <v>59570</v>
      </c>
    </row>
    <row r="45" spans="1:11" ht="13.8" x14ac:dyDescent="0.3">
      <c r="A45" s="14" t="s">
        <v>51</v>
      </c>
      <c r="C45" s="2">
        <v>2390</v>
      </c>
      <c r="D45" s="2">
        <v>408</v>
      </c>
      <c r="E45" s="2">
        <v>1921</v>
      </c>
      <c r="F45" s="2">
        <v>877</v>
      </c>
      <c r="G45" s="11">
        <f t="shared" si="1"/>
        <v>1399</v>
      </c>
      <c r="I45" s="16">
        <v>3205958</v>
      </c>
      <c r="K45" s="22">
        <v>68374</v>
      </c>
    </row>
    <row r="46" spans="1:11" x14ac:dyDescent="0.25">
      <c r="A46" s="14" t="s">
        <v>52</v>
      </c>
      <c r="C46" s="2">
        <v>975</v>
      </c>
      <c r="D46" s="2">
        <v>114</v>
      </c>
      <c r="E46" s="2">
        <v>681</v>
      </c>
      <c r="F46" s="2">
        <v>408</v>
      </c>
      <c r="G46" s="11">
        <f t="shared" si="1"/>
        <v>544.5</v>
      </c>
      <c r="I46" s="16">
        <v>623989</v>
      </c>
      <c r="K46" s="17">
        <v>60076</v>
      </c>
    </row>
    <row r="47" spans="1:11" x14ac:dyDescent="0.25">
      <c r="A47" s="14" t="s">
        <v>53</v>
      </c>
      <c r="C47" s="2">
        <v>4924</v>
      </c>
      <c r="D47" s="2">
        <v>859</v>
      </c>
      <c r="E47" s="2">
        <v>3666</v>
      </c>
      <c r="F47" s="2">
        <v>2117</v>
      </c>
      <c r="G47" s="11">
        <f t="shared" si="1"/>
        <v>2891.5</v>
      </c>
      <c r="I47" s="16">
        <v>8535519</v>
      </c>
      <c r="K47" s="17">
        <v>71564</v>
      </c>
    </row>
    <row r="48" spans="1:11" ht="13.8" x14ac:dyDescent="0.3">
      <c r="A48" s="14" t="s">
        <v>54</v>
      </c>
      <c r="C48" s="2">
        <v>12020</v>
      </c>
      <c r="D48" s="2">
        <v>9557</v>
      </c>
      <c r="E48" s="2">
        <v>15985</v>
      </c>
      <c r="F48" s="2">
        <v>5592</v>
      </c>
      <c r="G48" s="11">
        <f t="shared" si="1"/>
        <v>10788.5</v>
      </c>
      <c r="I48" s="16">
        <v>7614893</v>
      </c>
      <c r="K48" s="22">
        <v>70116</v>
      </c>
    </row>
    <row r="49" spans="1:11" ht="13.8" x14ac:dyDescent="0.3">
      <c r="A49" s="6" t="s">
        <v>55</v>
      </c>
      <c r="C49" s="7">
        <v>1149</v>
      </c>
      <c r="D49" s="7">
        <v>248</v>
      </c>
      <c r="E49" s="7">
        <v>1149</v>
      </c>
      <c r="F49" s="7">
        <v>248</v>
      </c>
      <c r="G49" s="11">
        <f t="shared" si="1"/>
        <v>698.5</v>
      </c>
      <c r="I49" s="16">
        <v>1792147</v>
      </c>
      <c r="K49" s="22">
        <v>44921</v>
      </c>
    </row>
    <row r="50" spans="1:11" ht="13.8" x14ac:dyDescent="0.3">
      <c r="A50" s="3" t="s">
        <v>56</v>
      </c>
      <c r="C50" s="3">
        <v>4243</v>
      </c>
      <c r="D50" s="3">
        <v>295</v>
      </c>
      <c r="E50" s="3">
        <v>2545</v>
      </c>
      <c r="F50" s="3">
        <v>1993</v>
      </c>
      <c r="G50" s="11">
        <f t="shared" si="1"/>
        <v>2269</v>
      </c>
      <c r="I50" s="16">
        <v>5822434</v>
      </c>
      <c r="K50" s="22">
        <v>59209</v>
      </c>
    </row>
    <row r="51" spans="1:11" x14ac:dyDescent="0.25">
      <c r="A51" s="3" t="s">
        <v>57</v>
      </c>
      <c r="B51" s="3"/>
      <c r="C51" s="3">
        <v>423</v>
      </c>
      <c r="D51" s="3">
        <v>125</v>
      </c>
      <c r="E51" s="3">
        <v>437</v>
      </c>
      <c r="F51" s="3">
        <v>111</v>
      </c>
      <c r="G51" s="11">
        <f t="shared" si="1"/>
        <v>274</v>
      </c>
      <c r="I51" s="16">
        <v>578759</v>
      </c>
      <c r="K51" s="17">
        <v>62268</v>
      </c>
    </row>
  </sheetData>
  <conditionalFormatting sqref="K1:K16 K18:K21 K23:K26 K28:K31 K33:K36 K38:K41 K43:K46 K48:K1048576">
    <cfRule type="expression" dxfId="3" priority="5">
      <formula>#REF!&lt;&gt;$K1</formula>
    </cfRule>
  </conditionalFormatting>
  <conditionalFormatting sqref="I19 I24 I29 I34 I39 I44 I49">
    <cfRule type="expression" dxfId="2" priority="7">
      <formula>#REF!&lt;&gt;$I19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CDA2-A5A5-4907-8212-8C00A7231FD9}">
  <dimension ref="A1:K51"/>
  <sheetViews>
    <sheetView zoomScale="86" zoomScaleNormal="86" workbookViewId="0"/>
  </sheetViews>
  <sheetFormatPr defaultColWidth="9.109375" defaultRowHeight="13.2" x14ac:dyDescent="0.25"/>
  <cols>
    <col min="1" max="1" width="14.109375" style="11" bestFit="1" customWidth="1"/>
    <col min="2" max="2" width="21.44140625" style="11" bestFit="1" customWidth="1"/>
    <col min="3" max="3" width="11.44140625" style="11" bestFit="1" customWidth="1"/>
    <col min="4" max="4" width="21.44140625" style="11" bestFit="1" customWidth="1"/>
    <col min="5" max="5" width="11.44140625" style="11" bestFit="1" customWidth="1"/>
    <col min="6" max="6" width="27" style="11" bestFit="1" customWidth="1"/>
    <col min="7" max="7" width="14.109375" style="11" customWidth="1"/>
    <col min="8" max="8" width="27" style="11" bestFit="1" customWidth="1"/>
    <col min="9" max="9" width="12.6640625" style="11" customWidth="1"/>
    <col min="10" max="10" width="14.33203125" style="11" bestFit="1" customWidth="1"/>
    <col min="11" max="11" width="12.88671875" style="11" bestFit="1" customWidth="1"/>
    <col min="12" max="12" width="9.109375" style="11"/>
    <col min="13" max="13" width="11.109375" style="11" customWidth="1"/>
    <col min="14" max="16384" width="9.109375" style="11"/>
  </cols>
  <sheetData>
    <row r="1" spans="1:11" x14ac:dyDescent="0.25">
      <c r="A1" s="3" t="s">
        <v>0</v>
      </c>
      <c r="B1" s="63" t="s">
        <v>58</v>
      </c>
      <c r="C1" s="38">
        <f>AVERAGE(B:B)</f>
        <v>5403.6</v>
      </c>
      <c r="D1" s="39" t="s">
        <v>59</v>
      </c>
      <c r="E1" s="38">
        <f>AVERAGE(D:D)</f>
        <v>5556.63</v>
      </c>
      <c r="F1" s="39" t="s">
        <v>60</v>
      </c>
      <c r="G1" s="38">
        <f>AVERAGE(F:F)</f>
        <v>6529299.5800000001</v>
      </c>
      <c r="H1" s="39" t="s">
        <v>61</v>
      </c>
      <c r="I1" s="38">
        <f>AVERAGE(H:H)</f>
        <v>6550675.4800000004</v>
      </c>
      <c r="J1" s="63" t="s">
        <v>7</v>
      </c>
      <c r="K1" s="24">
        <f>AVERAGE(J:J)</f>
        <v>60181</v>
      </c>
    </row>
    <row r="2" spans="1:11" x14ac:dyDescent="0.25">
      <c r="A2" s="3" t="s">
        <v>8</v>
      </c>
      <c r="B2" s="11">
        <f>AVERAGE('[1]2018'!C2:F2)</f>
        <v>1717</v>
      </c>
      <c r="D2" s="11">
        <f>AVERAGE('[1]2019'!C2:F2)</f>
        <v>1630.5</v>
      </c>
      <c r="F2" s="16">
        <v>4887871</v>
      </c>
      <c r="H2" s="16">
        <v>4903185</v>
      </c>
      <c r="J2" s="37">
        <v>48486</v>
      </c>
    </row>
    <row r="3" spans="1:11" x14ac:dyDescent="0.25">
      <c r="A3" s="3" t="s">
        <v>9</v>
      </c>
      <c r="B3" s="11">
        <f>AVERAGE('[1]2018'!C3:F3)</f>
        <v>1008</v>
      </c>
      <c r="D3" s="11">
        <f>AVERAGE('[1]2019'!C3:F3)</f>
        <v>953.5</v>
      </c>
      <c r="F3" s="16">
        <v>737438</v>
      </c>
      <c r="H3" s="16">
        <v>731545</v>
      </c>
      <c r="J3" s="37">
        <v>76715</v>
      </c>
    </row>
    <row r="4" spans="1:11" x14ac:dyDescent="0.25">
      <c r="A4" s="3" t="s">
        <v>10</v>
      </c>
      <c r="B4" s="11">
        <f>AVERAGE('[1]2018'!C4:F4)</f>
        <v>4932.5</v>
      </c>
      <c r="D4" s="11">
        <f>AVERAGE('[1]2019'!C4:F4)</f>
        <v>5003.5</v>
      </c>
      <c r="F4" s="16">
        <v>7171646</v>
      </c>
      <c r="H4" s="16">
        <v>7278717</v>
      </c>
      <c r="J4" s="37">
        <v>56213</v>
      </c>
    </row>
    <row r="5" spans="1:11" x14ac:dyDescent="0.25">
      <c r="A5" s="3" t="s">
        <v>11</v>
      </c>
      <c r="B5" s="11">
        <f>AVERAGE('[1]2018'!C5:F5)</f>
        <v>1356</v>
      </c>
      <c r="D5" s="11">
        <f>AVERAGE('[1]2019'!C5:F5)</f>
        <v>1358.5</v>
      </c>
      <c r="F5" s="16">
        <v>3013825</v>
      </c>
      <c r="H5" s="16">
        <v>3017804</v>
      </c>
      <c r="J5" s="37">
        <v>45726</v>
      </c>
    </row>
    <row r="6" spans="1:11" x14ac:dyDescent="0.25">
      <c r="A6" s="3" t="s">
        <v>12</v>
      </c>
      <c r="B6" s="11">
        <f>AVERAGE('[1]2018'!C6:F6)</f>
        <v>64986</v>
      </c>
      <c r="D6" s="11">
        <f>AVERAGE('[1]2019'!C6:F6)</f>
        <v>75639</v>
      </c>
      <c r="F6" s="16">
        <v>39557045</v>
      </c>
      <c r="H6" s="16">
        <v>39512223</v>
      </c>
      <c r="J6" s="37">
        <v>71228</v>
      </c>
    </row>
    <row r="7" spans="1:11" x14ac:dyDescent="0.25">
      <c r="A7" s="3" t="s">
        <v>13</v>
      </c>
      <c r="B7" s="11">
        <f>AVERAGE('[1]2018'!C7:F7)</f>
        <v>5428.5</v>
      </c>
      <c r="D7" s="11">
        <f>AVERAGE('[1]2019'!C7:F7)</f>
        <v>4809.5</v>
      </c>
      <c r="F7" s="16">
        <v>5695564</v>
      </c>
      <c r="H7" s="16">
        <v>5758736</v>
      </c>
      <c r="J7" s="37">
        <v>68811</v>
      </c>
    </row>
    <row r="8" spans="1:11" x14ac:dyDescent="0.25">
      <c r="A8" s="3" t="s">
        <v>14</v>
      </c>
      <c r="B8" s="11">
        <f>AVERAGE('[1]2018'!C8:F8)</f>
        <v>1988</v>
      </c>
      <c r="D8" s="11">
        <f>AVERAGE('[1]2019'!C8:F8)</f>
        <v>1516.5</v>
      </c>
      <c r="F8" s="16">
        <v>3572665</v>
      </c>
      <c r="H8" s="16">
        <v>3565287</v>
      </c>
      <c r="J8" s="37">
        <v>76106</v>
      </c>
    </row>
    <row r="9" spans="1:11" x14ac:dyDescent="0.25">
      <c r="A9" s="3" t="s">
        <v>15</v>
      </c>
      <c r="B9" s="11">
        <f>AVERAGE('[1]2018'!C9:F9)</f>
        <v>541</v>
      </c>
      <c r="D9" s="11">
        <f>AVERAGE('[1]2019'!C9:F9)</f>
        <v>460.5</v>
      </c>
      <c r="F9" s="16">
        <v>967171</v>
      </c>
      <c r="H9" s="16">
        <v>973764</v>
      </c>
      <c r="J9" s="37">
        <v>65627</v>
      </c>
    </row>
    <row r="10" spans="1:11" x14ac:dyDescent="0.25">
      <c r="A10" s="3" t="s">
        <v>16</v>
      </c>
      <c r="B10" s="11">
        <f>AVERAGE('[1]2018'!C10:F10)</f>
        <v>15515</v>
      </c>
      <c r="D10" s="11">
        <f>AVERAGE('[1]2019'!C10:F10)</f>
        <v>14164</v>
      </c>
      <c r="F10" s="16">
        <v>21299325</v>
      </c>
      <c r="H10" s="16">
        <v>21477737</v>
      </c>
      <c r="J10" s="37">
        <v>53267</v>
      </c>
    </row>
    <row r="11" spans="1:11" x14ac:dyDescent="0.25">
      <c r="A11" s="3" t="s">
        <v>17</v>
      </c>
      <c r="B11" s="11">
        <f>AVERAGE('[1]2018'!C11:F11)</f>
        <v>4749.5</v>
      </c>
      <c r="D11" s="11">
        <f>AVERAGE('[1]2019'!C11:F11)</f>
        <v>5221.5</v>
      </c>
      <c r="F11" s="16">
        <v>10519475</v>
      </c>
      <c r="H11" s="16">
        <v>10617423</v>
      </c>
      <c r="J11" s="37">
        <v>55679</v>
      </c>
    </row>
    <row r="12" spans="1:11" x14ac:dyDescent="0.25">
      <c r="A12" s="3" t="s">
        <v>18</v>
      </c>
      <c r="B12" s="11">
        <f>AVERAGE('[1]2018'!C12:F12)</f>
        <v>3265</v>
      </c>
      <c r="D12" s="11">
        <f>AVERAGE('[1]2019'!C12:F12)</f>
        <v>3206</v>
      </c>
      <c r="F12" s="16">
        <v>1420491</v>
      </c>
      <c r="H12" s="16">
        <v>1415872</v>
      </c>
      <c r="J12" s="37">
        <v>78084</v>
      </c>
    </row>
    <row r="13" spans="1:11" x14ac:dyDescent="0.25">
      <c r="A13" s="3" t="s">
        <v>19</v>
      </c>
      <c r="B13" s="11">
        <f>AVERAGE('[1]2018'!C13:F13)</f>
        <v>1006</v>
      </c>
      <c r="D13" s="11">
        <f>AVERAGE('[1]2019'!C13:F13)</f>
        <v>1157.5</v>
      </c>
      <c r="F13" s="16">
        <v>1754208</v>
      </c>
      <c r="H13" s="16">
        <v>1787065</v>
      </c>
      <c r="J13" s="37">
        <v>53089</v>
      </c>
    </row>
    <row r="14" spans="1:11" x14ac:dyDescent="0.25">
      <c r="A14" s="3" t="s">
        <v>20</v>
      </c>
      <c r="B14" s="11">
        <f>AVERAGE('[1]2018'!C14:F14)</f>
        <v>5321.5</v>
      </c>
      <c r="D14" s="11">
        <f>AVERAGE('[1]2019'!C14:F14)</f>
        <v>5099.5</v>
      </c>
      <c r="F14" s="16">
        <v>12741080</v>
      </c>
      <c r="H14" s="16">
        <v>12671821</v>
      </c>
      <c r="J14" s="37">
        <v>63575</v>
      </c>
    </row>
    <row r="15" spans="1:11" x14ac:dyDescent="0.25">
      <c r="A15" s="3" t="s">
        <v>21</v>
      </c>
      <c r="B15" s="11">
        <f>AVERAGE('[1]2018'!C15:F15)</f>
        <v>2629</v>
      </c>
      <c r="D15" s="11">
        <f>AVERAGE('[1]2019'!C15:F15)</f>
        <v>2735.5</v>
      </c>
      <c r="F15" s="16">
        <v>6691878</v>
      </c>
      <c r="H15" s="16">
        <v>6732219</v>
      </c>
      <c r="J15" s="37">
        <v>54325</v>
      </c>
    </row>
    <row r="16" spans="1:11" x14ac:dyDescent="0.25">
      <c r="A16" s="3" t="s">
        <v>22</v>
      </c>
      <c r="B16" s="11">
        <f>AVERAGE('[1]2018'!C16:F16)</f>
        <v>1374.5</v>
      </c>
      <c r="D16" s="11">
        <f>AVERAGE('[1]2019'!C16:F16)</f>
        <v>1157.5</v>
      </c>
      <c r="F16" s="16">
        <v>3156145</v>
      </c>
      <c r="H16" s="16">
        <v>3155070</v>
      </c>
      <c r="J16" s="37">
        <v>58580</v>
      </c>
    </row>
    <row r="17" spans="1:10" x14ac:dyDescent="0.25">
      <c r="A17" s="3" t="s">
        <v>23</v>
      </c>
      <c r="B17" s="11">
        <f>AVERAGE('[1]2018'!C17:F17)</f>
        <v>1033.5</v>
      </c>
      <c r="D17" s="11">
        <f>AVERAGE('[1]2019'!C17:F17)</f>
        <v>1139.5</v>
      </c>
      <c r="F17" s="16">
        <v>2911505</v>
      </c>
      <c r="H17" s="16">
        <v>2913314</v>
      </c>
      <c r="J17" s="37">
        <v>57422</v>
      </c>
    </row>
    <row r="18" spans="1:10" x14ac:dyDescent="0.25">
      <c r="A18" s="3" t="s">
        <v>24</v>
      </c>
      <c r="B18" s="11">
        <f>AVERAGE('[1]2018'!C18:F18)</f>
        <v>1844</v>
      </c>
      <c r="D18" s="11">
        <f>AVERAGE('[1]2019'!C18:F18)</f>
        <v>2039.5</v>
      </c>
      <c r="F18" s="16">
        <v>4468402</v>
      </c>
      <c r="H18" s="16">
        <v>4467673</v>
      </c>
      <c r="J18" s="37">
        <v>48392</v>
      </c>
    </row>
    <row r="19" spans="1:10" x14ac:dyDescent="0.25">
      <c r="A19" s="3" t="s">
        <v>25</v>
      </c>
      <c r="B19" s="11">
        <f>AVERAGE('[1]2018'!C19:F19)</f>
        <v>1529.5</v>
      </c>
      <c r="D19" s="11">
        <f>AVERAGE('[1]2019'!C19:F19)</f>
        <v>1470.5</v>
      </c>
      <c r="F19" s="16">
        <v>4659978</v>
      </c>
      <c r="H19" s="12">
        <v>4648794</v>
      </c>
      <c r="J19" s="37">
        <v>47942</v>
      </c>
    </row>
    <row r="20" spans="1:10" x14ac:dyDescent="0.25">
      <c r="A20" s="3" t="s">
        <v>26</v>
      </c>
      <c r="B20" s="11">
        <f>AVERAGE('[1]2018'!C20:F20)</f>
        <v>1258</v>
      </c>
      <c r="D20" s="11">
        <f>AVERAGE('[1]2019'!C20:F20)</f>
        <v>1053</v>
      </c>
      <c r="F20" s="16">
        <v>1338404</v>
      </c>
      <c r="H20" s="16">
        <v>1344212</v>
      </c>
      <c r="J20" s="37">
        <v>55425</v>
      </c>
    </row>
    <row r="21" spans="1:10" x14ac:dyDescent="0.25">
      <c r="A21" s="3" t="s">
        <v>27</v>
      </c>
      <c r="B21" s="11">
        <f>AVERAGE('[1]2018'!C21:F21)</f>
        <v>3572</v>
      </c>
      <c r="D21" s="11">
        <f>AVERAGE('[1]2019'!C21:F21)</f>
        <v>3280.5</v>
      </c>
      <c r="F21" s="16">
        <v>6042718</v>
      </c>
      <c r="H21" s="16">
        <v>6045680</v>
      </c>
      <c r="J21" s="37">
        <v>81868</v>
      </c>
    </row>
    <row r="22" spans="1:10" x14ac:dyDescent="0.25">
      <c r="A22" s="3" t="s">
        <v>28</v>
      </c>
      <c r="B22" s="11">
        <f>AVERAGE('[1]2018'!C22:F22)</f>
        <v>10034</v>
      </c>
      <c r="D22" s="11">
        <f>AVERAGE('[1]2019'!C22:F22)</f>
        <v>9235.5</v>
      </c>
      <c r="F22" s="16">
        <v>6902149</v>
      </c>
      <c r="H22" s="16">
        <v>6892503</v>
      </c>
      <c r="J22" s="37">
        <v>77378</v>
      </c>
    </row>
    <row r="23" spans="1:10" x14ac:dyDescent="0.25">
      <c r="A23" s="3" t="s">
        <v>29</v>
      </c>
      <c r="B23" s="11">
        <f>AVERAGE('[1]2018'!C23:F23)</f>
        <v>4175.5</v>
      </c>
      <c r="D23" s="11">
        <f>AVERAGE('[1]2019'!C23:F23)</f>
        <v>4287.5</v>
      </c>
      <c r="F23" s="16">
        <v>9995915</v>
      </c>
      <c r="H23" s="16">
        <v>9986857</v>
      </c>
      <c r="J23" s="37">
        <v>54938</v>
      </c>
    </row>
    <row r="24" spans="1:10" x14ac:dyDescent="0.25">
      <c r="A24" s="3" t="s">
        <v>30</v>
      </c>
      <c r="B24" s="11">
        <f>AVERAGE('[1]2018'!C24:F24)</f>
        <v>3621.5</v>
      </c>
      <c r="D24" s="11">
        <f>AVERAGE('[1]2019'!C24:F24)</f>
        <v>3988.5</v>
      </c>
      <c r="F24" s="16">
        <v>5611179</v>
      </c>
      <c r="H24" s="12">
        <v>5639632</v>
      </c>
      <c r="J24" s="37">
        <v>68411</v>
      </c>
    </row>
    <row r="25" spans="1:10" x14ac:dyDescent="0.25">
      <c r="A25" s="3" t="s">
        <v>31</v>
      </c>
      <c r="B25" s="11">
        <f>AVERAGE('[1]2018'!C25:F25)</f>
        <v>676</v>
      </c>
      <c r="D25" s="11">
        <f>AVERAGE('[1]2019'!C25:F25)</f>
        <v>592</v>
      </c>
      <c r="F25" s="16">
        <v>2986530</v>
      </c>
      <c r="H25" s="16">
        <v>2976149</v>
      </c>
      <c r="J25" s="37">
        <v>43567</v>
      </c>
    </row>
    <row r="26" spans="1:10" x14ac:dyDescent="0.25">
      <c r="A26" s="3" t="s">
        <v>32</v>
      </c>
      <c r="B26" s="11">
        <f>AVERAGE('[1]2018'!C26:F26)</f>
        <v>3016</v>
      </c>
      <c r="D26" s="11">
        <f>AVERAGE('[1]2019'!C26:F26)</f>
        <v>3140.5</v>
      </c>
      <c r="F26" s="16">
        <v>6126452</v>
      </c>
      <c r="H26" s="16">
        <v>6137428</v>
      </c>
      <c r="J26" s="37">
        <v>53560</v>
      </c>
    </row>
    <row r="27" spans="1:10" x14ac:dyDescent="0.25">
      <c r="A27" s="3" t="s">
        <v>33</v>
      </c>
      <c r="B27" s="11">
        <f>AVERAGE('[1]2018'!C27:F27)</f>
        <v>702.5</v>
      </c>
      <c r="D27" s="11">
        <f>AVERAGE('[1]2019'!C27:F27)</f>
        <v>678.5</v>
      </c>
      <c r="F27" s="16">
        <v>1062305</v>
      </c>
      <c r="H27" s="16">
        <v>1068778</v>
      </c>
      <c r="J27" s="37">
        <v>52559</v>
      </c>
    </row>
    <row r="28" spans="1:10" x14ac:dyDescent="0.25">
      <c r="A28" s="3" t="s">
        <v>34</v>
      </c>
      <c r="B28" s="11">
        <f>AVERAGE('[1]2018'!C28:F28)</f>
        <v>1210.5</v>
      </c>
      <c r="D28" s="11">
        <f>AVERAGE('[1]2019'!C28:F28)</f>
        <v>1182.5</v>
      </c>
      <c r="F28" s="16">
        <v>1929268</v>
      </c>
      <c r="H28" s="16">
        <v>1934408</v>
      </c>
      <c r="J28" s="37">
        <v>59116</v>
      </c>
    </row>
    <row r="29" spans="1:10" x14ac:dyDescent="0.25">
      <c r="A29" s="3" t="s">
        <v>35</v>
      </c>
      <c r="B29" s="11">
        <f>AVERAGE('[1]2018'!C29:F29)</f>
        <v>3772</v>
      </c>
      <c r="D29" s="11">
        <f>AVERAGE('[1]2019'!C29:F29)</f>
        <v>3584.5</v>
      </c>
      <c r="F29" s="16">
        <v>3034392</v>
      </c>
      <c r="H29" s="16">
        <v>3080156</v>
      </c>
      <c r="J29" s="37">
        <v>57598</v>
      </c>
    </row>
    <row r="30" spans="1:10" x14ac:dyDescent="0.25">
      <c r="A30" s="3" t="s">
        <v>36</v>
      </c>
      <c r="B30" s="11">
        <f>AVERAGE('[1]2018'!C30:F30)</f>
        <v>725</v>
      </c>
      <c r="D30" s="11">
        <f>AVERAGE('[1]2019'!C30:F30)</f>
        <v>698</v>
      </c>
      <c r="F30" s="16">
        <v>1356458</v>
      </c>
      <c r="H30" s="16">
        <v>1359711</v>
      </c>
      <c r="J30" s="37">
        <v>74057</v>
      </c>
    </row>
    <row r="31" spans="1:10" x14ac:dyDescent="0.25">
      <c r="A31" s="3" t="s">
        <v>37</v>
      </c>
      <c r="B31" s="11">
        <f>AVERAGE('[1]2018'!C31:F31)</f>
        <v>4699</v>
      </c>
      <c r="D31" s="11">
        <f>AVERAGE('[1]2019'!C31:F31)</f>
        <v>4431</v>
      </c>
      <c r="F31" s="16">
        <v>8908520</v>
      </c>
      <c r="H31" s="16">
        <v>8882190</v>
      </c>
      <c r="J31" s="37">
        <v>79363</v>
      </c>
    </row>
    <row r="32" spans="1:10" x14ac:dyDescent="0.25">
      <c r="A32" s="3" t="s">
        <v>38</v>
      </c>
      <c r="B32" s="11">
        <f>AVERAGE('[1]2018'!C32:F32)</f>
        <v>1275.5</v>
      </c>
      <c r="D32" s="11">
        <f>AVERAGE('[1]2019'!C32:F32)</f>
        <v>1620.5</v>
      </c>
      <c r="F32" s="16">
        <v>2095428</v>
      </c>
      <c r="H32" s="16">
        <v>2096829</v>
      </c>
      <c r="J32" s="37">
        <v>48059</v>
      </c>
    </row>
    <row r="33" spans="1:10" x14ac:dyDescent="0.25">
      <c r="A33" s="3" t="s">
        <v>39</v>
      </c>
      <c r="B33" s="11">
        <f>AVERAGE('[1]2018'!C33:F33)</f>
        <v>45948.5</v>
      </c>
      <c r="D33" s="11">
        <f>AVERAGE('[1]2019'!C33:F33)</f>
        <v>46045.5</v>
      </c>
      <c r="F33" s="16">
        <v>19542209</v>
      </c>
      <c r="H33" s="16">
        <v>19453561</v>
      </c>
      <c r="J33" s="37">
        <v>65323</v>
      </c>
    </row>
    <row r="34" spans="1:10" x14ac:dyDescent="0.25">
      <c r="A34" s="3" t="s">
        <v>40</v>
      </c>
      <c r="B34" s="11">
        <f>AVERAGE('[1]2018'!C34:F34)</f>
        <v>4634</v>
      </c>
      <c r="D34" s="11">
        <f>AVERAGE('[1]2019'!C34:F34)</f>
        <v>4657</v>
      </c>
      <c r="F34" s="16">
        <v>10383620</v>
      </c>
      <c r="H34" s="16">
        <v>10488084</v>
      </c>
      <c r="J34" s="37">
        <v>52413</v>
      </c>
    </row>
    <row r="35" spans="1:10" x14ac:dyDescent="0.25">
      <c r="A35" s="3" t="s">
        <v>41</v>
      </c>
      <c r="B35" s="11">
        <f>AVERAGE('[1]2018'!C35:F35)</f>
        <v>271</v>
      </c>
      <c r="D35" s="11">
        <f>AVERAGE('[1]2019'!C35:F35)</f>
        <v>278.5</v>
      </c>
      <c r="F35" s="16">
        <v>760077</v>
      </c>
      <c r="H35" s="16">
        <v>762062</v>
      </c>
      <c r="J35" s="37">
        <v>63473</v>
      </c>
    </row>
    <row r="36" spans="1:10" x14ac:dyDescent="0.25">
      <c r="A36" s="3" t="s">
        <v>42</v>
      </c>
      <c r="B36" s="11">
        <f>AVERAGE('[1]2018'!C36:F36)</f>
        <v>5124.5</v>
      </c>
      <c r="D36" s="11">
        <f>AVERAGE('[1]2019'!C36:F36)</f>
        <v>5172.5</v>
      </c>
      <c r="F36" s="16">
        <v>11689442</v>
      </c>
      <c r="H36" s="16">
        <v>11689100</v>
      </c>
      <c r="J36" s="37">
        <v>54533</v>
      </c>
    </row>
    <row r="37" spans="1:10" x14ac:dyDescent="0.25">
      <c r="A37" s="3" t="s">
        <v>43</v>
      </c>
      <c r="B37" s="11">
        <f>AVERAGE('[1]2018'!C37:F37)</f>
        <v>1935.5</v>
      </c>
      <c r="D37" s="11">
        <f>AVERAGE('[1]2019'!C37:F37)</f>
        <v>1972</v>
      </c>
      <c r="F37" s="16">
        <v>3943079</v>
      </c>
      <c r="H37" s="16">
        <v>3956971</v>
      </c>
      <c r="J37" s="37">
        <v>51424</v>
      </c>
    </row>
    <row r="38" spans="1:10" x14ac:dyDescent="0.25">
      <c r="A38" s="3" t="s">
        <v>44</v>
      </c>
      <c r="B38" s="11">
        <f>AVERAGE('[1]2018'!C38:F38)</f>
        <v>7238</v>
      </c>
      <c r="D38" s="11">
        <f>AVERAGE('[1]2019'!C38:F38)</f>
        <v>7938</v>
      </c>
      <c r="F38" s="16">
        <v>4190713</v>
      </c>
      <c r="H38" s="16">
        <v>4217737</v>
      </c>
      <c r="J38" s="37">
        <v>59393</v>
      </c>
    </row>
    <row r="39" spans="1:10" x14ac:dyDescent="0.25">
      <c r="A39" s="3" t="s">
        <v>45</v>
      </c>
      <c r="B39" s="11">
        <f>AVERAGE('[1]2018'!C39:F39)</f>
        <v>6756</v>
      </c>
      <c r="D39" s="11">
        <f>AVERAGE('[1]2019'!C39:F39)</f>
        <v>6599.5</v>
      </c>
      <c r="F39" s="16">
        <v>12807060</v>
      </c>
      <c r="H39" s="16">
        <v>12801989</v>
      </c>
      <c r="J39" s="37">
        <v>59445</v>
      </c>
    </row>
    <row r="40" spans="1:10" x14ac:dyDescent="0.25">
      <c r="A40" s="3" t="s">
        <v>46</v>
      </c>
      <c r="B40" s="11">
        <f>AVERAGE('[1]2018'!C40:F40)</f>
        <v>550.5</v>
      </c>
      <c r="D40" s="11">
        <f>AVERAGE('[1]2019'!C40:F40)</f>
        <v>527.5</v>
      </c>
      <c r="F40" s="16">
        <v>1057315</v>
      </c>
      <c r="H40" s="16">
        <v>1059361</v>
      </c>
      <c r="J40" s="37">
        <v>63296</v>
      </c>
    </row>
    <row r="41" spans="1:10" x14ac:dyDescent="0.25">
      <c r="A41" s="3" t="s">
        <v>47</v>
      </c>
      <c r="B41" s="11">
        <f>AVERAGE('[1]2018'!C41:F41)</f>
        <v>1966.5</v>
      </c>
      <c r="D41" s="11">
        <f>AVERAGE('[1]2019'!C41:F41)</f>
        <v>2086</v>
      </c>
      <c r="F41" s="16">
        <v>5084127</v>
      </c>
      <c r="H41" s="16">
        <v>5148714</v>
      </c>
      <c r="J41" s="37">
        <v>51015</v>
      </c>
    </row>
    <row r="42" spans="1:10" x14ac:dyDescent="0.25">
      <c r="A42" s="3" t="s">
        <v>48</v>
      </c>
      <c r="B42" s="11">
        <f>AVERAGE('[1]2018'!C42:F42)</f>
        <v>579.5</v>
      </c>
      <c r="D42" s="11">
        <f>AVERAGE('[1]2019'!C42:F42)</f>
        <v>497.5</v>
      </c>
      <c r="F42" s="16">
        <v>882235</v>
      </c>
      <c r="H42" s="16">
        <v>884659</v>
      </c>
      <c r="J42" s="37">
        <v>56499</v>
      </c>
    </row>
    <row r="43" spans="1:10" x14ac:dyDescent="0.25">
      <c r="A43" s="3" t="s">
        <v>49</v>
      </c>
      <c r="B43" s="11">
        <f>AVERAGE('[1]2018'!C43:F43)</f>
        <v>3941.5</v>
      </c>
      <c r="D43" s="11">
        <f>AVERAGE('[1]2019'!C43:F43)</f>
        <v>3733.5</v>
      </c>
      <c r="F43" s="16">
        <v>6770010</v>
      </c>
      <c r="H43" s="16">
        <v>6829174</v>
      </c>
      <c r="J43" s="37">
        <v>50972</v>
      </c>
    </row>
    <row r="44" spans="1:10" x14ac:dyDescent="0.25">
      <c r="A44" s="3" t="s">
        <v>50</v>
      </c>
      <c r="B44" s="11">
        <f>AVERAGE('[1]2018'!C44:F44)</f>
        <v>12655</v>
      </c>
      <c r="D44" s="11">
        <f>AVERAGE('[1]2019'!C44:F44)</f>
        <v>12924</v>
      </c>
      <c r="F44" s="16">
        <v>28701845</v>
      </c>
      <c r="H44" s="16">
        <v>28995881</v>
      </c>
      <c r="J44" s="37">
        <v>59570</v>
      </c>
    </row>
    <row r="45" spans="1:10" x14ac:dyDescent="0.25">
      <c r="A45" s="3" t="s">
        <v>51</v>
      </c>
      <c r="B45" s="11">
        <f>AVERAGE('[1]2018'!C45:F45)</f>
        <v>1438</v>
      </c>
      <c r="D45" s="11">
        <f>AVERAGE('[1]2019'!C45:F45)</f>
        <v>1399</v>
      </c>
      <c r="F45" s="16">
        <v>3161105</v>
      </c>
      <c r="H45" s="16">
        <v>3205958</v>
      </c>
      <c r="J45" s="37">
        <v>68374</v>
      </c>
    </row>
    <row r="46" spans="1:10" x14ac:dyDescent="0.25">
      <c r="A46" s="3" t="s">
        <v>52</v>
      </c>
      <c r="B46" s="11">
        <f>AVERAGE('[1]2018'!C46:F46)</f>
        <v>645.5</v>
      </c>
      <c r="D46" s="11">
        <f>AVERAGE('[1]2019'!C46:F46)</f>
        <v>544.5</v>
      </c>
      <c r="F46" s="16">
        <v>626299</v>
      </c>
      <c r="H46" s="16">
        <v>623989</v>
      </c>
      <c r="J46" s="37">
        <v>60076</v>
      </c>
    </row>
    <row r="47" spans="1:10" x14ac:dyDescent="0.25">
      <c r="A47" s="3" t="s">
        <v>53</v>
      </c>
      <c r="B47" s="11">
        <f>AVERAGE('[1]2018'!C47:F47)</f>
        <v>2987.5</v>
      </c>
      <c r="D47" s="11">
        <f>AVERAGE('[1]2019'!C47:F47)</f>
        <v>2891.5</v>
      </c>
      <c r="F47" s="16">
        <v>8517685</v>
      </c>
      <c r="H47" s="16">
        <v>8535519</v>
      </c>
      <c r="J47" s="37">
        <v>71564</v>
      </c>
    </row>
    <row r="48" spans="1:10" x14ac:dyDescent="0.25">
      <c r="A48" s="3" t="s">
        <v>54</v>
      </c>
      <c r="B48" s="11">
        <f>AVERAGE('[1]2018'!C48:F48)</f>
        <v>11152</v>
      </c>
      <c r="D48" s="11">
        <f>AVERAGE('[1]2019'!C48:F48)</f>
        <v>10788.5</v>
      </c>
      <c r="F48" s="16">
        <v>7535591</v>
      </c>
      <c r="H48" s="16">
        <v>7614893</v>
      </c>
      <c r="J48" s="37">
        <v>70116</v>
      </c>
    </row>
    <row r="49" spans="1:10" x14ac:dyDescent="0.25">
      <c r="A49" s="3" t="s">
        <v>55</v>
      </c>
      <c r="B49" s="11">
        <f>AVERAGE('[1]2018'!C49:F49)</f>
        <v>621.5</v>
      </c>
      <c r="D49" s="11">
        <f>AVERAGE('[1]2019'!C49:F49)</f>
        <v>698.5</v>
      </c>
      <c r="F49" s="16">
        <v>1805832</v>
      </c>
      <c r="H49" s="16">
        <v>1792147</v>
      </c>
      <c r="J49" s="37">
        <v>44921</v>
      </c>
    </row>
    <row r="50" spans="1:10" x14ac:dyDescent="0.25">
      <c r="A50" s="3" t="s">
        <v>56</v>
      </c>
      <c r="B50" s="11">
        <f>AVERAGE('[1]2018'!C50:F50)</f>
        <v>2453.5</v>
      </c>
      <c r="D50" s="11">
        <f>AVERAGE('[1]2019'!C50:F50)</f>
        <v>2269</v>
      </c>
      <c r="F50" s="16">
        <v>5813568</v>
      </c>
      <c r="H50" s="16">
        <v>5822434</v>
      </c>
      <c r="J50" s="37">
        <v>59209</v>
      </c>
    </row>
    <row r="51" spans="1:10" x14ac:dyDescent="0.25">
      <c r="A51" s="3" t="s">
        <v>57</v>
      </c>
      <c r="B51" s="11">
        <f>AVERAGE('[1]2018'!C51:F51)</f>
        <v>319.5</v>
      </c>
      <c r="D51" s="11">
        <f>AVERAGE('[1]2019'!C51:F51)</f>
        <v>274</v>
      </c>
      <c r="F51" s="16">
        <v>577737</v>
      </c>
      <c r="H51" s="16">
        <v>578759</v>
      </c>
      <c r="J51" s="37">
        <v>62268</v>
      </c>
    </row>
  </sheetData>
  <conditionalFormatting sqref="H19 H24 H29 H34 H39 H44 H49">
    <cfRule type="expression" dxfId="1" priority="8">
      <formula>#REF!&lt;&gt;$J19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ACA7-8D4B-4227-8D96-487868149242}">
  <dimension ref="A1:O51"/>
  <sheetViews>
    <sheetView tabSelected="1" workbookViewId="0"/>
  </sheetViews>
  <sheetFormatPr defaultColWidth="9.109375" defaultRowHeight="13.2" x14ac:dyDescent="0.25"/>
  <cols>
    <col min="1" max="1" width="10.6640625" style="11" bestFit="1" customWidth="1"/>
    <col min="2" max="2" width="9.109375" style="11"/>
    <col min="3" max="3" width="18.109375" style="11" bestFit="1" customWidth="1"/>
    <col min="4" max="4" width="20.88671875" style="11" bestFit="1" customWidth="1"/>
    <col min="5" max="5" width="18.6640625" style="11" bestFit="1" customWidth="1"/>
    <col min="6" max="6" width="26.44140625" style="11" bestFit="1" customWidth="1"/>
    <col min="7" max="7" width="15.88671875" style="11" bestFit="1" customWidth="1"/>
    <col min="8" max="8" width="21" style="11" bestFit="1" customWidth="1"/>
    <col min="9" max="9" width="14.88671875" style="11" bestFit="1" customWidth="1"/>
    <col min="10" max="10" width="18.109375" style="11" bestFit="1" customWidth="1"/>
    <col min="11" max="11" width="20.109375" style="11" bestFit="1" customWidth="1"/>
    <col min="12" max="12" width="18.6640625" style="11" bestFit="1" customWidth="1"/>
    <col min="13" max="13" width="26.44140625" style="11" bestFit="1" customWidth="1"/>
    <col min="14" max="16384" width="9.109375" style="11"/>
  </cols>
  <sheetData>
    <row r="1" spans="1:15" x14ac:dyDescent="0.25">
      <c r="A1" s="104">
        <v>2018</v>
      </c>
      <c r="B1" s="68"/>
      <c r="C1" s="68"/>
      <c r="D1" s="68"/>
      <c r="E1" s="68"/>
      <c r="F1" s="69"/>
      <c r="G1" s="69"/>
      <c r="H1" s="70"/>
      <c r="I1" s="71"/>
      <c r="N1" s="4"/>
      <c r="O1" s="3"/>
    </row>
    <row r="2" spans="1:15" x14ac:dyDescent="0.25">
      <c r="A2" s="72" t="s">
        <v>62</v>
      </c>
      <c r="B2" s="73"/>
      <c r="C2" s="74" t="s">
        <v>1</v>
      </c>
      <c r="D2" s="74" t="s">
        <v>2</v>
      </c>
      <c r="E2" s="74" t="s">
        <v>3</v>
      </c>
      <c r="F2" s="75" t="s">
        <v>4</v>
      </c>
      <c r="G2" s="76" t="s">
        <v>63</v>
      </c>
      <c r="H2" s="74" t="s">
        <v>64</v>
      </c>
      <c r="I2" s="77" t="s">
        <v>65</v>
      </c>
      <c r="N2" s="10"/>
      <c r="O2" s="3"/>
    </row>
    <row r="3" spans="1:15" x14ac:dyDescent="0.25">
      <c r="A3" s="78" t="s">
        <v>66</v>
      </c>
      <c r="B3" s="79"/>
      <c r="C3" s="80">
        <f>COUNT('2018'!C:C)</f>
        <v>50</v>
      </c>
      <c r="D3" s="80">
        <f>COUNT('2018'!D:D)</f>
        <v>50</v>
      </c>
      <c r="E3" s="81">
        <f>COUNT('2018'!E:E)</f>
        <v>50</v>
      </c>
      <c r="F3" s="19">
        <f>COUNT('2018'!F:F)</f>
        <v>50</v>
      </c>
      <c r="G3" s="71">
        <f>COUNT('Part 1'!B:B)</f>
        <v>50</v>
      </c>
      <c r="H3" s="82">
        <f>COUNT('2018'!I:I)</f>
        <v>50</v>
      </c>
      <c r="I3" s="83">
        <f>COUNT('2018'!K:K)</f>
        <v>50</v>
      </c>
      <c r="N3" s="10"/>
      <c r="O3" s="3"/>
    </row>
    <row r="4" spans="1:15" x14ac:dyDescent="0.25">
      <c r="A4" s="84" t="s">
        <v>67</v>
      </c>
      <c r="B4" s="85"/>
      <c r="C4" s="86">
        <f>MIN('2018'!C:C)</f>
        <v>440</v>
      </c>
      <c r="D4" s="86">
        <f>MIN('2018'!D:D)</f>
        <v>48</v>
      </c>
      <c r="E4" s="18">
        <f>MIN('2018'!E:E)</f>
        <v>434</v>
      </c>
      <c r="F4" s="19">
        <f>MIN('2018'!F:F)</f>
        <v>75</v>
      </c>
      <c r="G4" s="71">
        <f>MIN('Part 1'!B:B)</f>
        <v>271</v>
      </c>
      <c r="H4" s="87">
        <f>MIN('2018'!I:I)</f>
        <v>577737</v>
      </c>
      <c r="I4" s="83">
        <f>MIN('2018'!K:K)</f>
        <v>43567</v>
      </c>
      <c r="N4" s="10"/>
      <c r="O4" s="3"/>
    </row>
    <row r="5" spans="1:15" x14ac:dyDescent="0.25">
      <c r="A5" s="84" t="s">
        <v>68</v>
      </c>
      <c r="B5" s="85"/>
      <c r="C5" s="86">
        <f>MAX('2018'!C:C)</f>
        <v>87603</v>
      </c>
      <c r="D5" s="86">
        <f>MAX('2018'!D:D)</f>
        <v>89543</v>
      </c>
      <c r="E5" s="18">
        <f>MAX('2018'!E:E)</f>
        <v>109008</v>
      </c>
      <c r="F5" s="19">
        <f>MAX('2018'!F:F)</f>
        <v>52070</v>
      </c>
      <c r="G5" s="71">
        <f>MAX('Part 1'!B:B)</f>
        <v>64986</v>
      </c>
      <c r="H5" s="87">
        <f>MAX('2018'!I:I)</f>
        <v>39557045</v>
      </c>
      <c r="I5" s="83">
        <f>MAX('2018'!K:K)</f>
        <v>81868</v>
      </c>
      <c r="N5" s="10"/>
      <c r="O5" s="3"/>
    </row>
    <row r="6" spans="1:15" x14ac:dyDescent="0.25">
      <c r="A6" s="84" t="s">
        <v>69</v>
      </c>
      <c r="B6" s="85"/>
      <c r="C6" s="86">
        <f t="shared" ref="C6:F6" si="0">C5-C4</f>
        <v>87163</v>
      </c>
      <c r="D6" s="86">
        <f t="shared" si="0"/>
        <v>89495</v>
      </c>
      <c r="E6" s="18">
        <f t="shared" si="0"/>
        <v>108574</v>
      </c>
      <c r="F6" s="19">
        <f t="shared" si="0"/>
        <v>51995</v>
      </c>
      <c r="G6" s="71">
        <f>G5-G4</f>
        <v>64715</v>
      </c>
      <c r="H6" s="87">
        <f>H5-H4</f>
        <v>38979308</v>
      </c>
      <c r="I6" s="88">
        <f>I5-I4</f>
        <v>38301</v>
      </c>
      <c r="N6" s="10"/>
      <c r="O6" s="3"/>
    </row>
    <row r="7" spans="1:15" x14ac:dyDescent="0.25">
      <c r="A7" s="84" t="s">
        <v>70</v>
      </c>
      <c r="B7" s="85"/>
      <c r="C7" s="86">
        <f>(C5+C4)/2</f>
        <v>44021.5</v>
      </c>
      <c r="D7" s="86">
        <f>(D5+D4)/2</f>
        <v>44795.5</v>
      </c>
      <c r="E7" s="18">
        <f t="shared" ref="E7" si="1">(E5+E4)/2</f>
        <v>54721</v>
      </c>
      <c r="F7" s="19">
        <f>(F5+F4)/2</f>
        <v>26072.5</v>
      </c>
      <c r="G7" s="71">
        <f>(G5+G4)/2</f>
        <v>32628.5</v>
      </c>
      <c r="H7" s="87">
        <f>(H5+H4)/2</f>
        <v>20067391</v>
      </c>
      <c r="I7" s="83">
        <f>(I5+I4)/2</f>
        <v>62717.5</v>
      </c>
      <c r="N7" s="10"/>
      <c r="O7" s="3"/>
    </row>
    <row r="8" spans="1:15" x14ac:dyDescent="0.25">
      <c r="A8" s="84" t="s">
        <v>71</v>
      </c>
      <c r="B8" s="85"/>
      <c r="C8" s="86">
        <f>AVERAGE('2018'!C:C)</f>
        <v>7021.22</v>
      </c>
      <c r="D8" s="86">
        <f>AVERAGE('2018'!D:D)</f>
        <v>3785.98</v>
      </c>
      <c r="E8" s="18">
        <f>AVERAGE('2018'!E:E)</f>
        <v>7294.9</v>
      </c>
      <c r="F8" s="19">
        <f>AVERAGE('2018'!F:F)</f>
        <v>3512.3</v>
      </c>
      <c r="G8" s="71">
        <f>AVERAGE('Part 1'!B:B)</f>
        <v>5403.6</v>
      </c>
      <c r="H8" s="87">
        <f>AVERAGE('2018'!I:I)</f>
        <v>6529299.5800000001</v>
      </c>
      <c r="I8" s="83">
        <f>AVERAGE('2018'!K:K)</f>
        <v>60181</v>
      </c>
      <c r="N8" s="10"/>
      <c r="O8" s="3"/>
    </row>
    <row r="9" spans="1:15" x14ac:dyDescent="0.25">
      <c r="A9" s="84" t="s">
        <v>72</v>
      </c>
      <c r="B9" s="85"/>
      <c r="C9" s="86">
        <f>MEDIAN('2018'!C:C)</f>
        <v>3180</v>
      </c>
      <c r="D9" s="86">
        <f>MEDIAN('2018'!D:D)</f>
        <v>997.5</v>
      </c>
      <c r="E9" s="18">
        <f>MEDIAN('2018'!E:E)</f>
        <v>2952.5</v>
      </c>
      <c r="F9" s="19">
        <f>MEDIAN('2018'!F:F)</f>
        <v>1274</v>
      </c>
      <c r="G9" s="71">
        <f>MEDIAN('Part 1'!B:B)</f>
        <v>2220.75</v>
      </c>
      <c r="H9" s="87">
        <f>MEDIAN('2018'!I:I)</f>
        <v>4564190</v>
      </c>
      <c r="I9" s="83">
        <f>MEDIAN('2018'!K:K)</f>
        <v>58848</v>
      </c>
      <c r="N9" s="10"/>
      <c r="O9" s="3"/>
    </row>
    <row r="10" spans="1:15" x14ac:dyDescent="0.25">
      <c r="A10" s="84" t="s">
        <v>73</v>
      </c>
      <c r="B10" s="85"/>
      <c r="C10" s="71">
        <f>_xlfn.VAR.S('2018'!C:C)</f>
        <v>178849447.9710204</v>
      </c>
      <c r="D10" s="86">
        <f>_xlfn.VAR.S('2018'!D:D)</f>
        <v>161745510.99959183</v>
      </c>
      <c r="E10" s="18">
        <f>_xlfn.VAR.S('2018'!E:E)</f>
        <v>260692330.33673468</v>
      </c>
      <c r="F10" s="19">
        <f>_xlfn.VAR.S('2018'!F:F)</f>
        <v>62168005.642857142</v>
      </c>
      <c r="G10" s="71">
        <f>_xlfn.VAR.S('Part 1'!B:B)</f>
        <v>120914815.97959183</v>
      </c>
      <c r="H10" s="87">
        <f>_xlfn.VAR.S('2018'!I:I)</f>
        <v>54345350007512.859</v>
      </c>
      <c r="I10" s="83">
        <f>_xlfn.VAR.S('2018'!K:K)</f>
        <v>98138127.020408168</v>
      </c>
      <c r="N10" s="10"/>
      <c r="O10" s="3"/>
    </row>
    <row r="11" spans="1:15" x14ac:dyDescent="0.25">
      <c r="A11" s="84" t="s">
        <v>74</v>
      </c>
      <c r="B11" s="85"/>
      <c r="C11" s="86">
        <f>_xlfn.STDEV.S('2018'!C:C)</f>
        <v>13373.460583223043</v>
      </c>
      <c r="D11" s="86">
        <f>_xlfn.STDEV.S('2018'!D:D)</f>
        <v>12717.920859935866</v>
      </c>
      <c r="E11" s="18">
        <f>_xlfn.STDEV.S('2018'!E:E)</f>
        <v>16145.969476520593</v>
      </c>
      <c r="F11" s="19">
        <f>_xlfn.STDEV.S('2018'!F:F)</f>
        <v>7884.6690255747035</v>
      </c>
      <c r="G11" s="71">
        <f>_xlfn.STDEV.S('Part 1'!B:B)</f>
        <v>10996.127317360046</v>
      </c>
      <c r="H11" s="87">
        <f>_xlfn.STDEV.S('2018'!I:I)</f>
        <v>7371929.8699535159</v>
      </c>
      <c r="I11" s="83">
        <f>_xlfn.STDEV.S('2018'!K:K)</f>
        <v>9906.4689481372807</v>
      </c>
      <c r="N11" s="10"/>
      <c r="O11" s="3"/>
    </row>
    <row r="12" spans="1:15" x14ac:dyDescent="0.25">
      <c r="A12" s="89" t="s">
        <v>75</v>
      </c>
      <c r="B12" s="90"/>
      <c r="C12" s="91">
        <f>C11/C8</f>
        <v>1.9047203453563686</v>
      </c>
      <c r="D12" s="91">
        <f>D11/D8</f>
        <v>3.3592150143254496</v>
      </c>
      <c r="E12" s="92">
        <f>E11/E8</f>
        <v>2.2133229347243408</v>
      </c>
      <c r="F12" s="75">
        <f t="shared" ref="F12" si="2">F11/F8</f>
        <v>2.2448734520327713</v>
      </c>
      <c r="G12" s="76">
        <f>G11/G8</f>
        <v>2.0349632314309063</v>
      </c>
      <c r="H12" s="93">
        <f>H11/H8</f>
        <v>1.1290537031773806</v>
      </c>
      <c r="I12" s="94">
        <f>I11/I8</f>
        <v>0.16461123856594739</v>
      </c>
      <c r="N12" s="10"/>
      <c r="O12" s="3"/>
    </row>
    <row r="13" spans="1:15" x14ac:dyDescent="0.25">
      <c r="A13" s="95"/>
      <c r="B13" s="96"/>
      <c r="C13" s="96"/>
      <c r="D13" s="96"/>
      <c r="E13" s="96"/>
      <c r="F13" s="97"/>
      <c r="G13" s="71"/>
      <c r="H13" s="97"/>
      <c r="I13" s="80"/>
      <c r="J13" s="9"/>
      <c r="K13" s="9"/>
      <c r="L13" s="9"/>
      <c r="M13" s="9"/>
      <c r="N13" s="5"/>
      <c r="O13" s="3"/>
    </row>
    <row r="14" spans="1:15" x14ac:dyDescent="0.25">
      <c r="A14" s="103">
        <v>2019</v>
      </c>
      <c r="B14" s="75"/>
      <c r="C14" s="75"/>
      <c r="D14" s="75"/>
      <c r="E14" s="75"/>
      <c r="F14" s="75"/>
      <c r="G14" s="76"/>
      <c r="H14" s="90"/>
      <c r="I14" s="98"/>
      <c r="J14" s="7"/>
      <c r="K14" s="7"/>
      <c r="L14" s="7"/>
      <c r="M14" s="7"/>
      <c r="N14" s="8"/>
      <c r="O14" s="3"/>
    </row>
    <row r="15" spans="1:15" x14ac:dyDescent="0.25">
      <c r="A15" s="99" t="s">
        <v>62</v>
      </c>
      <c r="B15" s="100"/>
      <c r="C15" s="75" t="s">
        <v>1</v>
      </c>
      <c r="D15" s="75" t="s">
        <v>2</v>
      </c>
      <c r="E15" s="75" t="s">
        <v>3</v>
      </c>
      <c r="F15" s="74" t="s">
        <v>4</v>
      </c>
      <c r="G15" s="76" t="s">
        <v>63</v>
      </c>
      <c r="H15" s="75" t="s">
        <v>76</v>
      </c>
      <c r="I15" s="77" t="s">
        <v>65</v>
      </c>
      <c r="J15" s="3"/>
      <c r="K15" s="3"/>
      <c r="L15" s="3"/>
      <c r="M15" s="3"/>
      <c r="N15" s="3"/>
      <c r="O15" s="3"/>
    </row>
    <row r="16" spans="1:15" x14ac:dyDescent="0.25">
      <c r="A16" s="78" t="s">
        <v>66</v>
      </c>
      <c r="B16" s="79"/>
      <c r="C16" s="80">
        <f>COUNT('2019'!C:C)</f>
        <v>50</v>
      </c>
      <c r="D16" s="80">
        <f>COUNT('2019'!D:D)</f>
        <v>50</v>
      </c>
      <c r="E16" s="81">
        <f>COUNT('2019'!E:E)</f>
        <v>50</v>
      </c>
      <c r="F16" s="19">
        <f>COUNT('2018'!F:F)</f>
        <v>50</v>
      </c>
      <c r="G16" s="101">
        <f>COUNT('Part 1'!D:D)</f>
        <v>50</v>
      </c>
      <c r="H16" s="19">
        <f>COUNT('2019'!I:I)</f>
        <v>50</v>
      </c>
      <c r="I16" s="83">
        <f>COUNT('2018'!K:K)</f>
        <v>50</v>
      </c>
      <c r="J16" s="3"/>
      <c r="K16" s="3"/>
      <c r="L16" s="3"/>
      <c r="M16" s="3"/>
      <c r="N16" s="3"/>
      <c r="O16" s="3"/>
    </row>
    <row r="17" spans="1:11" x14ac:dyDescent="0.25">
      <c r="A17" s="84" t="s">
        <v>67</v>
      </c>
      <c r="B17" s="85"/>
      <c r="C17" s="86">
        <f>MIN('2019'!C:C)</f>
        <v>423</v>
      </c>
      <c r="D17" s="86">
        <f>MIN('2019'!D:D)</f>
        <v>12</v>
      </c>
      <c r="E17" s="18">
        <f>MIN('2019'!E:E)</f>
        <v>377</v>
      </c>
      <c r="F17" s="19">
        <f>MIN('2019'!F:F)</f>
        <v>111</v>
      </c>
      <c r="G17" s="101">
        <f>MIN('Part 1'!D:D)</f>
        <v>274</v>
      </c>
      <c r="H17" s="19">
        <f>MIN('2019'!I:I)</f>
        <v>578759</v>
      </c>
      <c r="I17" s="83">
        <f>MIN('2018'!K:K)</f>
        <v>43567</v>
      </c>
      <c r="K17" s="65"/>
    </row>
    <row r="18" spans="1:11" x14ac:dyDescent="0.25">
      <c r="A18" s="84" t="s">
        <v>68</v>
      </c>
      <c r="B18" s="85"/>
      <c r="C18" s="86">
        <f>MAX('2019'!C:C)</f>
        <v>88044</v>
      </c>
      <c r="D18" s="86">
        <f>MAX('2019'!D:D)</f>
        <v>108432</v>
      </c>
      <c r="E18" s="18">
        <f>MAX('2019'!E:E)</f>
        <v>128777</v>
      </c>
      <c r="F18" s="19">
        <f>MAX('2019'!F:F)</f>
        <v>49978</v>
      </c>
      <c r="G18" s="101">
        <f>MAX('Part 1'!D:D)</f>
        <v>75639</v>
      </c>
      <c r="H18" s="19">
        <f>MAX('2019'!I:I)</f>
        <v>39512223</v>
      </c>
      <c r="I18" s="83">
        <f>MAX('2018'!K:K)</f>
        <v>81868</v>
      </c>
    </row>
    <row r="19" spans="1:11" x14ac:dyDescent="0.25">
      <c r="A19" s="84" t="s">
        <v>69</v>
      </c>
      <c r="B19" s="85"/>
      <c r="C19" s="86">
        <f>C18-C17</f>
        <v>87621</v>
      </c>
      <c r="D19" s="86">
        <f>D18-D17</f>
        <v>108420</v>
      </c>
      <c r="E19" s="18">
        <f t="shared" ref="E19:F19" si="3">E18-E17</f>
        <v>128400</v>
      </c>
      <c r="F19" s="19">
        <f t="shared" si="3"/>
        <v>49867</v>
      </c>
      <c r="G19" s="101">
        <f>G18-G17</f>
        <v>75365</v>
      </c>
      <c r="H19" s="19">
        <f>H18-H17</f>
        <v>38933464</v>
      </c>
      <c r="I19" s="88">
        <f t="shared" ref="I19" si="4">I18-I17</f>
        <v>38301</v>
      </c>
    </row>
    <row r="20" spans="1:11" x14ac:dyDescent="0.25">
      <c r="A20" s="84" t="s">
        <v>70</v>
      </c>
      <c r="B20" s="85"/>
      <c r="C20" s="86">
        <f>(C18+C17)/2</f>
        <v>44233.5</v>
      </c>
      <c r="D20" s="86">
        <f>(D18+D17)/2</f>
        <v>54222</v>
      </c>
      <c r="E20" s="18">
        <f t="shared" ref="E20:F20" si="5">(E18+E17)/2</f>
        <v>64577</v>
      </c>
      <c r="F20" s="19">
        <f t="shared" si="5"/>
        <v>25044.5</v>
      </c>
      <c r="G20" s="101">
        <f>(G18+G17)/2</f>
        <v>37956.5</v>
      </c>
      <c r="H20" s="19">
        <f>(H18+H17)/2</f>
        <v>20045491</v>
      </c>
      <c r="I20" s="83">
        <f>(I18+I17)/2</f>
        <v>62717.5</v>
      </c>
    </row>
    <row r="21" spans="1:11" x14ac:dyDescent="0.25">
      <c r="A21" s="84" t="s">
        <v>71</v>
      </c>
      <c r="B21" s="85"/>
      <c r="C21" s="86">
        <f>AVERAGE('2019'!C:C)</f>
        <v>6993.22</v>
      </c>
      <c r="D21" s="86">
        <f>AVERAGE('2019'!D:D)</f>
        <v>4120.04</v>
      </c>
      <c r="E21" s="18">
        <f>AVERAGE('2019'!E:E)</f>
        <v>7776.68</v>
      </c>
      <c r="F21" s="19">
        <f>AVERAGE('2019'!F:F)</f>
        <v>3336.58</v>
      </c>
      <c r="G21" s="101">
        <f>AVERAGE('Part 1'!D:D)</f>
        <v>5556.63</v>
      </c>
      <c r="H21" s="19">
        <f>AVERAGE('2019'!I:I)</f>
        <v>6550675.4800000004</v>
      </c>
      <c r="I21" s="83">
        <f>AVERAGE('2018'!K:K)</f>
        <v>60181</v>
      </c>
    </row>
    <row r="22" spans="1:11" x14ac:dyDescent="0.25">
      <c r="A22" s="84" t="s">
        <v>72</v>
      </c>
      <c r="B22" s="85"/>
      <c r="C22" s="86">
        <f>MEDIAN('2019'!C:C)</f>
        <v>3036</v>
      </c>
      <c r="D22" s="86">
        <f>MEDIAN('2019'!D:D)</f>
        <v>1019</v>
      </c>
      <c r="E22" s="18">
        <f>MEDIAN('2019'!E:E)</f>
        <v>3195.5</v>
      </c>
      <c r="F22" s="19">
        <f>MEDIAN('2019'!F:F)</f>
        <v>969.5</v>
      </c>
      <c r="G22" s="101">
        <f>MEDIAN('Part 1'!D:D)</f>
        <v>2177.5</v>
      </c>
      <c r="H22" s="19">
        <f>MEDIAN('2019'!I:I)</f>
        <v>4558233.5</v>
      </c>
      <c r="I22" s="83">
        <f>MEDIAN('2018'!K:K)</f>
        <v>58848</v>
      </c>
    </row>
    <row r="23" spans="1:11" x14ac:dyDescent="0.25">
      <c r="A23" s="84" t="s">
        <v>73</v>
      </c>
      <c r="B23" s="85"/>
      <c r="C23" s="86">
        <f>_xlfn.VAR.S('2019'!C:C)</f>
        <v>182752818.05265307</v>
      </c>
      <c r="D23" s="86">
        <f>_xlfn.VAR.S('2019'!D:D)</f>
        <v>234956351.9167347</v>
      </c>
      <c r="E23" s="18">
        <f>_xlfn.VAR.S('2019'!E:E)</f>
        <v>353735282.18122452</v>
      </c>
      <c r="F23" s="19">
        <f>_xlfn.VAR.S('2019'!F:F)</f>
        <v>58542034.697551019</v>
      </c>
      <c r="G23" s="101">
        <f>_xlfn.VAR.S('Part 1'!D:D)</f>
        <v>148823282.9572449</v>
      </c>
      <c r="H23" s="19">
        <f>_xlfn.VAR.S('2019'!I:I)</f>
        <v>54601486256266.094</v>
      </c>
      <c r="I23" s="83">
        <f>_xlfn.VAR.S('2018'!K:K)</f>
        <v>98138127.020408168</v>
      </c>
    </row>
    <row r="24" spans="1:11" x14ac:dyDescent="0.25">
      <c r="A24" s="84" t="s">
        <v>74</v>
      </c>
      <c r="B24" s="85"/>
      <c r="C24" s="86">
        <f>_xlfn.STDEV.S('2019'!C:C)</f>
        <v>13518.610063636464</v>
      </c>
      <c r="D24" s="86">
        <f>_xlfn.STDEV.S('2019'!D:D)</f>
        <v>15328.286007141656</v>
      </c>
      <c r="E24" s="18">
        <f>_xlfn.STDEV.S('2019'!E:E)</f>
        <v>18807.851609932073</v>
      </c>
      <c r="F24" s="19">
        <f>_xlfn.STDEV.S('2019'!F:F)</f>
        <v>7651.2766710890164</v>
      </c>
      <c r="G24" s="71">
        <f>_xlfn.STDEV.S('Part 1'!D:D)</f>
        <v>12199.314856058307</v>
      </c>
      <c r="H24" s="19">
        <f>_xlfn.STDEV.S('2019'!I:I)</f>
        <v>7389281.849832641</v>
      </c>
      <c r="I24" s="83">
        <f>_xlfn.STDEV.S('2018'!K:K)</f>
        <v>9906.4689481372807</v>
      </c>
    </row>
    <row r="25" spans="1:11" x14ac:dyDescent="0.25">
      <c r="A25" s="89" t="s">
        <v>75</v>
      </c>
      <c r="B25" s="90"/>
      <c r="C25" s="91">
        <f>C24/C21</f>
        <v>1.9331023568022261</v>
      </c>
      <c r="D25" s="91">
        <f>D24/D21</f>
        <v>3.7204216481251775</v>
      </c>
      <c r="E25" s="92">
        <f t="shared" ref="E25:F25" si="6">E24/E21</f>
        <v>2.4184937029596272</v>
      </c>
      <c r="F25" s="75">
        <f t="shared" si="6"/>
        <v>2.293149473739283</v>
      </c>
      <c r="G25" s="76">
        <f>G24/G21</f>
        <v>2.1954520736594496</v>
      </c>
      <c r="H25" s="102">
        <f>H24/H21</f>
        <v>1.1280183047371231</v>
      </c>
      <c r="I25" s="94">
        <f>I24/I21</f>
        <v>0.16461123856594739</v>
      </c>
    </row>
    <row r="27" spans="1:11" x14ac:dyDescent="0.25">
      <c r="A27" s="104">
        <v>2018</v>
      </c>
      <c r="B27" s="68"/>
      <c r="C27" s="68"/>
      <c r="D27" s="68"/>
      <c r="E27" s="68"/>
      <c r="F27" s="69"/>
      <c r="G27" s="69"/>
      <c r="H27" s="70"/>
      <c r="I27" s="71"/>
    </row>
    <row r="28" spans="1:11" x14ac:dyDescent="0.25">
      <c r="A28" s="72" t="s">
        <v>62</v>
      </c>
      <c r="B28" s="73"/>
      <c r="C28" s="76" t="s">
        <v>63</v>
      </c>
      <c r="D28" s="74" t="s">
        <v>64</v>
      </c>
      <c r="E28" s="77" t="s">
        <v>65</v>
      </c>
      <c r="F28" s="75"/>
    </row>
    <row r="29" spans="1:11" x14ac:dyDescent="0.25">
      <c r="A29" s="78" t="s">
        <v>66</v>
      </c>
      <c r="B29" s="79"/>
      <c r="C29" s="71">
        <f>COUNT('Part 1'!B:B)</f>
        <v>50</v>
      </c>
      <c r="D29" s="82">
        <f>COUNT('2018'!I:I)</f>
        <v>50</v>
      </c>
      <c r="E29" s="83">
        <f>COUNT('2018'!K:K)</f>
        <v>50</v>
      </c>
      <c r="F29" s="19"/>
    </row>
    <row r="30" spans="1:11" x14ac:dyDescent="0.25">
      <c r="A30" s="84" t="s">
        <v>67</v>
      </c>
      <c r="B30" s="85"/>
      <c r="C30" s="71">
        <f>MIN('Part 1'!B:B)</f>
        <v>271</v>
      </c>
      <c r="D30" s="87">
        <f>MIN('2018'!I:I)</f>
        <v>577737</v>
      </c>
      <c r="E30" s="83">
        <f>MIN('2018'!K:K)</f>
        <v>43567</v>
      </c>
      <c r="F30" s="19"/>
    </row>
    <row r="31" spans="1:11" x14ac:dyDescent="0.25">
      <c r="A31" s="84" t="s">
        <v>68</v>
      </c>
      <c r="B31" s="85"/>
      <c r="C31" s="71">
        <f>MAX('Part 1'!B:B)</f>
        <v>64986</v>
      </c>
      <c r="D31" s="87">
        <f>MAX('2018'!I:I)</f>
        <v>39557045</v>
      </c>
      <c r="E31" s="83">
        <f>MAX('2018'!K:K)</f>
        <v>81868</v>
      </c>
      <c r="F31" s="19"/>
    </row>
    <row r="32" spans="1:11" x14ac:dyDescent="0.25">
      <c r="A32" s="84" t="s">
        <v>69</v>
      </c>
      <c r="B32" s="85"/>
      <c r="C32" s="71">
        <f>C31-C30</f>
        <v>64715</v>
      </c>
      <c r="D32" s="87">
        <f>D31-D30</f>
        <v>38979308</v>
      </c>
      <c r="E32" s="88">
        <f>E31-E30</f>
        <v>38301</v>
      </c>
      <c r="F32" s="19"/>
    </row>
    <row r="33" spans="1:9" x14ac:dyDescent="0.25">
      <c r="A33" s="84" t="s">
        <v>70</v>
      </c>
      <c r="B33" s="85"/>
      <c r="C33" s="71">
        <f>(C31+C30)/2</f>
        <v>32628.5</v>
      </c>
      <c r="D33" s="87">
        <f>(D31+D30)/2</f>
        <v>20067391</v>
      </c>
      <c r="E33" s="83">
        <f>(E31+E30)/2</f>
        <v>62717.5</v>
      </c>
      <c r="F33" s="19"/>
    </row>
    <row r="34" spans="1:9" x14ac:dyDescent="0.25">
      <c r="A34" s="84" t="s">
        <v>71</v>
      </c>
      <c r="B34" s="85"/>
      <c r="C34" s="71">
        <f>AVERAGE('Part 1'!B:B)</f>
        <v>5403.6</v>
      </c>
      <c r="D34" s="87">
        <f>AVERAGE('2018'!I:I)</f>
        <v>6529299.5800000001</v>
      </c>
      <c r="E34" s="83">
        <f>AVERAGE('2018'!K:K)</f>
        <v>60181</v>
      </c>
      <c r="F34" s="19"/>
    </row>
    <row r="35" spans="1:9" x14ac:dyDescent="0.25">
      <c r="A35" s="84" t="s">
        <v>72</v>
      </c>
      <c r="B35" s="85"/>
      <c r="C35" s="71">
        <f>MEDIAN('Part 1'!B:B)</f>
        <v>2220.75</v>
      </c>
      <c r="D35" s="87">
        <f>MEDIAN('2018'!I:I)</f>
        <v>4564190</v>
      </c>
      <c r="E35" s="83">
        <f>MEDIAN('2018'!K:K)</f>
        <v>58848</v>
      </c>
      <c r="F35" s="19"/>
    </row>
    <row r="36" spans="1:9" x14ac:dyDescent="0.25">
      <c r="A36" s="84" t="s">
        <v>73</v>
      </c>
      <c r="B36" s="85"/>
      <c r="C36" s="71">
        <f>_xlfn.VAR.S('Part 1'!B:B)</f>
        <v>120914815.97959183</v>
      </c>
      <c r="D36" s="87">
        <f>_xlfn.VAR.S('2018'!I:I)</f>
        <v>54345350007512.859</v>
      </c>
      <c r="E36" s="83">
        <f>_xlfn.VAR.S('2018'!K:K)</f>
        <v>98138127.020408168</v>
      </c>
      <c r="F36" s="19"/>
    </row>
    <row r="37" spans="1:9" x14ac:dyDescent="0.25">
      <c r="A37" s="84" t="s">
        <v>74</v>
      </c>
      <c r="B37" s="85"/>
      <c r="C37" s="71">
        <f>_xlfn.STDEV.S('Part 1'!B:B)</f>
        <v>10996.127317360046</v>
      </c>
      <c r="D37" s="87">
        <f>_xlfn.STDEV.S('2018'!I:I)</f>
        <v>7371929.8699535159</v>
      </c>
      <c r="E37" s="83">
        <f>_xlfn.STDEV.S('2018'!K:K)</f>
        <v>9906.4689481372807</v>
      </c>
      <c r="F37" s="19"/>
    </row>
    <row r="38" spans="1:9" x14ac:dyDescent="0.25">
      <c r="A38" s="89" t="s">
        <v>75</v>
      </c>
      <c r="B38" s="90"/>
      <c r="C38" s="76">
        <f>C37/C34</f>
        <v>2.0349632314309063</v>
      </c>
      <c r="D38" s="93">
        <f>D37/D34</f>
        <v>1.1290537031773806</v>
      </c>
      <c r="E38" s="94">
        <f>E37/E34</f>
        <v>0.16461123856594739</v>
      </c>
      <c r="F38" s="75"/>
    </row>
    <row r="39" spans="1:9" x14ac:dyDescent="0.25">
      <c r="A39" s="95"/>
      <c r="B39" s="96"/>
      <c r="C39" s="96"/>
      <c r="D39" s="96"/>
      <c r="E39" s="96"/>
      <c r="F39" s="97"/>
      <c r="G39" s="71"/>
      <c r="H39" s="97"/>
      <c r="I39" s="80"/>
    </row>
    <row r="40" spans="1:9" x14ac:dyDescent="0.25">
      <c r="A40" s="103">
        <v>2019</v>
      </c>
      <c r="B40" s="75"/>
      <c r="C40" s="75"/>
      <c r="D40" s="75"/>
      <c r="E40" s="75"/>
      <c r="F40" s="75"/>
      <c r="G40" s="76"/>
      <c r="H40" s="90"/>
      <c r="I40" s="98"/>
    </row>
    <row r="41" spans="1:9" x14ac:dyDescent="0.25">
      <c r="A41" s="99" t="s">
        <v>62</v>
      </c>
      <c r="B41" s="100"/>
      <c r="C41" s="76" t="s">
        <v>63</v>
      </c>
      <c r="D41" s="75" t="s">
        <v>76</v>
      </c>
      <c r="E41" s="77" t="s">
        <v>65</v>
      </c>
      <c r="F41" s="74"/>
    </row>
    <row r="42" spans="1:9" x14ac:dyDescent="0.25">
      <c r="A42" s="78" t="s">
        <v>66</v>
      </c>
      <c r="B42" s="79"/>
      <c r="C42" s="101">
        <f>COUNT('Part 1'!D:D)</f>
        <v>50</v>
      </c>
      <c r="D42" s="19">
        <f>COUNT('2019'!I:I)</f>
        <v>50</v>
      </c>
      <c r="E42" s="83">
        <f>COUNT('2018'!K:K)</f>
        <v>50</v>
      </c>
      <c r="F42" s="19"/>
    </row>
    <row r="43" spans="1:9" x14ac:dyDescent="0.25">
      <c r="A43" s="84" t="s">
        <v>67</v>
      </c>
      <c r="B43" s="85"/>
      <c r="C43" s="101">
        <f>MIN('Part 1'!D:D)</f>
        <v>274</v>
      </c>
      <c r="D43" s="19">
        <f>MIN('2019'!I:I)</f>
        <v>578759</v>
      </c>
      <c r="E43" s="83">
        <f>MIN('2018'!K:K)</f>
        <v>43567</v>
      </c>
      <c r="F43" s="19"/>
    </row>
    <row r="44" spans="1:9" x14ac:dyDescent="0.25">
      <c r="A44" s="84" t="s">
        <v>68</v>
      </c>
      <c r="B44" s="85"/>
      <c r="C44" s="101">
        <f>MAX('Part 1'!D:D)</f>
        <v>75639</v>
      </c>
      <c r="D44" s="19">
        <f>MAX('2019'!I:I)</f>
        <v>39512223</v>
      </c>
      <c r="E44" s="83">
        <f>MAX('2018'!K:K)</f>
        <v>81868</v>
      </c>
      <c r="F44" s="19"/>
    </row>
    <row r="45" spans="1:9" x14ac:dyDescent="0.25">
      <c r="A45" s="84" t="s">
        <v>69</v>
      </c>
      <c r="B45" s="85"/>
      <c r="C45" s="101">
        <f>C44-C43</f>
        <v>75365</v>
      </c>
      <c r="D45" s="19">
        <f>D44-D43</f>
        <v>38933464</v>
      </c>
      <c r="E45" s="88">
        <f t="shared" ref="E45" si="7">E44-E43</f>
        <v>38301</v>
      </c>
      <c r="F45" s="19"/>
    </row>
    <row r="46" spans="1:9" x14ac:dyDescent="0.25">
      <c r="A46" s="84" t="s">
        <v>70</v>
      </c>
      <c r="B46" s="85"/>
      <c r="C46" s="101">
        <f>(C44+C43)/2</f>
        <v>37956.5</v>
      </c>
      <c r="D46" s="19">
        <f>(D44+D43)/2</f>
        <v>20045491</v>
      </c>
      <c r="E46" s="83">
        <f>(E44+E43)/2</f>
        <v>62717.5</v>
      </c>
      <c r="F46" s="19"/>
    </row>
    <row r="47" spans="1:9" x14ac:dyDescent="0.25">
      <c r="A47" s="84" t="s">
        <v>71</v>
      </c>
      <c r="B47" s="85"/>
      <c r="C47" s="101">
        <f>AVERAGE('Part 1'!D:D)</f>
        <v>5556.63</v>
      </c>
      <c r="D47" s="19">
        <f>AVERAGE('2019'!I:I)</f>
        <v>6550675.4800000004</v>
      </c>
      <c r="E47" s="83">
        <f>AVERAGE('2018'!K:K)</f>
        <v>60181</v>
      </c>
      <c r="F47" s="19"/>
    </row>
    <row r="48" spans="1:9" x14ac:dyDescent="0.25">
      <c r="A48" s="84" t="s">
        <v>72</v>
      </c>
      <c r="B48" s="85"/>
      <c r="C48" s="101">
        <f>MEDIAN('Part 1'!D:D)</f>
        <v>2177.5</v>
      </c>
      <c r="D48" s="19">
        <f>MEDIAN('2019'!I:I)</f>
        <v>4558233.5</v>
      </c>
      <c r="E48" s="83">
        <f>MEDIAN('2018'!K:K)</f>
        <v>58848</v>
      </c>
      <c r="F48" s="19"/>
    </row>
    <row r="49" spans="1:6" x14ac:dyDescent="0.25">
      <c r="A49" s="84" t="s">
        <v>73</v>
      </c>
      <c r="B49" s="85"/>
      <c r="C49" s="101">
        <f>_xlfn.VAR.S('Part 1'!D:D)</f>
        <v>148823282.9572449</v>
      </c>
      <c r="D49" s="19">
        <f>_xlfn.VAR.S('2019'!I:I)</f>
        <v>54601486256266.094</v>
      </c>
      <c r="E49" s="83">
        <f>_xlfn.VAR.S('2018'!K:K)</f>
        <v>98138127.020408168</v>
      </c>
      <c r="F49" s="19"/>
    </row>
    <row r="50" spans="1:6" x14ac:dyDescent="0.25">
      <c r="A50" s="84" t="s">
        <v>74</v>
      </c>
      <c r="B50" s="85"/>
      <c r="C50" s="71">
        <f>_xlfn.STDEV.S('Part 1'!D:D)</f>
        <v>12199.314856058307</v>
      </c>
      <c r="D50" s="19">
        <f>_xlfn.STDEV.S('2019'!I:I)</f>
        <v>7389281.849832641</v>
      </c>
      <c r="E50" s="83">
        <f>_xlfn.STDEV.S('2018'!K:K)</f>
        <v>9906.4689481372807</v>
      </c>
      <c r="F50" s="19"/>
    </row>
    <row r="51" spans="1:6" x14ac:dyDescent="0.25">
      <c r="A51" s="89" t="s">
        <v>75</v>
      </c>
      <c r="B51" s="90"/>
      <c r="C51" s="76">
        <f>C50/C47</f>
        <v>2.1954520736594496</v>
      </c>
      <c r="D51" s="102">
        <f>D50/D47</f>
        <v>1.1280183047371231</v>
      </c>
      <c r="E51" s="94">
        <f>E50/E47</f>
        <v>0.16461123856594739</v>
      </c>
      <c r="F51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095-B3F6-4E6D-9DA0-B597AB68998F}">
  <dimension ref="A1:N137"/>
  <sheetViews>
    <sheetView topLeftCell="A43" workbookViewId="0">
      <selection sqref="A1:E1"/>
    </sheetView>
  </sheetViews>
  <sheetFormatPr defaultColWidth="9.109375" defaultRowHeight="13.2" x14ac:dyDescent="0.25"/>
  <cols>
    <col min="1" max="1" width="27.44140625" style="11" bestFit="1" customWidth="1"/>
    <col min="2" max="2" width="11.33203125" style="11" bestFit="1" customWidth="1"/>
    <col min="3" max="3" width="10.5546875" style="11" bestFit="1" customWidth="1"/>
    <col min="4" max="4" width="18.33203125" style="11" bestFit="1" customWidth="1"/>
    <col min="5" max="5" width="7" style="11" bestFit="1" customWidth="1"/>
    <col min="6" max="13" width="9.109375" style="11"/>
    <col min="14" max="14" width="10.109375" style="11" bestFit="1" customWidth="1"/>
    <col min="15" max="16384" width="9.109375" style="11"/>
  </cols>
  <sheetData>
    <row r="1" spans="1:5" x14ac:dyDescent="0.25">
      <c r="A1" s="122" t="s">
        <v>77</v>
      </c>
      <c r="B1" s="122"/>
      <c r="C1" s="122"/>
      <c r="D1" s="122"/>
      <c r="E1" s="122"/>
    </row>
    <row r="2" spans="1:5" x14ac:dyDescent="0.25">
      <c r="A2" s="25"/>
      <c r="B2" s="25">
        <f>'Part 2'!A1</f>
        <v>2018</v>
      </c>
      <c r="C2" s="25">
        <f>'Part 2'!A14</f>
        <v>2019</v>
      </c>
      <c r="D2" s="25" t="s">
        <v>78</v>
      </c>
      <c r="E2" s="25"/>
    </row>
    <row r="3" spans="1:5" x14ac:dyDescent="0.25">
      <c r="A3" s="25" t="str">
        <f>'2018'!C1</f>
        <v>Sheltered Homeless</v>
      </c>
      <c r="B3" s="25">
        <f>'Part 2'!C8</f>
        <v>7021.22</v>
      </c>
      <c r="C3" s="25">
        <f>'Part 2'!C21</f>
        <v>6993.22</v>
      </c>
      <c r="D3" s="25">
        <f>SUM(B3:C3)</f>
        <v>14014.44</v>
      </c>
      <c r="E3" s="25"/>
    </row>
    <row r="4" spans="1:5" x14ac:dyDescent="0.25">
      <c r="A4" s="25" t="str">
        <f>'2018'!D1</f>
        <v>Unsheltered Homeless</v>
      </c>
      <c r="B4" s="25">
        <f>'Part 2'!D8</f>
        <v>3785.98</v>
      </c>
      <c r="C4" s="25">
        <f>'Part 2'!D21</f>
        <v>4120.04</v>
      </c>
      <c r="D4" s="25">
        <f>SUM(B4:C4)</f>
        <v>7906.02</v>
      </c>
      <c r="E4" s="25"/>
    </row>
    <row r="5" spans="1:5" x14ac:dyDescent="0.25">
      <c r="A5" s="25" t="str">
        <f>'2018'!E1</f>
        <v>Homeless Individuals</v>
      </c>
      <c r="B5" s="25">
        <f>'Part 2'!E8</f>
        <v>7294.9</v>
      </c>
      <c r="C5" s="25">
        <f>'Part 2'!E21</f>
        <v>7776.68</v>
      </c>
      <c r="D5" s="25">
        <f>SUM(B5:C5)</f>
        <v>15071.58</v>
      </c>
      <c r="E5" s="25"/>
    </row>
    <row r="6" spans="1:5" x14ac:dyDescent="0.25">
      <c r="A6" s="25" t="str">
        <f>'2018'!F1</f>
        <v xml:space="preserve">Homeless People in Families </v>
      </c>
      <c r="B6" s="25">
        <f>'Part 2'!F8</f>
        <v>3512.3</v>
      </c>
      <c r="C6" s="25">
        <f>'Part 2'!F21</f>
        <v>3336.58</v>
      </c>
      <c r="D6" s="25">
        <f>SUM(B6:C6)</f>
        <v>6848.88</v>
      </c>
      <c r="E6" s="25"/>
    </row>
    <row r="7" spans="1:5" x14ac:dyDescent="0.25">
      <c r="A7" s="25" t="s">
        <v>78</v>
      </c>
      <c r="B7" s="25">
        <f>SUM(B3:B6)</f>
        <v>21614.399999999998</v>
      </c>
      <c r="C7" s="25">
        <f>SUM(C3:C6)</f>
        <v>22226.520000000004</v>
      </c>
      <c r="D7" s="25">
        <f>SUM(B7:C7)</f>
        <v>43840.92</v>
      </c>
      <c r="E7" s="25"/>
    </row>
    <row r="24" spans="1:6" x14ac:dyDescent="0.25">
      <c r="A24" s="25" t="s">
        <v>79</v>
      </c>
      <c r="B24" s="25"/>
      <c r="C24" s="25"/>
      <c r="D24" s="25"/>
      <c r="E24" s="25"/>
      <c r="F24" s="25"/>
    </row>
    <row r="25" spans="1:6" x14ac:dyDescent="0.25">
      <c r="A25" s="25"/>
      <c r="B25" s="25">
        <v>2015</v>
      </c>
      <c r="C25" s="25">
        <v>2016</v>
      </c>
      <c r="D25" s="25">
        <v>2017</v>
      </c>
      <c r="E25" s="25">
        <v>2018</v>
      </c>
      <c r="F25" s="25">
        <v>2019</v>
      </c>
    </row>
    <row r="26" spans="1:6" x14ac:dyDescent="0.25">
      <c r="A26" s="25" t="s">
        <v>3</v>
      </c>
      <c r="B26" s="25">
        <v>93156</v>
      </c>
      <c r="C26" s="25">
        <v>97660</v>
      </c>
      <c r="D26" s="25">
        <v>110260</v>
      </c>
      <c r="E26" s="25">
        <v>109008</v>
      </c>
      <c r="F26" s="25">
        <v>128777</v>
      </c>
    </row>
    <row r="27" spans="1:6" x14ac:dyDescent="0.25">
      <c r="A27" s="25" t="s">
        <v>80</v>
      </c>
      <c r="B27" s="25">
        <v>22582</v>
      </c>
      <c r="C27" s="25">
        <v>20482</v>
      </c>
      <c r="D27" s="25">
        <v>21272</v>
      </c>
      <c r="E27" s="25">
        <v>20964</v>
      </c>
      <c r="F27" s="25">
        <v>22501</v>
      </c>
    </row>
    <row r="28" spans="1:6" x14ac:dyDescent="0.25">
      <c r="A28" s="25" t="s">
        <v>1</v>
      </c>
      <c r="B28" s="25">
        <v>42039</v>
      </c>
      <c r="C28" s="25">
        <v>39752</v>
      </c>
      <c r="D28" s="25">
        <v>42636</v>
      </c>
      <c r="E28" s="25">
        <v>40429</v>
      </c>
      <c r="F28" s="25">
        <v>42846</v>
      </c>
    </row>
    <row r="29" spans="1:6" x14ac:dyDescent="0.25">
      <c r="A29" s="25" t="s">
        <v>2</v>
      </c>
      <c r="B29" s="25">
        <v>73699</v>
      </c>
      <c r="C29" s="25">
        <v>78390</v>
      </c>
      <c r="D29" s="25">
        <v>88896</v>
      </c>
      <c r="E29" s="25">
        <v>89543</v>
      </c>
      <c r="F29" s="25">
        <v>108432</v>
      </c>
    </row>
    <row r="30" spans="1:6" x14ac:dyDescent="0.25">
      <c r="A30" s="25" t="s">
        <v>81</v>
      </c>
      <c r="B30" s="25">
        <f>SUM(B28:B29)</f>
        <v>115738</v>
      </c>
      <c r="C30" s="25">
        <f>SUM(C28:C29)</f>
        <v>118142</v>
      </c>
      <c r="D30" s="25">
        <f>SUM(D28:D29)</f>
        <v>131532</v>
      </c>
      <c r="E30" s="25">
        <f>SUM(E28:E29)</f>
        <v>129972</v>
      </c>
      <c r="F30" s="25">
        <f>SUM(F28:F29)</f>
        <v>151278</v>
      </c>
    </row>
    <row r="35" spans="1:12" x14ac:dyDescent="0.25">
      <c r="A35" s="123" t="s">
        <v>77</v>
      </c>
      <c r="B35" s="124"/>
      <c r="C35" s="124"/>
      <c r="D35" s="124"/>
      <c r="E35" s="125"/>
      <c r="F35" s="26"/>
      <c r="G35" s="26"/>
      <c r="H35" s="26"/>
    </row>
    <row r="36" spans="1:12" x14ac:dyDescent="0.25">
      <c r="A36" s="25"/>
      <c r="B36" s="25">
        <v>2018</v>
      </c>
      <c r="C36" s="25">
        <v>2019</v>
      </c>
      <c r="D36" s="25" t="s">
        <v>78</v>
      </c>
      <c r="E36" s="25"/>
      <c r="H36" s="27"/>
      <c r="L36" s="26"/>
    </row>
    <row r="37" spans="1:12" x14ac:dyDescent="0.25">
      <c r="A37" s="28" t="s">
        <v>1</v>
      </c>
      <c r="B37" s="29">
        <f>B3/D7</f>
        <v>0.16015220483511752</v>
      </c>
      <c r="C37" s="29">
        <f>C3/D7</f>
        <v>0.15951353210653427</v>
      </c>
      <c r="D37" s="29">
        <f>SUM(B37:C37)</f>
        <v>0.31966573694165179</v>
      </c>
      <c r="E37" s="25"/>
      <c r="H37" s="27"/>
      <c r="L37" s="27"/>
    </row>
    <row r="38" spans="1:12" x14ac:dyDescent="0.25">
      <c r="A38" s="28" t="s">
        <v>2</v>
      </c>
      <c r="B38" s="29">
        <f>B4/D7</f>
        <v>8.6357220605771959E-2</v>
      </c>
      <c r="C38" s="29">
        <f>C4/D7</f>
        <v>9.3977042452576279E-2</v>
      </c>
      <c r="D38" s="29">
        <f>SUM(B38:C38)</f>
        <v>0.18033426305834824</v>
      </c>
      <c r="E38" s="25"/>
      <c r="H38" s="26"/>
      <c r="I38" s="26"/>
      <c r="J38" s="26"/>
      <c r="L38" s="27"/>
    </row>
    <row r="39" spans="1:12" x14ac:dyDescent="0.25">
      <c r="A39" s="28" t="s">
        <v>3</v>
      </c>
      <c r="B39" s="29">
        <f>B5/D7</f>
        <v>0.16639477456221266</v>
      </c>
      <c r="C39" s="29">
        <f>C5/D7</f>
        <v>0.17738405124709974</v>
      </c>
      <c r="D39" s="29">
        <f>SUM(B39:C39)</f>
        <v>0.3437788258093124</v>
      </c>
      <c r="E39" s="25"/>
      <c r="J39" s="30"/>
      <c r="L39" s="27"/>
    </row>
    <row r="40" spans="1:12" x14ac:dyDescent="0.25">
      <c r="A40" s="28" t="s">
        <v>4</v>
      </c>
      <c r="B40" s="29">
        <f>B6/D7</f>
        <v>8.0114650878676821E-2</v>
      </c>
      <c r="C40" s="29">
        <f>C6/D7</f>
        <v>7.6106523312010788E-2</v>
      </c>
      <c r="D40" s="29">
        <f>SUM(B40:C40)</f>
        <v>0.1562211741906876</v>
      </c>
      <c r="E40" s="25"/>
      <c r="J40" s="30"/>
      <c r="L40" s="27"/>
    </row>
    <row r="41" spans="1:12" x14ac:dyDescent="0.25">
      <c r="A41" s="25" t="s">
        <v>78</v>
      </c>
      <c r="B41" s="29">
        <f>SUM(B37:B40)</f>
        <v>0.49301885088177894</v>
      </c>
      <c r="C41" s="29">
        <f>SUM(C37:C40)</f>
        <v>0.50698114911822101</v>
      </c>
      <c r="D41" s="29">
        <v>1</v>
      </c>
      <c r="E41" s="25"/>
      <c r="J41" s="30"/>
      <c r="L41" s="27"/>
    </row>
    <row r="42" spans="1:12" x14ac:dyDescent="0.25">
      <c r="J42" s="30"/>
      <c r="L42" s="27"/>
    </row>
    <row r="43" spans="1:12" x14ac:dyDescent="0.25">
      <c r="A43" s="123" t="s">
        <v>82</v>
      </c>
      <c r="B43" s="124"/>
      <c r="C43" s="124"/>
      <c r="D43" s="125"/>
      <c r="J43" s="30"/>
    </row>
    <row r="44" spans="1:12" x14ac:dyDescent="0.25">
      <c r="A44" s="31" t="s">
        <v>83</v>
      </c>
      <c r="B44" s="25" t="s">
        <v>84</v>
      </c>
      <c r="C44" s="31" t="s">
        <v>85</v>
      </c>
      <c r="D44" s="118" t="s">
        <v>86</v>
      </c>
      <c r="J44" s="30"/>
    </row>
    <row r="45" spans="1:12" x14ac:dyDescent="0.25">
      <c r="A45" s="25">
        <v>1</v>
      </c>
      <c r="B45" s="25">
        <v>5000</v>
      </c>
      <c r="C45" s="25">
        <v>150</v>
      </c>
      <c r="D45" s="32">
        <f t="shared" ref="D45:D66" si="0">C45/$C$67</f>
        <v>0.75</v>
      </c>
      <c r="J45" s="30"/>
    </row>
    <row r="46" spans="1:12" x14ac:dyDescent="0.25">
      <c r="A46" s="25">
        <v>2</v>
      </c>
      <c r="B46" s="25">
        <v>10000</v>
      </c>
      <c r="C46" s="25">
        <v>30</v>
      </c>
      <c r="D46" s="32">
        <f t="shared" si="0"/>
        <v>0.15</v>
      </c>
      <c r="J46" s="30"/>
    </row>
    <row r="47" spans="1:12" x14ac:dyDescent="0.25">
      <c r="A47" s="25">
        <v>3</v>
      </c>
      <c r="B47" s="25">
        <v>15000</v>
      </c>
      <c r="C47" s="25">
        <v>8</v>
      </c>
      <c r="D47" s="32">
        <f t="shared" si="0"/>
        <v>0.04</v>
      </c>
      <c r="J47" s="30"/>
    </row>
    <row r="48" spans="1:12" x14ac:dyDescent="0.25">
      <c r="A48" s="25">
        <v>4</v>
      </c>
      <c r="B48" s="25">
        <v>20000</v>
      </c>
      <c r="C48" s="25">
        <v>4</v>
      </c>
      <c r="D48" s="32">
        <f t="shared" si="0"/>
        <v>0.02</v>
      </c>
      <c r="J48" s="30"/>
    </row>
    <row r="49" spans="1:10" x14ac:dyDescent="0.25">
      <c r="A49" s="25">
        <v>5</v>
      </c>
      <c r="B49" s="25">
        <v>25000</v>
      </c>
      <c r="C49" s="25">
        <v>2</v>
      </c>
      <c r="D49" s="32">
        <f t="shared" si="0"/>
        <v>0.01</v>
      </c>
      <c r="J49" s="30"/>
    </row>
    <row r="50" spans="1:10" x14ac:dyDescent="0.25">
      <c r="A50" s="25">
        <v>6</v>
      </c>
      <c r="B50" s="25">
        <v>30000</v>
      </c>
      <c r="C50" s="25">
        <v>0</v>
      </c>
      <c r="D50" s="32">
        <f t="shared" si="0"/>
        <v>0</v>
      </c>
      <c r="J50" s="30"/>
    </row>
    <row r="51" spans="1:10" x14ac:dyDescent="0.25">
      <c r="A51" s="25">
        <v>7</v>
      </c>
      <c r="B51" s="25">
        <v>35000</v>
      </c>
      <c r="C51" s="25">
        <v>0</v>
      </c>
      <c r="D51" s="32">
        <f t="shared" si="0"/>
        <v>0</v>
      </c>
      <c r="J51" s="30"/>
    </row>
    <row r="52" spans="1:10" x14ac:dyDescent="0.25">
      <c r="A52" s="25">
        <v>8</v>
      </c>
      <c r="B52" s="25">
        <v>40000</v>
      </c>
      <c r="C52" s="25">
        <v>1</v>
      </c>
      <c r="D52" s="32">
        <f t="shared" si="0"/>
        <v>5.0000000000000001E-3</v>
      </c>
      <c r="J52" s="30"/>
    </row>
    <row r="53" spans="1:10" x14ac:dyDescent="0.25">
      <c r="A53" s="25">
        <v>9</v>
      </c>
      <c r="B53" s="25">
        <v>45000</v>
      </c>
      <c r="C53" s="25">
        <v>1</v>
      </c>
      <c r="D53" s="32">
        <f t="shared" si="0"/>
        <v>5.0000000000000001E-3</v>
      </c>
      <c r="J53" s="30"/>
    </row>
    <row r="54" spans="1:10" x14ac:dyDescent="0.25">
      <c r="A54" s="25">
        <v>10</v>
      </c>
      <c r="B54" s="25">
        <v>50000</v>
      </c>
      <c r="C54" s="25">
        <v>0</v>
      </c>
      <c r="D54" s="32">
        <f t="shared" si="0"/>
        <v>0</v>
      </c>
      <c r="J54" s="30"/>
    </row>
    <row r="55" spans="1:10" x14ac:dyDescent="0.25">
      <c r="A55" s="25">
        <v>11</v>
      </c>
      <c r="B55" s="25">
        <v>55000</v>
      </c>
      <c r="C55" s="25">
        <v>1</v>
      </c>
      <c r="D55" s="32">
        <f t="shared" si="0"/>
        <v>5.0000000000000001E-3</v>
      </c>
      <c r="J55" s="30"/>
    </row>
    <row r="56" spans="1:10" x14ac:dyDescent="0.25">
      <c r="A56" s="25">
        <v>12</v>
      </c>
      <c r="B56" s="25">
        <v>60000</v>
      </c>
      <c r="C56" s="25">
        <v>0</v>
      </c>
      <c r="D56" s="32">
        <f t="shared" si="0"/>
        <v>0</v>
      </c>
      <c r="J56" s="30"/>
    </row>
    <row r="57" spans="1:10" x14ac:dyDescent="0.25">
      <c r="A57" s="25">
        <v>13</v>
      </c>
      <c r="B57" s="25">
        <v>65000</v>
      </c>
      <c r="C57" s="25">
        <v>0</v>
      </c>
      <c r="D57" s="32">
        <f t="shared" si="0"/>
        <v>0</v>
      </c>
      <c r="J57" s="27"/>
    </row>
    <row r="58" spans="1:10" x14ac:dyDescent="0.25">
      <c r="A58" s="25">
        <v>14</v>
      </c>
      <c r="B58" s="25">
        <v>70000</v>
      </c>
      <c r="C58" s="25">
        <v>0</v>
      </c>
      <c r="D58" s="32">
        <f t="shared" si="0"/>
        <v>0</v>
      </c>
      <c r="I58" s="27"/>
    </row>
    <row r="59" spans="1:10" x14ac:dyDescent="0.25">
      <c r="A59" s="25">
        <v>15</v>
      </c>
      <c r="B59" s="25">
        <v>75000</v>
      </c>
      <c r="C59" s="25">
        <v>0</v>
      </c>
      <c r="D59" s="32">
        <f t="shared" si="0"/>
        <v>0</v>
      </c>
      <c r="I59" s="27"/>
    </row>
    <row r="60" spans="1:10" x14ac:dyDescent="0.25">
      <c r="A60" s="25">
        <v>16</v>
      </c>
      <c r="B60" s="25">
        <v>80000</v>
      </c>
      <c r="C60" s="25">
        <v>0</v>
      </c>
      <c r="D60" s="32">
        <f t="shared" si="0"/>
        <v>0</v>
      </c>
      <c r="I60" s="27"/>
    </row>
    <row r="61" spans="1:10" x14ac:dyDescent="0.25">
      <c r="A61" s="25">
        <v>17</v>
      </c>
      <c r="B61" s="25">
        <v>85000</v>
      </c>
      <c r="C61" s="25">
        <v>0</v>
      </c>
      <c r="D61" s="32">
        <f t="shared" si="0"/>
        <v>0</v>
      </c>
      <c r="I61" s="27"/>
    </row>
    <row r="62" spans="1:10" x14ac:dyDescent="0.25">
      <c r="A62" s="25">
        <v>18</v>
      </c>
      <c r="B62" s="25">
        <v>90000</v>
      </c>
      <c r="C62" s="25">
        <v>2</v>
      </c>
      <c r="D62" s="32">
        <f t="shared" si="0"/>
        <v>0.01</v>
      </c>
      <c r="I62" s="27"/>
    </row>
    <row r="63" spans="1:10" x14ac:dyDescent="0.25">
      <c r="A63" s="25">
        <v>19</v>
      </c>
      <c r="B63" s="25">
        <v>95000</v>
      </c>
      <c r="C63" s="25">
        <v>0</v>
      </c>
      <c r="D63" s="32">
        <f t="shared" si="0"/>
        <v>0</v>
      </c>
      <c r="I63" s="27"/>
    </row>
    <row r="64" spans="1:10" x14ac:dyDescent="0.25">
      <c r="A64" s="25">
        <v>20</v>
      </c>
      <c r="B64" s="25">
        <v>100000</v>
      </c>
      <c r="C64" s="25">
        <v>0</v>
      </c>
      <c r="D64" s="32">
        <f t="shared" si="0"/>
        <v>0</v>
      </c>
    </row>
    <row r="65" spans="1:14" x14ac:dyDescent="0.25">
      <c r="A65" s="25">
        <v>21</v>
      </c>
      <c r="B65" s="25">
        <v>105000</v>
      </c>
      <c r="C65" s="25">
        <v>0</v>
      </c>
      <c r="D65" s="32">
        <f t="shared" si="0"/>
        <v>0</v>
      </c>
    </row>
    <row r="66" spans="1:14" x14ac:dyDescent="0.25">
      <c r="A66" s="25">
        <v>22</v>
      </c>
      <c r="B66" s="25">
        <v>110000</v>
      </c>
      <c r="C66" s="25">
        <v>1</v>
      </c>
      <c r="D66" s="32">
        <f t="shared" si="0"/>
        <v>5.0000000000000001E-3</v>
      </c>
    </row>
    <row r="67" spans="1:14" x14ac:dyDescent="0.25">
      <c r="A67" s="25"/>
      <c r="B67" s="25"/>
      <c r="C67" s="25">
        <f>SUM(C45:C66)</f>
        <v>200</v>
      </c>
      <c r="D67" s="33">
        <v>1</v>
      </c>
    </row>
    <row r="68" spans="1:14" x14ac:dyDescent="0.25">
      <c r="D68" s="27"/>
    </row>
    <row r="69" spans="1:14" x14ac:dyDescent="0.25">
      <c r="A69" s="122" t="s">
        <v>87</v>
      </c>
      <c r="B69" s="122"/>
      <c r="C69" s="122"/>
      <c r="D69" s="122"/>
    </row>
    <row r="70" spans="1:14" x14ac:dyDescent="0.25">
      <c r="A70" s="31" t="s">
        <v>83</v>
      </c>
      <c r="B70" s="25" t="s">
        <v>84</v>
      </c>
      <c r="C70" s="31" t="s">
        <v>85</v>
      </c>
      <c r="D70" s="118" t="s">
        <v>86</v>
      </c>
    </row>
    <row r="71" spans="1:14" x14ac:dyDescent="0.25">
      <c r="A71" s="25">
        <v>1</v>
      </c>
      <c r="B71" s="25">
        <v>5000</v>
      </c>
      <c r="C71" s="25">
        <v>152</v>
      </c>
      <c r="D71" s="32">
        <f>C71/$C$97</f>
        <v>0.76</v>
      </c>
      <c r="N71" s="30"/>
    </row>
    <row r="72" spans="1:14" x14ac:dyDescent="0.25">
      <c r="A72" s="25">
        <v>2</v>
      </c>
      <c r="B72" s="25">
        <v>10000</v>
      </c>
      <c r="C72" s="25">
        <v>28</v>
      </c>
      <c r="D72" s="32">
        <f t="shared" ref="D72:D96" si="1">C72/$C$97</f>
        <v>0.14000000000000001</v>
      </c>
      <c r="N72" s="27"/>
    </row>
    <row r="73" spans="1:14" x14ac:dyDescent="0.25">
      <c r="A73" s="25">
        <v>3</v>
      </c>
      <c r="B73" s="25">
        <v>15000</v>
      </c>
      <c r="C73" s="25">
        <v>8</v>
      </c>
      <c r="D73" s="32">
        <f t="shared" si="1"/>
        <v>0.04</v>
      </c>
      <c r="N73" s="27"/>
    </row>
    <row r="74" spans="1:14" x14ac:dyDescent="0.25">
      <c r="A74" s="25">
        <v>4</v>
      </c>
      <c r="B74" s="25">
        <v>20000</v>
      </c>
      <c r="C74" s="25">
        <v>4</v>
      </c>
      <c r="D74" s="32">
        <f t="shared" si="1"/>
        <v>0.02</v>
      </c>
      <c r="N74" s="27"/>
    </row>
    <row r="75" spans="1:14" x14ac:dyDescent="0.25">
      <c r="A75" s="25">
        <v>5</v>
      </c>
      <c r="B75" s="25">
        <v>25000</v>
      </c>
      <c r="C75" s="25">
        <v>2</v>
      </c>
      <c r="D75" s="32">
        <f t="shared" si="1"/>
        <v>0.01</v>
      </c>
      <c r="N75" s="27"/>
    </row>
    <row r="76" spans="1:14" x14ac:dyDescent="0.25">
      <c r="A76" s="25">
        <v>6</v>
      </c>
      <c r="B76" s="25">
        <v>30000</v>
      </c>
      <c r="C76" s="25">
        <v>0</v>
      </c>
      <c r="D76" s="32">
        <f t="shared" si="1"/>
        <v>0</v>
      </c>
      <c r="N76" s="27"/>
    </row>
    <row r="77" spans="1:14" x14ac:dyDescent="0.25">
      <c r="A77" s="25">
        <v>7</v>
      </c>
      <c r="B77" s="25">
        <v>35000</v>
      </c>
      <c r="C77" s="25">
        <v>0</v>
      </c>
      <c r="D77" s="32">
        <f t="shared" si="1"/>
        <v>0</v>
      </c>
      <c r="N77" s="27"/>
    </row>
    <row r="78" spans="1:14" x14ac:dyDescent="0.25">
      <c r="A78" s="25">
        <v>8</v>
      </c>
      <c r="B78" s="25">
        <v>40000</v>
      </c>
      <c r="C78" s="25">
        <v>0</v>
      </c>
      <c r="D78" s="32">
        <f t="shared" si="1"/>
        <v>0</v>
      </c>
      <c r="N78" s="27"/>
    </row>
    <row r="79" spans="1:14" x14ac:dyDescent="0.25">
      <c r="A79" s="25">
        <v>9</v>
      </c>
      <c r="B79" s="25">
        <v>45000</v>
      </c>
      <c r="C79" s="25">
        <v>2</v>
      </c>
      <c r="D79" s="32">
        <f t="shared" si="1"/>
        <v>0.01</v>
      </c>
      <c r="N79" s="27"/>
    </row>
    <row r="80" spans="1:14" x14ac:dyDescent="0.25">
      <c r="A80" s="25">
        <v>10</v>
      </c>
      <c r="B80" s="25">
        <v>50000</v>
      </c>
      <c r="C80" s="25">
        <v>1</v>
      </c>
      <c r="D80" s="32">
        <f t="shared" si="1"/>
        <v>5.0000000000000001E-3</v>
      </c>
      <c r="N80" s="27"/>
    </row>
    <row r="81" spans="1:14" x14ac:dyDescent="0.25">
      <c r="A81" s="25">
        <v>11</v>
      </c>
      <c r="B81" s="25">
        <v>55000</v>
      </c>
      <c r="C81" s="25">
        <v>0</v>
      </c>
      <c r="D81" s="32">
        <f t="shared" si="1"/>
        <v>0</v>
      </c>
      <c r="N81" s="27"/>
    </row>
    <row r="82" spans="1:14" x14ac:dyDescent="0.25">
      <c r="A82" s="25">
        <v>12</v>
      </c>
      <c r="B82" s="25">
        <v>60000</v>
      </c>
      <c r="C82" s="25">
        <v>0</v>
      </c>
      <c r="D82" s="32">
        <f t="shared" si="1"/>
        <v>0</v>
      </c>
      <c r="N82" s="27"/>
    </row>
    <row r="83" spans="1:14" x14ac:dyDescent="0.25">
      <c r="A83" s="25">
        <v>13</v>
      </c>
      <c r="B83" s="25">
        <v>65000</v>
      </c>
      <c r="C83" s="25">
        <v>0</v>
      </c>
      <c r="D83" s="32">
        <f t="shared" si="1"/>
        <v>0</v>
      </c>
      <c r="N83" s="27"/>
    </row>
    <row r="84" spans="1:14" x14ac:dyDescent="0.25">
      <c r="A84" s="25">
        <v>14</v>
      </c>
      <c r="B84" s="25">
        <v>70000</v>
      </c>
      <c r="C84" s="25">
        <v>0</v>
      </c>
      <c r="D84" s="32">
        <f t="shared" si="1"/>
        <v>0</v>
      </c>
      <c r="N84" s="27"/>
    </row>
    <row r="85" spans="1:14" x14ac:dyDescent="0.25">
      <c r="A85" s="25">
        <v>15</v>
      </c>
      <c r="B85" s="25">
        <v>75000</v>
      </c>
      <c r="C85" s="25">
        <v>0</v>
      </c>
      <c r="D85" s="32">
        <f t="shared" si="1"/>
        <v>0</v>
      </c>
      <c r="N85" s="27"/>
    </row>
    <row r="86" spans="1:14" x14ac:dyDescent="0.25">
      <c r="A86" s="25">
        <v>16</v>
      </c>
      <c r="B86" s="25">
        <v>80000</v>
      </c>
      <c r="C86" s="25">
        <v>0</v>
      </c>
      <c r="D86" s="32">
        <f t="shared" si="1"/>
        <v>0</v>
      </c>
      <c r="N86" s="27"/>
    </row>
    <row r="87" spans="1:14" x14ac:dyDescent="0.25">
      <c r="A87" s="25">
        <v>17</v>
      </c>
      <c r="B87" s="25">
        <v>85000</v>
      </c>
      <c r="C87" s="25">
        <v>0</v>
      </c>
      <c r="D87" s="32">
        <f t="shared" si="1"/>
        <v>0</v>
      </c>
      <c r="N87" s="27"/>
    </row>
    <row r="88" spans="1:14" x14ac:dyDescent="0.25">
      <c r="A88" s="25">
        <v>18</v>
      </c>
      <c r="B88" s="25">
        <v>90000</v>
      </c>
      <c r="C88" s="25">
        <v>1</v>
      </c>
      <c r="D88" s="32">
        <f t="shared" si="1"/>
        <v>5.0000000000000001E-3</v>
      </c>
      <c r="N88" s="27"/>
    </row>
    <row r="89" spans="1:14" x14ac:dyDescent="0.25">
      <c r="A89" s="25">
        <v>19</v>
      </c>
      <c r="B89" s="25">
        <v>95000</v>
      </c>
      <c r="C89" s="25">
        <v>0</v>
      </c>
      <c r="D89" s="32">
        <f t="shared" si="1"/>
        <v>0</v>
      </c>
      <c r="N89" s="27"/>
    </row>
    <row r="90" spans="1:14" x14ac:dyDescent="0.25">
      <c r="A90" s="25">
        <v>20</v>
      </c>
      <c r="B90" s="25">
        <v>100000</v>
      </c>
      <c r="C90" s="25">
        <v>0</v>
      </c>
      <c r="D90" s="32">
        <f t="shared" si="1"/>
        <v>0</v>
      </c>
      <c r="N90" s="27"/>
    </row>
    <row r="91" spans="1:14" x14ac:dyDescent="0.25">
      <c r="A91" s="25">
        <v>21</v>
      </c>
      <c r="B91" s="25">
        <v>105000</v>
      </c>
      <c r="C91" s="25">
        <v>0</v>
      </c>
      <c r="D91" s="32">
        <f t="shared" si="1"/>
        <v>0</v>
      </c>
      <c r="N91" s="27"/>
    </row>
    <row r="92" spans="1:14" x14ac:dyDescent="0.25">
      <c r="A92" s="25">
        <v>22</v>
      </c>
      <c r="B92" s="25">
        <v>110000</v>
      </c>
      <c r="C92" s="25">
        <v>1</v>
      </c>
      <c r="D92" s="32">
        <f t="shared" si="1"/>
        <v>5.0000000000000001E-3</v>
      </c>
      <c r="K92" s="27"/>
      <c r="N92" s="27"/>
    </row>
    <row r="93" spans="1:14" x14ac:dyDescent="0.25">
      <c r="A93" s="25">
        <v>23</v>
      </c>
      <c r="B93" s="25">
        <v>115000</v>
      </c>
      <c r="C93" s="25">
        <v>0</v>
      </c>
      <c r="D93" s="32">
        <f t="shared" si="1"/>
        <v>0</v>
      </c>
      <c r="K93" s="27"/>
      <c r="N93" s="27"/>
    </row>
    <row r="94" spans="1:14" x14ac:dyDescent="0.25">
      <c r="A94" s="25">
        <v>24</v>
      </c>
      <c r="B94" s="25">
        <v>120000</v>
      </c>
      <c r="C94" s="25">
        <v>0</v>
      </c>
      <c r="D94" s="32">
        <f t="shared" si="1"/>
        <v>0</v>
      </c>
      <c r="K94" s="27"/>
      <c r="N94" s="27"/>
    </row>
    <row r="95" spans="1:14" x14ac:dyDescent="0.25">
      <c r="A95" s="25">
        <v>25</v>
      </c>
      <c r="B95" s="25">
        <v>125000</v>
      </c>
      <c r="C95" s="25">
        <v>0</v>
      </c>
      <c r="D95" s="32">
        <f t="shared" si="1"/>
        <v>0</v>
      </c>
      <c r="K95" s="27"/>
      <c r="N95" s="27"/>
    </row>
    <row r="96" spans="1:14" x14ac:dyDescent="0.25">
      <c r="A96" s="25">
        <v>26</v>
      </c>
      <c r="B96" s="25">
        <v>130000</v>
      </c>
      <c r="C96" s="25">
        <v>1</v>
      </c>
      <c r="D96" s="32">
        <f t="shared" si="1"/>
        <v>5.0000000000000001E-3</v>
      </c>
      <c r="K96" s="27"/>
      <c r="N96" s="27"/>
    </row>
    <row r="97" spans="1:14" x14ac:dyDescent="0.25">
      <c r="A97" s="25"/>
      <c r="B97" s="25"/>
      <c r="C97" s="25">
        <f>SUM(C71:C96)</f>
        <v>200</v>
      </c>
      <c r="D97" s="32">
        <v>1</v>
      </c>
      <c r="K97" s="27"/>
      <c r="N97" s="27"/>
    </row>
    <row r="98" spans="1:14" x14ac:dyDescent="0.25">
      <c r="K98" s="27"/>
      <c r="N98" s="27"/>
    </row>
    <row r="99" spans="1:14" x14ac:dyDescent="0.25">
      <c r="K99" s="27"/>
      <c r="N99" s="27"/>
    </row>
    <row r="100" spans="1:14" x14ac:dyDescent="0.25">
      <c r="K100" s="27"/>
      <c r="N100" s="27"/>
    </row>
    <row r="101" spans="1:14" x14ac:dyDescent="0.25">
      <c r="K101" s="27"/>
      <c r="N101" s="27"/>
    </row>
    <row r="102" spans="1:14" x14ac:dyDescent="0.25">
      <c r="K102" s="27"/>
      <c r="N102" s="27"/>
    </row>
    <row r="103" spans="1:14" x14ac:dyDescent="0.25">
      <c r="K103" s="27"/>
      <c r="N103" s="27"/>
    </row>
    <row r="104" spans="1:14" x14ac:dyDescent="0.25">
      <c r="K104" s="27"/>
      <c r="N104" s="27"/>
    </row>
    <row r="105" spans="1:14" x14ac:dyDescent="0.25">
      <c r="K105" s="27"/>
      <c r="N105" s="27"/>
    </row>
    <row r="106" spans="1:14" x14ac:dyDescent="0.25">
      <c r="K106" s="27"/>
      <c r="N106" s="27"/>
    </row>
    <row r="107" spans="1:14" x14ac:dyDescent="0.25">
      <c r="K107" s="27"/>
      <c r="N107" s="27"/>
    </row>
    <row r="108" spans="1:14" x14ac:dyDescent="0.25">
      <c r="K108" s="27"/>
      <c r="N108" s="27"/>
    </row>
    <row r="109" spans="1:14" x14ac:dyDescent="0.25">
      <c r="K109" s="27"/>
      <c r="N109" s="27"/>
    </row>
    <row r="110" spans="1:14" x14ac:dyDescent="0.25">
      <c r="G110" s="26"/>
      <c r="H110" s="26"/>
      <c r="I110" s="26"/>
      <c r="K110" s="27"/>
      <c r="N110" s="27"/>
    </row>
    <row r="111" spans="1:14" x14ac:dyDescent="0.25">
      <c r="I111" s="27"/>
      <c r="K111" s="27"/>
      <c r="N111" s="27"/>
    </row>
    <row r="112" spans="1:14" x14ac:dyDescent="0.25">
      <c r="I112" s="27"/>
    </row>
    <row r="113" spans="9:9" x14ac:dyDescent="0.25">
      <c r="I113" s="27"/>
    </row>
    <row r="114" spans="9:9" x14ac:dyDescent="0.25">
      <c r="I114" s="27"/>
    </row>
    <row r="115" spans="9:9" x14ac:dyDescent="0.25">
      <c r="I115" s="27"/>
    </row>
    <row r="116" spans="9:9" x14ac:dyDescent="0.25">
      <c r="I116" s="27"/>
    </row>
    <row r="117" spans="9:9" x14ac:dyDescent="0.25">
      <c r="I117" s="27"/>
    </row>
    <row r="118" spans="9:9" x14ac:dyDescent="0.25">
      <c r="I118" s="27"/>
    </row>
    <row r="119" spans="9:9" x14ac:dyDescent="0.25">
      <c r="I119" s="27"/>
    </row>
    <row r="120" spans="9:9" x14ac:dyDescent="0.25">
      <c r="I120" s="27"/>
    </row>
    <row r="121" spans="9:9" x14ac:dyDescent="0.25">
      <c r="I121" s="27"/>
    </row>
    <row r="122" spans="9:9" x14ac:dyDescent="0.25">
      <c r="I122" s="27"/>
    </row>
    <row r="123" spans="9:9" x14ac:dyDescent="0.25">
      <c r="I123" s="27"/>
    </row>
    <row r="124" spans="9:9" x14ac:dyDescent="0.25">
      <c r="I124" s="27"/>
    </row>
    <row r="125" spans="9:9" x14ac:dyDescent="0.25">
      <c r="I125" s="27"/>
    </row>
    <row r="126" spans="9:9" x14ac:dyDescent="0.25">
      <c r="I126" s="27"/>
    </row>
    <row r="127" spans="9:9" x14ac:dyDescent="0.25">
      <c r="I127" s="27"/>
    </row>
    <row r="128" spans="9:9" x14ac:dyDescent="0.25">
      <c r="I128" s="27"/>
    </row>
    <row r="129" spans="6:9" x14ac:dyDescent="0.25">
      <c r="I129" s="27"/>
    </row>
    <row r="130" spans="6:9" x14ac:dyDescent="0.25">
      <c r="I130" s="27"/>
    </row>
    <row r="131" spans="6:9" x14ac:dyDescent="0.25">
      <c r="I131" s="27"/>
    </row>
    <row r="132" spans="6:9" x14ac:dyDescent="0.25">
      <c r="I132" s="27"/>
    </row>
    <row r="133" spans="6:9" x14ac:dyDescent="0.25">
      <c r="I133" s="27"/>
    </row>
    <row r="134" spans="6:9" x14ac:dyDescent="0.25">
      <c r="I134" s="27"/>
    </row>
    <row r="135" spans="6:9" x14ac:dyDescent="0.25">
      <c r="I135" s="27"/>
    </row>
    <row r="136" spans="6:9" x14ac:dyDescent="0.25">
      <c r="I136" s="27"/>
    </row>
    <row r="137" spans="6:9" x14ac:dyDescent="0.25">
      <c r="F137" s="27"/>
      <c r="I137" s="27"/>
    </row>
  </sheetData>
  <sortState xmlns:xlrd2="http://schemas.microsoft.com/office/spreadsheetml/2017/richdata2" ref="G111:H137">
    <sortCondition descending="1" ref="H111"/>
  </sortState>
  <mergeCells count="4">
    <mergeCell ref="A69:D69"/>
    <mergeCell ref="A1:E1"/>
    <mergeCell ref="A35:E35"/>
    <mergeCell ref="A43:D43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9380-FA95-419C-970F-1634906CA1CA}">
  <dimension ref="A1:G103"/>
  <sheetViews>
    <sheetView topLeftCell="A88" workbookViewId="0">
      <selection activeCell="B60" sqref="B60"/>
    </sheetView>
  </sheetViews>
  <sheetFormatPr defaultColWidth="9.109375" defaultRowHeight="13.2" x14ac:dyDescent="0.25"/>
  <cols>
    <col min="1" max="1" width="21.44140625" style="11" customWidth="1"/>
    <col min="2" max="2" width="13.6640625" style="11" bestFit="1" customWidth="1"/>
    <col min="3" max="3" width="12.109375" style="11" bestFit="1" customWidth="1"/>
    <col min="4" max="4" width="40.5546875" style="11" bestFit="1" customWidth="1"/>
    <col min="5" max="5" width="24.88671875" style="11" bestFit="1" customWidth="1"/>
    <col min="6" max="6" width="18.44140625" style="11" bestFit="1" customWidth="1"/>
    <col min="7" max="7" width="12.109375" style="11" bestFit="1" customWidth="1"/>
    <col min="8" max="8" width="9.109375" style="11"/>
    <col min="9" max="9" width="25.44140625" style="11" bestFit="1" customWidth="1"/>
    <col min="10" max="16384" width="9.109375" style="11"/>
  </cols>
  <sheetData>
    <row r="1" spans="1:2" x14ac:dyDescent="0.25">
      <c r="A1" s="11" t="s">
        <v>88</v>
      </c>
    </row>
    <row r="12" spans="1:2" x14ac:dyDescent="0.25">
      <c r="B12" s="64"/>
    </row>
    <row r="18" spans="1:1" x14ac:dyDescent="0.25">
      <c r="A18" s="11" t="s">
        <v>89</v>
      </c>
    </row>
    <row r="50" spans="1:5" x14ac:dyDescent="0.25">
      <c r="A50" s="11" t="s">
        <v>90</v>
      </c>
    </row>
    <row r="51" spans="1:5" x14ac:dyDescent="0.25">
      <c r="A51" s="11" t="s">
        <v>91</v>
      </c>
    </row>
    <row r="52" spans="1:5" ht="15.6" x14ac:dyDescent="0.3">
      <c r="A52" s="40" t="s">
        <v>92</v>
      </c>
      <c r="B52" s="40"/>
      <c r="C52" s="40"/>
      <c r="D52" s="40"/>
      <c r="E52" s="40"/>
    </row>
    <row r="53" spans="1:5" ht="15.6" x14ac:dyDescent="0.3">
      <c r="A53" s="41"/>
      <c r="B53" s="41"/>
      <c r="C53" s="41"/>
      <c r="D53" s="41"/>
      <c r="E53" s="41"/>
    </row>
    <row r="54" spans="1:5" ht="15.6" x14ac:dyDescent="0.3">
      <c r="A54" s="61" t="s">
        <v>93</v>
      </c>
      <c r="B54" s="42"/>
      <c r="C54" s="41"/>
      <c r="D54" s="61" t="s">
        <v>94</v>
      </c>
      <c r="E54" s="43"/>
    </row>
    <row r="55" spans="1:5" ht="15.6" x14ac:dyDescent="0.3">
      <c r="A55" s="44" t="s">
        <v>95</v>
      </c>
      <c r="B55" s="45">
        <v>50</v>
      </c>
      <c r="C55" s="41"/>
      <c r="D55" s="46" t="s">
        <v>96</v>
      </c>
      <c r="E55" s="47">
        <f>((B57^2/B55)+(B58^2/B56))^2</f>
        <v>151008516466291.78</v>
      </c>
    </row>
    <row r="56" spans="1:5" ht="15.6" x14ac:dyDescent="0.3">
      <c r="A56" s="44" t="s">
        <v>97</v>
      </c>
      <c r="B56" s="48">
        <v>50</v>
      </c>
      <c r="C56" s="41"/>
      <c r="D56" s="46" t="s">
        <v>98</v>
      </c>
      <c r="E56" s="49">
        <f>(B57^2/B55)^2/(B55-1)</f>
        <v>554779519632.47595</v>
      </c>
    </row>
    <row r="57" spans="1:5" ht="15.6" x14ac:dyDescent="0.3">
      <c r="A57" s="44" t="s">
        <v>99</v>
      </c>
      <c r="B57" s="50">
        <v>16145.96948</v>
      </c>
      <c r="C57" s="41"/>
      <c r="D57" s="46" t="s">
        <v>100</v>
      </c>
      <c r="E57" s="49">
        <f>(B58^2/B56)^2/(B56-1)</f>
        <v>1021458366217.4547</v>
      </c>
    </row>
    <row r="58" spans="1:5" ht="15.6" x14ac:dyDescent="0.3">
      <c r="A58" s="44" t="s">
        <v>101</v>
      </c>
      <c r="B58" s="48">
        <v>18807.851610000002</v>
      </c>
      <c r="C58" s="41"/>
      <c r="D58" s="51" t="s">
        <v>102</v>
      </c>
      <c r="E58" s="52">
        <f>E55/(E56+E57)</f>
        <v>95.803125798404324</v>
      </c>
    </row>
    <row r="59" spans="1:5" ht="15.6" x14ac:dyDescent="0.3">
      <c r="A59" s="44" t="s">
        <v>103</v>
      </c>
      <c r="B59" s="53">
        <v>7294.9</v>
      </c>
      <c r="C59" s="41"/>
      <c r="D59" s="54" t="s">
        <v>104</v>
      </c>
      <c r="E59" s="49">
        <f>B59-B60</f>
        <v>-481.78000000000065</v>
      </c>
    </row>
    <row r="60" spans="1:5" ht="15.6" x14ac:dyDescent="0.3">
      <c r="A60" s="44" t="s">
        <v>105</v>
      </c>
      <c r="B60" s="53">
        <v>7776.68</v>
      </c>
      <c r="C60" s="41"/>
      <c r="D60" s="55" t="s">
        <v>106</v>
      </c>
      <c r="E60" s="49">
        <f>B61-B62</f>
        <v>0</v>
      </c>
    </row>
    <row r="61" spans="1:5" ht="15.6" x14ac:dyDescent="0.3">
      <c r="A61" s="44" t="s">
        <v>107</v>
      </c>
      <c r="B61" s="56">
        <v>0</v>
      </c>
      <c r="C61" s="41"/>
      <c r="D61" s="57" t="s">
        <v>108</v>
      </c>
      <c r="E61" s="49">
        <f>SQRT(B57^2/B55+B58^2/B56)</f>
        <v>3505.5031383037472</v>
      </c>
    </row>
    <row r="62" spans="1:5" ht="15.6" x14ac:dyDescent="0.3">
      <c r="A62" s="58" t="s">
        <v>109</v>
      </c>
      <c r="B62" s="59">
        <v>0</v>
      </c>
      <c r="C62" s="41"/>
      <c r="D62" s="51" t="s">
        <v>110</v>
      </c>
      <c r="E62" s="52">
        <f>(E59-E60)/E61</f>
        <v>-0.13743533552593701</v>
      </c>
    </row>
    <row r="63" spans="1:5" ht="15.6" x14ac:dyDescent="0.3">
      <c r="A63" s="41"/>
      <c r="B63" s="41"/>
      <c r="C63" s="41"/>
      <c r="D63" s="41" t="s">
        <v>111</v>
      </c>
      <c r="E63" s="60">
        <f>_xlfn.T.INV(1-0.05, E58)</f>
        <v>1.6610518172772404</v>
      </c>
    </row>
    <row r="64" spans="1:5" ht="15.6" x14ac:dyDescent="0.3">
      <c r="A64" s="41"/>
      <c r="B64" s="41"/>
      <c r="C64" s="41"/>
      <c r="D64" s="41" t="s">
        <v>112</v>
      </c>
      <c r="E64" s="60">
        <f>1-_xlfn.T.DIST(E62,E58,1)</f>
        <v>0.55451121575918672</v>
      </c>
    </row>
    <row r="65" spans="1:4" x14ac:dyDescent="0.25">
      <c r="A65" s="20" t="s">
        <v>113</v>
      </c>
      <c r="B65" s="20"/>
      <c r="C65" s="20"/>
      <c r="D65" s="20"/>
    </row>
    <row r="66" spans="1:4" x14ac:dyDescent="0.25">
      <c r="A66" s="11" t="s">
        <v>114</v>
      </c>
    </row>
    <row r="67" spans="1:4" ht="14.4" x14ac:dyDescent="0.3">
      <c r="A67">
        <v>0.05</v>
      </c>
      <c r="B67" t="s">
        <v>115</v>
      </c>
    </row>
    <row r="68" spans="1:4" ht="14.4" x14ac:dyDescent="0.3">
      <c r="A68">
        <v>50</v>
      </c>
      <c r="B68" t="s">
        <v>95</v>
      </c>
    </row>
    <row r="69" spans="1:4" ht="14.4" x14ac:dyDescent="0.3">
      <c r="A69">
        <v>50</v>
      </c>
      <c r="B69" t="s">
        <v>97</v>
      </c>
    </row>
    <row r="70" spans="1:4" ht="14.4" x14ac:dyDescent="0.3">
      <c r="A70">
        <f>_xlfn.F.INV(1-A67/2,A68-1,A69-1)</f>
        <v>1.7621885352431099</v>
      </c>
      <c r="B70" t="s">
        <v>116</v>
      </c>
    </row>
    <row r="71" spans="1:4" ht="14.4" x14ac:dyDescent="0.3">
      <c r="A71" s="62">
        <f>16145.96948^2</f>
        <v>260692330.44909146</v>
      </c>
      <c r="B71" t="s">
        <v>117</v>
      </c>
    </row>
    <row r="72" spans="1:4" ht="14.4" x14ac:dyDescent="0.3">
      <c r="A72" s="62">
        <f>18807.85161^2</f>
        <v>353735282.18377966</v>
      </c>
      <c r="B72" t="s">
        <v>118</v>
      </c>
    </row>
    <row r="73" spans="1:4" ht="14.4" x14ac:dyDescent="0.3">
      <c r="A73" s="62">
        <f>A72/A71</f>
        <v>1.3569071310015306</v>
      </c>
      <c r="B73" t="s">
        <v>119</v>
      </c>
    </row>
    <row r="74" spans="1:4" x14ac:dyDescent="0.25">
      <c r="A74" s="11" t="s">
        <v>120</v>
      </c>
    </row>
    <row r="75" spans="1:4" x14ac:dyDescent="0.25">
      <c r="A75" s="66" t="s">
        <v>121</v>
      </c>
      <c r="B75" s="20"/>
    </row>
    <row r="76" spans="1:4" x14ac:dyDescent="0.25">
      <c r="A76" s="67" t="s">
        <v>122</v>
      </c>
      <c r="B76" s="20"/>
    </row>
    <row r="77" spans="1:4" x14ac:dyDescent="0.25">
      <c r="A77" s="34" t="s">
        <v>123</v>
      </c>
      <c r="B77" s="34">
        <v>50</v>
      </c>
    </row>
    <row r="78" spans="1:4" x14ac:dyDescent="0.25">
      <c r="A78" s="34" t="s">
        <v>124</v>
      </c>
      <c r="B78" s="34">
        <v>43567</v>
      </c>
    </row>
    <row r="79" spans="1:4" x14ac:dyDescent="0.25">
      <c r="A79" s="34" t="s">
        <v>125</v>
      </c>
      <c r="B79" s="34">
        <v>81868</v>
      </c>
    </row>
    <row r="80" spans="1:4" x14ac:dyDescent="0.25">
      <c r="A80" s="34" t="s">
        <v>69</v>
      </c>
      <c r="B80" s="34">
        <v>38301</v>
      </c>
    </row>
    <row r="81" spans="1:7" x14ac:dyDescent="0.25">
      <c r="A81" s="34" t="s">
        <v>126</v>
      </c>
      <c r="B81" s="34">
        <v>5764.7689319999999</v>
      </c>
    </row>
    <row r="82" spans="1:7" x14ac:dyDescent="0.25">
      <c r="A82" s="34" t="s">
        <v>127</v>
      </c>
      <c r="B82" s="36">
        <v>6.6439783539999997</v>
      </c>
      <c r="C82" s="34">
        <v>7</v>
      </c>
    </row>
    <row r="83" spans="1:7" x14ac:dyDescent="0.25">
      <c r="A83" s="34" t="s">
        <v>128</v>
      </c>
      <c r="B83" s="34">
        <v>5471.5714289999996</v>
      </c>
    </row>
    <row r="84" spans="1:7" x14ac:dyDescent="0.25">
      <c r="A84" s="34" t="s">
        <v>71</v>
      </c>
      <c r="B84" s="34">
        <v>60181</v>
      </c>
    </row>
    <row r="85" spans="1:7" x14ac:dyDescent="0.25">
      <c r="A85" s="34" t="s">
        <v>129</v>
      </c>
      <c r="B85" s="34">
        <v>9906.4689479999997</v>
      </c>
    </row>
    <row r="86" spans="1:7" x14ac:dyDescent="0.25">
      <c r="B86" s="34" t="s">
        <v>130</v>
      </c>
      <c r="C86" s="34" t="s">
        <v>131</v>
      </c>
      <c r="D86" s="34" t="s">
        <v>132</v>
      </c>
      <c r="E86" s="34" t="s">
        <v>133</v>
      </c>
      <c r="F86" s="34" t="s">
        <v>134</v>
      </c>
      <c r="G86" s="34" t="s">
        <v>135</v>
      </c>
    </row>
    <row r="87" spans="1:7" x14ac:dyDescent="0.25">
      <c r="A87" s="34" t="s">
        <v>136</v>
      </c>
      <c r="B87" s="35">
        <v>43567</v>
      </c>
      <c r="C87" s="35">
        <v>49038.571430000004</v>
      </c>
      <c r="D87" s="35">
        <v>8.3581927E-2</v>
      </c>
      <c r="E87" s="35">
        <v>4.1790963330000004</v>
      </c>
      <c r="F87" s="35">
        <v>7</v>
      </c>
      <c r="G87" s="35">
        <v>1.9041191829999999</v>
      </c>
    </row>
    <row r="88" spans="1:7" x14ac:dyDescent="0.25">
      <c r="A88" s="34" t="s">
        <v>137</v>
      </c>
      <c r="B88" s="34">
        <v>49038.571430000004</v>
      </c>
      <c r="C88" s="34">
        <v>54510.14286</v>
      </c>
      <c r="D88" s="34">
        <v>0.153167265</v>
      </c>
      <c r="E88" s="34">
        <v>7.658363231</v>
      </c>
      <c r="F88" s="34">
        <v>9</v>
      </c>
      <c r="G88" s="34">
        <v>0.23503576000000001</v>
      </c>
    </row>
    <row r="89" spans="1:7" x14ac:dyDescent="0.25">
      <c r="A89" s="34" t="s">
        <v>138</v>
      </c>
      <c r="B89" s="34">
        <v>54510.14286</v>
      </c>
      <c r="C89" s="34">
        <v>59981.714290000004</v>
      </c>
      <c r="D89" s="34">
        <v>0.20846310100000001</v>
      </c>
      <c r="E89" s="34">
        <v>10.42315505</v>
      </c>
      <c r="F89" s="34">
        <v>14</v>
      </c>
      <c r="G89" s="34">
        <v>1.227442148</v>
      </c>
    </row>
    <row r="90" spans="1:7" x14ac:dyDescent="0.25">
      <c r="A90" s="34" t="s">
        <v>139</v>
      </c>
      <c r="B90" s="34">
        <v>59981.714290000004</v>
      </c>
      <c r="C90" s="34">
        <v>65453.285709999996</v>
      </c>
      <c r="D90" s="34">
        <v>0.210733329</v>
      </c>
      <c r="E90" s="34">
        <v>10.53666647</v>
      </c>
      <c r="F90" s="34">
        <v>6</v>
      </c>
      <c r="G90" s="34">
        <v>1.95330684</v>
      </c>
    </row>
    <row r="91" spans="1:7" x14ac:dyDescent="0.25">
      <c r="A91" s="34" t="s">
        <v>140</v>
      </c>
      <c r="B91" s="34">
        <v>65453.285709999996</v>
      </c>
      <c r="C91" s="34">
        <v>70924.857139999993</v>
      </c>
      <c r="D91" s="34">
        <v>0.158226479</v>
      </c>
      <c r="E91" s="34">
        <v>7.9113239640000002</v>
      </c>
      <c r="F91" s="34">
        <v>5</v>
      </c>
      <c r="G91" s="34">
        <v>1.071351301</v>
      </c>
    </row>
    <row r="92" spans="1:7" x14ac:dyDescent="0.25">
      <c r="A92" s="34" t="s">
        <v>141</v>
      </c>
      <c r="B92" s="34">
        <v>70924.857139999993</v>
      </c>
      <c r="C92" s="34">
        <v>76396.428570000004</v>
      </c>
      <c r="D92" s="34">
        <v>8.8234416999999996E-2</v>
      </c>
      <c r="E92" s="34">
        <v>4.4117208459999997</v>
      </c>
      <c r="F92" s="34">
        <v>4</v>
      </c>
      <c r="G92" s="34">
        <v>3.8423567999999998E-2</v>
      </c>
    </row>
    <row r="93" spans="1:7" x14ac:dyDescent="0.25">
      <c r="A93" s="34" t="s">
        <v>142</v>
      </c>
      <c r="B93" s="34">
        <v>76396.428570000004</v>
      </c>
      <c r="C93" s="34">
        <v>81868</v>
      </c>
      <c r="D93" s="34">
        <v>3.6538605000000002E-2</v>
      </c>
      <c r="E93" s="34">
        <v>1.8269302629999999</v>
      </c>
      <c r="F93" s="34">
        <v>5</v>
      </c>
      <c r="G93" s="34">
        <v>5.5110869640000004</v>
      </c>
    </row>
    <row r="94" spans="1:7" x14ac:dyDescent="0.25">
      <c r="A94" s="34" t="s">
        <v>143</v>
      </c>
      <c r="B94" s="34"/>
      <c r="C94" s="34"/>
      <c r="D94" s="34">
        <v>0.93894512299999999</v>
      </c>
      <c r="E94" s="34">
        <v>46.947256160000002</v>
      </c>
      <c r="F94" s="34">
        <v>50</v>
      </c>
      <c r="G94" s="34">
        <v>11.94076576</v>
      </c>
    </row>
    <row r="95" spans="1:7" x14ac:dyDescent="0.25">
      <c r="A95" s="34" t="s">
        <v>144</v>
      </c>
      <c r="B95" s="34">
        <v>6</v>
      </c>
    </row>
    <row r="96" spans="1:7" x14ac:dyDescent="0.25">
      <c r="A96" s="34" t="s">
        <v>145</v>
      </c>
      <c r="B96" s="34">
        <v>6.3303367999999999E-2</v>
      </c>
    </row>
    <row r="97" spans="1:4" x14ac:dyDescent="0.25">
      <c r="A97" s="11" t="s">
        <v>146</v>
      </c>
    </row>
    <row r="98" spans="1:4" x14ac:dyDescent="0.25">
      <c r="A98" s="20" t="s">
        <v>147</v>
      </c>
      <c r="B98" s="20"/>
      <c r="C98" s="20"/>
      <c r="D98" s="20"/>
    </row>
    <row r="99" spans="1:4" x14ac:dyDescent="0.25">
      <c r="A99" s="11" t="s">
        <v>148</v>
      </c>
    </row>
    <row r="100" spans="1:4" x14ac:dyDescent="0.25">
      <c r="A100" s="11" t="s">
        <v>66</v>
      </c>
      <c r="B100" s="11">
        <v>50</v>
      </c>
    </row>
    <row r="101" spans="1:4" x14ac:dyDescent="0.25">
      <c r="A101" s="11" t="s">
        <v>149</v>
      </c>
      <c r="B101" s="11">
        <v>9813827</v>
      </c>
    </row>
    <row r="102" spans="1:4" x14ac:dyDescent="0.25">
      <c r="A102" s="11" t="s">
        <v>84</v>
      </c>
      <c r="B102" s="11">
        <f>_xlfn.CHISQ.INV.RT(0.025,49)</f>
        <v>70.22241356643454</v>
      </c>
    </row>
    <row r="103" spans="1:4" x14ac:dyDescent="0.25">
      <c r="A103" s="11" t="s">
        <v>150</v>
      </c>
      <c r="B103" s="11">
        <f>_xlfn.CHISQ.INV(0.025,49)</f>
        <v>31.554916462667123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2D05-E3F1-4DA0-8238-2087E8AD5227}">
  <dimension ref="A1:AR249"/>
  <sheetViews>
    <sheetView topLeftCell="A16" zoomScaleNormal="100" workbookViewId="0">
      <selection activeCell="H38" sqref="H38"/>
    </sheetView>
  </sheetViews>
  <sheetFormatPr defaultRowHeight="14.4" x14ac:dyDescent="0.3"/>
  <cols>
    <col min="1" max="1" width="13.88671875" customWidth="1"/>
    <col min="2" max="2" width="15.6640625" bestFit="1" customWidth="1"/>
    <col min="3" max="3" width="16.5546875" customWidth="1"/>
    <col min="4" max="4" width="15.6640625" bestFit="1" customWidth="1"/>
    <col min="5" max="5" width="16.88671875" customWidth="1"/>
    <col min="8" max="8" width="15.6640625" bestFit="1" customWidth="1"/>
    <col min="9" max="9" width="14" bestFit="1" customWidth="1"/>
    <col min="10" max="10" width="19.6640625" bestFit="1" customWidth="1"/>
    <col min="11" max="11" width="22.88671875" bestFit="1" customWidth="1"/>
    <col min="12" max="12" width="21.109375" bestFit="1" customWidth="1"/>
    <col min="13" max="13" width="14.44140625" bestFit="1" customWidth="1"/>
    <col min="14" max="14" width="17.44140625" bestFit="1" customWidth="1"/>
    <col min="15" max="15" width="14.33203125" bestFit="1" customWidth="1"/>
    <col min="16" max="16" width="15.5546875" bestFit="1" customWidth="1"/>
    <col min="17" max="17" width="15.33203125" bestFit="1" customWidth="1"/>
    <col min="18" max="18" width="13.44140625" customWidth="1"/>
    <col min="19" max="19" width="10.44140625" bestFit="1" customWidth="1"/>
    <col min="20" max="20" width="19.44140625" bestFit="1" customWidth="1"/>
    <col min="21" max="21" width="13.44140625" customWidth="1"/>
    <col min="22" max="24" width="9.5546875" bestFit="1" customWidth="1"/>
    <col min="25" max="25" width="15.6640625" bestFit="1" customWidth="1"/>
    <col min="26" max="26" width="16" bestFit="1" customWidth="1"/>
    <col min="27" max="27" width="15.6640625" bestFit="1" customWidth="1"/>
    <col min="28" max="28" width="19.6640625" bestFit="1" customWidth="1"/>
    <col min="29" max="29" width="19.44140625" bestFit="1" customWidth="1"/>
    <col min="30" max="30" width="10" bestFit="1" customWidth="1"/>
    <col min="31" max="31" width="13.6640625" bestFit="1" customWidth="1"/>
    <col min="32" max="32" width="12.5546875" bestFit="1" customWidth="1"/>
    <col min="33" max="33" width="13.6640625" bestFit="1" customWidth="1"/>
    <col min="34" max="34" width="12.5546875" bestFit="1" customWidth="1"/>
    <col min="37" max="37" width="11.88671875" bestFit="1" customWidth="1"/>
    <col min="38" max="38" width="12.5546875" bestFit="1" customWidth="1"/>
    <col min="39" max="39" width="19.109375" bestFit="1" customWidth="1"/>
    <col min="40" max="40" width="11.5546875" bestFit="1" customWidth="1"/>
    <col min="41" max="41" width="28" bestFit="1" customWidth="1"/>
    <col min="44" max="44" width="28" bestFit="1" customWidth="1"/>
    <col min="45" max="45" width="12.5546875" bestFit="1" customWidth="1"/>
    <col min="46" max="47" width="17.109375" bestFit="1" customWidth="1"/>
    <col min="48" max="48" width="9.44140625" bestFit="1" customWidth="1"/>
    <col min="49" max="49" width="12.5546875" bestFit="1" customWidth="1"/>
    <col min="50" max="50" width="10.6640625" bestFit="1" customWidth="1"/>
    <col min="51" max="51" width="12.5546875" bestFit="1" customWidth="1"/>
    <col min="52" max="52" width="10.6640625" bestFit="1" customWidth="1"/>
    <col min="53" max="53" width="89" bestFit="1" customWidth="1"/>
  </cols>
  <sheetData>
    <row r="1" spans="1:44" x14ac:dyDescent="0.3">
      <c r="A1" s="62" t="s">
        <v>151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S1" s="62" t="s">
        <v>152</v>
      </c>
      <c r="T1" s="62"/>
      <c r="U1" s="62"/>
      <c r="V1" s="62"/>
      <c r="AD1" s="62"/>
      <c r="AJ1" s="62"/>
      <c r="AK1" s="62"/>
      <c r="AL1" s="62"/>
      <c r="AM1" s="62"/>
      <c r="AN1" s="62"/>
      <c r="AO1" s="62"/>
      <c r="AP1" s="62"/>
      <c r="AQ1" s="62"/>
      <c r="AR1" s="62"/>
    </row>
    <row r="2" spans="1:44" ht="15" customHeight="1" x14ac:dyDescent="0.3">
      <c r="A2" s="62" t="s">
        <v>153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S2" s="105" t="s">
        <v>154</v>
      </c>
      <c r="T2" s="105" t="s">
        <v>155</v>
      </c>
      <c r="U2" s="105" t="s">
        <v>156</v>
      </c>
      <c r="V2" s="105" t="s">
        <v>157</v>
      </c>
      <c r="W2" s="62" t="s">
        <v>65</v>
      </c>
    </row>
    <row r="3" spans="1:44" x14ac:dyDescent="0.3">
      <c r="A3" s="106"/>
      <c r="B3" s="116" t="s">
        <v>158</v>
      </c>
      <c r="C3" s="116"/>
      <c r="D3" s="116" t="s">
        <v>159</v>
      </c>
      <c r="E3" s="116"/>
      <c r="F3" s="62"/>
      <c r="G3" s="62"/>
      <c r="H3" s="62"/>
      <c r="I3" s="62"/>
      <c r="J3" s="62"/>
      <c r="K3" s="62"/>
      <c r="S3" s="62">
        <f>('Part 1'!B2-'Part 4'!$B$7)/'Part 4'!$C$7</f>
        <v>-0.33526348809910655</v>
      </c>
      <c r="T3" s="62">
        <f>('Part 1'!F2-'Part 4'!$B$8)/'Part 4'!$C$8</f>
        <v>-0.22265927768658361</v>
      </c>
      <c r="U3" s="62">
        <f>('Part 1'!D2-'Part 4'!$D$7)/'Part 4'!$E$7</f>
        <v>-0.32183200829924008</v>
      </c>
      <c r="V3" s="62">
        <f>('Part 1'!H2-'Part 4'!$D$8)/'Part 4'!$E$8</f>
        <v>-0.22295677895103086</v>
      </c>
      <c r="W3" s="62">
        <f>('Part 1'!J2-'Part 4'!$B$9)/'Part 4'!$C$9</f>
        <v>-1.1805417309867021</v>
      </c>
      <c r="AA3" s="62"/>
      <c r="AB3" s="62"/>
      <c r="AC3" s="62"/>
      <c r="AD3" s="62"/>
      <c r="AE3" s="62"/>
    </row>
    <row r="4" spans="1:44" x14ac:dyDescent="0.3">
      <c r="A4" s="106"/>
      <c r="B4" s="121" t="s">
        <v>64</v>
      </c>
      <c r="C4" s="106" t="s">
        <v>65</v>
      </c>
      <c r="D4" s="121" t="s">
        <v>64</v>
      </c>
      <c r="E4" s="106" t="s">
        <v>65</v>
      </c>
      <c r="F4" s="62"/>
      <c r="G4" s="62"/>
      <c r="H4" s="62"/>
      <c r="I4" s="62"/>
      <c r="J4" s="62"/>
      <c r="K4" s="62"/>
      <c r="S4" s="62">
        <f>('Part 1'!B3-'Part 4'!$B$7)/'Part 4'!$C$7</f>
        <v>-0.39974073354538947</v>
      </c>
      <c r="T4" s="62">
        <f>('Part 1'!F3-'Part 4'!$B$8)/'Part 4'!$C$8</f>
        <v>-0.78566422662353963</v>
      </c>
      <c r="U4" s="62">
        <f>('Part 1'!D3-'Part 4'!$D$7)/'Part 4'!$E$7</f>
        <v>-0.37732692813597135</v>
      </c>
      <c r="V4" s="62">
        <f>('Part 1'!H3-'Part 4'!$D$8)/'Part 4'!$E$8</f>
        <v>-0.78750961165891886</v>
      </c>
      <c r="W4" s="62">
        <f>('Part 1'!J3-'Part 4'!$B$9)/'Part 4'!$C$9</f>
        <v>1.6690104301098019</v>
      </c>
      <c r="AA4" s="62"/>
      <c r="AB4" s="62"/>
      <c r="AC4" s="62"/>
      <c r="AD4" s="62"/>
      <c r="AE4" s="62"/>
    </row>
    <row r="5" spans="1:44" ht="29.25" customHeight="1" x14ac:dyDescent="0.3">
      <c r="A5" s="71" t="s">
        <v>63</v>
      </c>
      <c r="B5" s="113">
        <f>CORREL('Part 1'!B2:B51,'Part 1'!F2:F51)</f>
        <v>0.8271294020863198</v>
      </c>
      <c r="C5" s="113">
        <f>CORREL('Part 1'!B2:B51,'Part 1'!J2:J51)</f>
        <v>0.21603284963394523</v>
      </c>
      <c r="D5" s="113">
        <f>CORREL('Part 1'!D2:D51,'Part 1'!H2:H51)</f>
        <v>0.81999297214162459</v>
      </c>
      <c r="E5" s="113">
        <f>CORREL('Part 1'!D2:D51,'Part 1'!J2:J51)</f>
        <v>0.20745762041271698</v>
      </c>
      <c r="F5" s="62"/>
      <c r="G5" s="62"/>
      <c r="S5" s="62">
        <f>('Part 1'!B4-'Part 4'!$B$7)/'Part 4'!$C$7</f>
        <v>-4.2842355895266429E-2</v>
      </c>
      <c r="T5" s="62">
        <f>('Part 1'!F4-'Part 4'!$B$8)/'Part 4'!$C$8</f>
        <v>8.7134092609599159E-2</v>
      </c>
      <c r="U5" s="62">
        <f>('Part 1'!D4-'Part 4'!$D$7)/'Part 4'!$E$7</f>
        <v>-4.5341070914757968E-2</v>
      </c>
      <c r="V5" s="62">
        <f>('Part 1'!H4-'Part 4'!$D$8)/'Part 4'!$E$8</f>
        <v>9.8526695123490091E-2</v>
      </c>
      <c r="W5" s="62">
        <f>('Part 1'!J4-'Part 4'!$B$9)/'Part 4'!$C$9</f>
        <v>-0.40054635216376522</v>
      </c>
      <c r="AA5" s="62"/>
      <c r="AB5" s="62"/>
      <c r="AC5" s="62"/>
      <c r="AD5" s="62"/>
      <c r="AE5" s="62"/>
    </row>
    <row r="6" spans="1:44" x14ac:dyDescent="0.3">
      <c r="A6" s="114"/>
      <c r="B6" s="114" t="s">
        <v>160</v>
      </c>
      <c r="C6" s="114" t="s">
        <v>161</v>
      </c>
      <c r="D6" s="114" t="s">
        <v>162</v>
      </c>
      <c r="E6" s="114" t="s">
        <v>163</v>
      </c>
      <c r="F6" s="62"/>
      <c r="G6" s="62"/>
      <c r="S6" s="62">
        <f>('Part 1'!B5-'Part 4'!$B$7)/'Part 4'!$C$7</f>
        <v>-0.36809322802309546</v>
      </c>
      <c r="T6" s="62">
        <f>('Part 1'!F5-'Part 4'!$B$8)/'Part 4'!$C$8</f>
        <v>-0.47687303623551253</v>
      </c>
      <c r="U6" s="62">
        <f>('Part 1'!D5-'Part 4'!$D$7)/'Part 4'!$E$7</f>
        <v>-0.34412834241384999</v>
      </c>
      <c r="V6" s="62">
        <f>('Part 1'!H5-'Part 4'!$D$8)/'Part 4'!$E$8</f>
        <v>-0.47810755521255643</v>
      </c>
      <c r="W6" s="62">
        <f>('Part 1'!J5-'Part 4'!$B$9)/'Part 4'!$C$9</f>
        <v>-1.4591475606167406</v>
      </c>
    </row>
    <row r="7" spans="1:44" x14ac:dyDescent="0.3">
      <c r="A7" s="32" t="s">
        <v>63</v>
      </c>
      <c r="B7" s="114">
        <f>AVERAGE('Part 1'!B:B)</f>
        <v>5403.6</v>
      </c>
      <c r="C7" s="32">
        <f>_xlfn.STDEV.S('Part 1'!B:B)</f>
        <v>10996.127317360046</v>
      </c>
      <c r="D7" s="114">
        <f>AVERAGE('Part 1'!D:D)</f>
        <v>5556.63</v>
      </c>
      <c r="E7" s="114">
        <f>_xlfn.STDEV.S('Part 1'!D:D)</f>
        <v>12199.314856058307</v>
      </c>
      <c r="F7" s="62"/>
      <c r="G7" s="62"/>
      <c r="S7" s="62">
        <f>('Part 1'!B6-'Part 4'!$B$7)/'Part 4'!$C$7</f>
        <v>5.4184894627342821</v>
      </c>
      <c r="T7" s="62">
        <f>('Part 1'!F6-'Part 4'!$B$8)/'Part 4'!$C$8</f>
        <v>4.480203420628615</v>
      </c>
      <c r="U7" s="62">
        <f>('Part 1'!D6-'Part 4'!$D$7)/'Part 4'!$E$7</f>
        <v>5.7447791803812951</v>
      </c>
      <c r="V7" s="62">
        <f>('Part 1'!H6-'Part 4'!$D$8)/'Part 4'!$E$8</f>
        <v>4.4607240852162846</v>
      </c>
      <c r="W7" s="62">
        <f>('Part 1'!J6-'Part 4'!$B$9)/'Part 4'!$C$9</f>
        <v>1.1151299275083453</v>
      </c>
    </row>
    <row r="8" spans="1:44" x14ac:dyDescent="0.3">
      <c r="A8" s="115" t="s">
        <v>64</v>
      </c>
      <c r="B8" s="114">
        <f>AVERAGE('2018'!I:I)</f>
        <v>6529299.5800000001</v>
      </c>
      <c r="C8" s="114">
        <f>_xlfn.STDEV.S('2018'!I:I)</f>
        <v>7371929.8699535159</v>
      </c>
      <c r="D8" s="114">
        <f>AVERAGE('2019'!I:I)</f>
        <v>6550675.4800000004</v>
      </c>
      <c r="E8" s="114">
        <f>_xlfn.STDEV.S('2019'!I:I)</f>
        <v>7389281.849832641</v>
      </c>
      <c r="F8" s="62"/>
      <c r="G8" s="62"/>
      <c r="S8" s="62">
        <f>('Part 1'!B7-'Part 4'!$B$7)/'Part 4'!$C$7</f>
        <v>2.2644335847847967E-3</v>
      </c>
      <c r="T8" s="62">
        <f>('Part 1'!F7-'Part 4'!$B$8)/'Part 4'!$C$8</f>
        <v>-0.11309597279243477</v>
      </c>
      <c r="U8" s="62">
        <f>('Part 1'!D7-'Part 4'!$D$7)/'Part 4'!$E$7</f>
        <v>-6.1243603334737079E-2</v>
      </c>
      <c r="V8" s="62">
        <f>('Part 1'!H7-'Part 4'!$D$8)/'Part 4'!$E$8</f>
        <v>-0.10717407944290784</v>
      </c>
      <c r="W8" s="62">
        <f>('Part 1'!J7-'Part 4'!$B$9)/'Part 4'!$C$9</f>
        <v>0.87114793829972126</v>
      </c>
    </row>
    <row r="9" spans="1:44" x14ac:dyDescent="0.3">
      <c r="A9" s="114" t="s">
        <v>65</v>
      </c>
      <c r="B9" s="114">
        <f>AVERAGE('2018'!K:K)</f>
        <v>60181</v>
      </c>
      <c r="C9" s="114">
        <f>_xlfn.STDEV.S('2018'!K:K)</f>
        <v>9906.4689481372807</v>
      </c>
      <c r="D9" s="114">
        <f>AVERAGE('2018'!K:K)</f>
        <v>60181</v>
      </c>
      <c r="E9" s="114">
        <f>_xlfn.STDEV.S('2018'!K:K)</f>
        <v>9906.4689481372807</v>
      </c>
      <c r="F9" s="62"/>
      <c r="G9" s="62"/>
      <c r="S9" s="62">
        <f>('Part 1'!B8-'Part 4'!$B$7)/'Part 4'!$C$7</f>
        <v>-0.31061844787915921</v>
      </c>
      <c r="T9" s="62">
        <f>('Part 1'!F8-'Part 4'!$B$8)/'Part 4'!$C$8</f>
        <v>-0.40106656359424148</v>
      </c>
      <c r="U9" s="62">
        <f>('Part 1'!D8-'Part 4'!$D$7)/'Part 4'!$E$7</f>
        <v>-0.33117679539139278</v>
      </c>
      <c r="V9" s="62">
        <f>('Part 1'!H8-'Part 4'!$D$8)/'Part 4'!$E$8</f>
        <v>-0.40401605198854557</v>
      </c>
      <c r="W9" s="62">
        <f>('Part 1'!J8-'Part 4'!$B$9)/'Part 4'!$C$9</f>
        <v>1.6075354481370869</v>
      </c>
    </row>
    <row r="10" spans="1:44" x14ac:dyDescent="0.3">
      <c r="A10" s="62" t="s">
        <v>164</v>
      </c>
      <c r="B10" s="62"/>
      <c r="C10" s="62"/>
      <c r="D10" s="62"/>
      <c r="E10" s="62"/>
      <c r="F10" s="62"/>
      <c r="G10" s="62"/>
      <c r="S10" s="62">
        <f>('Part 1'!B9-'Part 4'!$B$7)/'Part 4'!$C$7</f>
        <v>-0.44221023089858286</v>
      </c>
      <c r="T10" s="62">
        <f>('Part 1'!F9-'Part 4'!$B$8)/'Part 4'!$C$8</f>
        <v>-0.75450101643941336</v>
      </c>
      <c r="U10" s="62">
        <f>('Part 1'!D9-'Part 4'!$D$7)/'Part 4'!$E$7</f>
        <v>-0.41773903371870175</v>
      </c>
      <c r="V10" s="62">
        <f>('Part 1'!H9-'Part 4'!$D$8)/'Part 4'!$E$8</f>
        <v>-0.75472983617837119</v>
      </c>
      <c r="W10" s="62">
        <f>('Part 1'!J9-'Part 4'!$B$9)/'Part 4'!$C$9</f>
        <v>0.54974179281347413</v>
      </c>
    </row>
    <row r="11" spans="1:44" x14ac:dyDescent="0.3">
      <c r="A11" s="62"/>
      <c r="B11" s="62"/>
      <c r="C11" s="62"/>
      <c r="D11" s="62"/>
      <c r="E11" s="62"/>
      <c r="F11" s="62"/>
      <c r="G11" s="62"/>
      <c r="S11" s="62">
        <f>('Part 1'!B10-'Part 4'!$B$7)/'Part 4'!$C$7</f>
        <v>0.91954191763828619</v>
      </c>
      <c r="T11" s="62">
        <f>('Part 1'!F10-'Part 4'!$B$8)/'Part 4'!$C$8</f>
        <v>2.00354936638771</v>
      </c>
      <c r="U11" s="62">
        <f>('Part 1'!D10-'Part 4'!$D$7)/'Part 4'!$E$7</f>
        <v>0.70556175502966789</v>
      </c>
      <c r="V11" s="62">
        <f>('Part 1'!H10-'Part 4'!$D$8)/'Part 4'!$E$8</f>
        <v>2.0200963805891474</v>
      </c>
      <c r="W11" s="62">
        <f>('Part 1'!J10-'Part 4'!$B$9)/'Part 4'!$C$9</f>
        <v>-0.69792779205148003</v>
      </c>
    </row>
    <row r="12" spans="1:44" x14ac:dyDescent="0.3">
      <c r="A12" s="62"/>
      <c r="B12" s="62"/>
      <c r="C12" s="62"/>
      <c r="D12" s="62"/>
      <c r="E12" s="62"/>
      <c r="F12" s="62"/>
      <c r="G12" s="62"/>
      <c r="S12" s="62">
        <f>('Part 1'!B11-'Part 4'!$B$7)/'Part 4'!$C$7</f>
        <v>-5.9484578626817587E-2</v>
      </c>
      <c r="T12" s="62">
        <f>('Part 1'!F11-'Part 4'!$B$8)/'Part 4'!$C$8</f>
        <v>0.54126605792373883</v>
      </c>
      <c r="U12" s="62">
        <f>('Part 1'!D11-'Part 4'!$D$7)/'Part 4'!$E$7</f>
        <v>-2.747121489643093E-2</v>
      </c>
      <c r="V12" s="62">
        <f>('Part 1'!H11-'Part 4'!$D$8)/'Part 4'!$E$8</f>
        <v>0.55035761291093621</v>
      </c>
      <c r="W12" s="62">
        <f>('Part 1'!J11-'Part 4'!$B$9)/'Part 4'!$C$9</f>
        <v>-0.45445052354870741</v>
      </c>
    </row>
    <row r="13" spans="1:44" x14ac:dyDescent="0.3">
      <c r="A13" s="62"/>
      <c r="B13" s="62"/>
      <c r="C13" s="62"/>
      <c r="D13" s="62"/>
      <c r="E13" s="62"/>
      <c r="F13" s="62"/>
      <c r="G13" s="62"/>
      <c r="S13" s="62">
        <f>('Part 1'!B12-'Part 4'!$B$7)/'Part 4'!$C$7</f>
        <v>-0.19448665318959185</v>
      </c>
      <c r="T13" s="62">
        <f>('Part 1'!F12-'Part 4'!$B$8)/'Part 4'!$C$8</f>
        <v>-0.69300829906459949</v>
      </c>
      <c r="U13" s="62">
        <f>('Part 1'!D12-'Part 4'!$D$7)/'Part 4'!$E$7</f>
        <v>-0.19268541124935823</v>
      </c>
      <c r="V13" s="62">
        <f>('Part 1'!H12-'Part 4'!$D$8)/'Part 4'!$E$8</f>
        <v>-0.69489885273713003</v>
      </c>
      <c r="W13" s="62">
        <f>('Part 1'!J12-'Part 4'!$B$9)/'Part 4'!$C$9</f>
        <v>1.8072029593719479</v>
      </c>
    </row>
    <row r="14" spans="1:44" x14ac:dyDescent="0.3">
      <c r="A14" s="62"/>
      <c r="B14" s="62"/>
      <c r="C14" s="62"/>
      <c r="D14" s="62"/>
      <c r="E14" s="62"/>
      <c r="F14" s="62"/>
      <c r="G14" s="62"/>
      <c r="S14" s="62">
        <f>('Part 1'!B13-'Part 4'!$B$7)/'Part 4'!$C$7</f>
        <v>-0.39992261576103483</v>
      </c>
      <c r="T14" s="62">
        <f>('Part 1'!F13-'Part 4'!$B$8)/'Part 4'!$C$8</f>
        <v>-0.64773969153753086</v>
      </c>
      <c r="U14" s="62">
        <f>('Part 1'!D13-'Part 4'!$D$7)/'Part 4'!$E$7</f>
        <v>-0.36060467755001391</v>
      </c>
      <c r="V14" s="62">
        <f>('Part 1'!H13-'Part 4'!$D$8)/'Part 4'!$E$8</f>
        <v>-0.64466487769821512</v>
      </c>
      <c r="W14" s="62">
        <f>('Part 1'!J13-'Part 4'!$B$9)/'Part 4'!$C$9</f>
        <v>-0.7158958491797941</v>
      </c>
    </row>
    <row r="15" spans="1:44" x14ac:dyDescent="0.3">
      <c r="A15" s="62"/>
      <c r="B15" s="62"/>
      <c r="C15" s="62"/>
      <c r="D15" s="62"/>
      <c r="E15" s="62"/>
      <c r="F15" s="62"/>
      <c r="G15" s="62"/>
      <c r="S15" s="62">
        <f>('Part 1'!B14-'Part 4'!$B$7)/'Part 4'!$C$7</f>
        <v>-7.4662649522423833E-3</v>
      </c>
      <c r="T15" s="62">
        <f>('Part 1'!F14-'Part 4'!$B$8)/'Part 4'!$C$8</f>
        <v>0.84262608700578545</v>
      </c>
      <c r="U15" s="62">
        <f>('Part 1'!D14-'Part 4'!$D$7)/'Part 4'!$E$7</f>
        <v>-3.7471776521366247E-2</v>
      </c>
      <c r="V15" s="62">
        <f>('Part 1'!H14-'Part 4'!$D$8)/'Part 4'!$E$8</f>
        <v>0.82838165391385588</v>
      </c>
      <c r="W15" s="62">
        <f>('Part 1'!J14-'Part 4'!$B$9)/'Part 4'!$C$9</f>
        <v>0.3426044151320109</v>
      </c>
    </row>
    <row r="16" spans="1:44" x14ac:dyDescent="0.3">
      <c r="A16" s="62"/>
      <c r="B16" s="62"/>
      <c r="C16" s="62"/>
      <c r="D16" s="62"/>
      <c r="E16" s="62"/>
      <c r="F16" s="62"/>
      <c r="G16" s="62"/>
      <c r="S16" s="62">
        <f>('Part 1'!B15-'Part 4'!$B$7)/'Part 4'!$C$7</f>
        <v>-0.25232519776481882</v>
      </c>
      <c r="T16" s="62">
        <f>('Part 1'!F15-'Part 4'!$B$8)/'Part 4'!$C$8</f>
        <v>2.2053712239265385E-2</v>
      </c>
      <c r="U16" s="62">
        <f>('Part 1'!D15-'Part 4'!$D$7)/'Part 4'!$E$7</f>
        <v>-0.23125315095863744</v>
      </c>
      <c r="V16" s="62">
        <f>('Part 1'!H15-'Part 4'!$D$8)/'Part 4'!$E$8</f>
        <v>2.4568493080841317E-2</v>
      </c>
      <c r="W16" s="62">
        <f>('Part 1'!J15-'Part 4'!$B$9)/'Part 4'!$C$9</f>
        <v>-0.59112889069329866</v>
      </c>
    </row>
    <row r="17" spans="1:23" x14ac:dyDescent="0.3">
      <c r="A17" s="62"/>
      <c r="B17" s="62"/>
      <c r="C17" s="62"/>
      <c r="D17" s="62"/>
      <c r="E17" s="62"/>
      <c r="F17" s="62"/>
      <c r="G17" s="62"/>
      <c r="S17" s="62">
        <f>('Part 1'!B16-'Part 4'!$B$7)/'Part 4'!$C$7</f>
        <v>-0.36641081752837579</v>
      </c>
      <c r="T17" s="62">
        <f>('Part 1'!F16-'Part 4'!$B$8)/'Part 4'!$C$8</f>
        <v>-0.4575673723848474</v>
      </c>
      <c r="U17" s="62">
        <f>('Part 1'!D16-'Part 4'!$D$7)/'Part 4'!$E$7</f>
        <v>-0.36060467755001391</v>
      </c>
      <c r="V17" s="62">
        <f>('Part 1'!H16-'Part 4'!$D$8)/'Part 4'!$E$8</f>
        <v>-0.45953118977007312</v>
      </c>
      <c r="W17" s="62">
        <f>('Part 1'!J16-'Part 4'!$B$9)/'Part 4'!$C$9</f>
        <v>-0.16161157001365628</v>
      </c>
    </row>
    <row r="18" spans="1:23" x14ac:dyDescent="0.3">
      <c r="A18" s="62"/>
      <c r="B18" s="62"/>
      <c r="C18" s="62"/>
      <c r="D18" s="62"/>
      <c r="E18" s="62"/>
      <c r="F18" s="62"/>
      <c r="G18" s="62"/>
      <c r="S18" s="62">
        <f>('Part 1'!B17-'Part 4'!$B$7)/'Part 4'!$C$7</f>
        <v>-0.39742173529591102</v>
      </c>
      <c r="T18" s="62">
        <f>('Part 1'!F17-'Part 4'!$B$8)/'Part 4'!$C$8</f>
        <v>-0.49075271249464725</v>
      </c>
      <c r="U18" s="62">
        <f>('Part 1'!D17-'Part 4'!$D$7)/'Part 4'!$E$7</f>
        <v>-0.36208017024877487</v>
      </c>
      <c r="V18" s="62">
        <f>('Part 1'!H17-'Part 4'!$D$8)/'Part 4'!$E$8</f>
        <v>-0.49224830692882321</v>
      </c>
      <c r="W18" s="62">
        <f>('Part 1'!J17-'Part 4'!$B$9)/'Part 4'!$C$9</f>
        <v>-0.27850488548886798</v>
      </c>
    </row>
    <row r="19" spans="1:23" x14ac:dyDescent="0.3">
      <c r="A19" s="62"/>
      <c r="B19" s="62"/>
      <c r="C19" s="62"/>
      <c r="D19" s="62"/>
      <c r="E19" s="62"/>
      <c r="F19" s="62"/>
      <c r="G19" s="62"/>
      <c r="S19" s="62">
        <f>('Part 1'!B18-'Part 4'!$B$7)/'Part 4'!$C$7</f>
        <v>-0.32371396740562569</v>
      </c>
      <c r="T19" s="62">
        <f>('Part 1'!F18-'Part 4'!$B$8)/'Part 4'!$C$8</f>
        <v>-0.27956011741237513</v>
      </c>
      <c r="U19" s="62">
        <f>('Part 1'!D18-'Part 4'!$D$7)/'Part 4'!$E$7</f>
        <v>-0.28830553531072745</v>
      </c>
      <c r="V19" s="62">
        <f>('Part 1'!H18-'Part 4'!$D$8)/'Part 4'!$E$8</f>
        <v>-0.28189511813616613</v>
      </c>
      <c r="W19" s="62">
        <f>('Part 1'!J18-'Part 4'!$B$9)/'Part 4'!$C$9</f>
        <v>-1.1900304802567108</v>
      </c>
    </row>
    <row r="20" spans="1:23" x14ac:dyDescent="0.3">
      <c r="A20" s="62"/>
      <c r="B20" s="62"/>
      <c r="C20" s="62"/>
      <c r="D20" s="62"/>
      <c r="E20" s="62"/>
      <c r="F20" s="62"/>
      <c r="G20" s="62"/>
      <c r="S20" s="62">
        <f>('Part 1'!B19-'Part 4'!$B$7)/'Part 4'!$C$7</f>
        <v>-0.35231494581585981</v>
      </c>
      <c r="T20" s="62">
        <f>('Part 1'!F19-'Part 4'!$B$8)/'Part 4'!$C$8</f>
        <v>-0.2535728924414995</v>
      </c>
      <c r="U20" s="62">
        <f>('Part 1'!D19-'Part 4'!$D$7)/'Part 4'!$E$7</f>
        <v>-0.33494749895489295</v>
      </c>
      <c r="V20" s="62">
        <f>('Part 1'!H19-'Part 4'!$D$8)/'Part 4'!$E$8</f>
        <v>-0.25738380517222736</v>
      </c>
      <c r="W20" s="62">
        <f>('Part 1'!J19-'Part 4'!$B$9)/'Part 4'!$C$9</f>
        <v>-1.2354553437833473</v>
      </c>
    </row>
    <row r="21" spans="1:23" x14ac:dyDescent="0.3">
      <c r="A21" s="62"/>
      <c r="B21" s="62"/>
      <c r="C21" s="62"/>
      <c r="D21" s="62"/>
      <c r="E21" s="62"/>
      <c r="F21" s="62"/>
      <c r="G21" s="62"/>
      <c r="S21" s="62">
        <f>('Part 1'!B20-'Part 4'!$B$7)/'Part 4'!$C$7</f>
        <v>-0.37700545658971851</v>
      </c>
      <c r="T21" s="62">
        <f>('Part 1'!F20-'Part 4'!$B$8)/'Part 4'!$C$8</f>
        <v>-0.70414337515024839</v>
      </c>
      <c r="U21" s="62">
        <f>('Part 1'!D20-'Part 4'!$D$7)/'Part 4'!$E$7</f>
        <v>-0.36917073238448722</v>
      </c>
      <c r="V21" s="62">
        <f>('Part 1'!H20-'Part 4'!$D$8)/'Part 4'!$E$8</f>
        <v>-0.70459668284515642</v>
      </c>
      <c r="W21" s="62">
        <f>('Part 1'!J20-'Part 4'!$B$9)/'Part 4'!$C$9</f>
        <v>-0.48009033540596457</v>
      </c>
    </row>
    <row r="22" spans="1:23" x14ac:dyDescent="0.3">
      <c r="A22" s="62"/>
      <c r="B22" s="62"/>
      <c r="C22" s="62"/>
      <c r="D22" s="62"/>
      <c r="E22" s="62"/>
      <c r="F22" s="62"/>
      <c r="G22" s="62"/>
      <c r="S22" s="62">
        <f>('Part 1'!B21-'Part 4'!$B$7)/'Part 4'!$C$7</f>
        <v>-0.16656773308802791</v>
      </c>
      <c r="T22" s="62">
        <f>('Part 1'!F21-'Part 4'!$B$8)/'Part 4'!$C$8</f>
        <v>-6.6004640383681271E-2</v>
      </c>
      <c r="U22" s="62">
        <f>('Part 1'!D21-'Part 4'!$D$7)/'Part 4'!$E$7</f>
        <v>-0.18657851091281985</v>
      </c>
      <c r="V22" s="62">
        <f>('Part 1'!H21-'Part 4'!$D$8)/'Part 4'!$E$8</f>
        <v>-6.8341618341630592E-2</v>
      </c>
      <c r="W22" s="62">
        <f>('Part 1'!J21-'Part 4'!$B$9)/'Part 4'!$C$9</f>
        <v>2.1891755895603771</v>
      </c>
    </row>
    <row r="23" spans="1:23" x14ac:dyDescent="0.3">
      <c r="A23" s="62"/>
      <c r="B23" s="62"/>
      <c r="C23" s="62"/>
      <c r="D23" s="62"/>
      <c r="E23" s="62"/>
      <c r="F23" s="62"/>
      <c r="G23" s="62"/>
      <c r="S23" s="62">
        <f>('Part 1'!B22-'Part 4'!$B$7)/'Part 4'!$C$7</f>
        <v>0.42109370566215559</v>
      </c>
      <c r="T23" s="62">
        <f>('Part 1'!F22-'Part 4'!$B$8)/'Part 4'!$C$8</f>
        <v>5.0576908160732535E-2</v>
      </c>
      <c r="U23" s="62">
        <f>('Part 1'!D22-'Part 4'!$D$7)/'Part 4'!$E$7</f>
        <v>0.3015636569272605</v>
      </c>
      <c r="V23" s="62">
        <f>('Part 1'!H22-'Part 4'!$D$8)/'Part 4'!$E$8</f>
        <v>4.6259910901590734E-2</v>
      </c>
      <c r="W23" s="62">
        <f>('Part 1'!J22-'Part 4'!$B$9)/'Part 4'!$C$9</f>
        <v>1.7359363957057132</v>
      </c>
    </row>
    <row r="24" spans="1:23" x14ac:dyDescent="0.3">
      <c r="A24" s="62"/>
      <c r="B24" s="62"/>
      <c r="C24" s="62"/>
      <c r="D24" s="62"/>
      <c r="E24" s="62"/>
      <c r="F24" s="62"/>
      <c r="G24" s="62"/>
      <c r="S24" s="62">
        <f>('Part 1'!B23-'Part 4'!$B$7)/'Part 4'!$C$7</f>
        <v>-0.11168477451703815</v>
      </c>
      <c r="T24" s="62">
        <f>('Part 1'!F23-'Part 4'!$B$8)/'Part 4'!$C$8</f>
        <v>0.47024530633819756</v>
      </c>
      <c r="U24" s="62">
        <f>('Part 1'!D23-'Part 4'!$D$7)/'Part 4'!$E$7</f>
        <v>-0.10403289159880458</v>
      </c>
      <c r="V24" s="62">
        <f>('Part 1'!H23-'Part 4'!$D$8)/'Part 4'!$E$8</f>
        <v>0.46502239186854472</v>
      </c>
      <c r="W24" s="62">
        <f>('Part 1'!J23-'Part 4'!$B$9)/'Part 4'!$C$9</f>
        <v>-0.52925013215590244</v>
      </c>
    </row>
    <row r="25" spans="1:23" x14ac:dyDescent="0.3">
      <c r="A25" s="62"/>
      <c r="B25" s="62"/>
      <c r="C25" s="62"/>
      <c r="D25" s="62"/>
      <c r="E25" s="62"/>
      <c r="F25" s="62"/>
      <c r="G25" s="62"/>
      <c r="S25" s="62">
        <f>('Part 1'!B24-'Part 4'!$B$7)/'Part 4'!$C$7</f>
        <v>-0.16206614825080504</v>
      </c>
      <c r="T25" s="62">
        <f>('Part 1'!F24-'Part 4'!$B$8)/'Part 4'!$C$8</f>
        <v>-0.12454277186521708</v>
      </c>
      <c r="U25" s="62">
        <f>('Part 1'!D24-'Part 4'!$D$7)/'Part 4'!$E$7</f>
        <v>-0.1285424647615559</v>
      </c>
      <c r="V25" s="62">
        <f>('Part 1'!H24-'Part 4'!$D$8)/'Part 4'!$E$8</f>
        <v>-0.12329256056468256</v>
      </c>
      <c r="W25" s="62">
        <f>('Part 1'!J24-'Part 4'!$B$9)/'Part 4'!$C$9</f>
        <v>0.83077028183159973</v>
      </c>
    </row>
    <row r="26" spans="1:23" x14ac:dyDescent="0.3">
      <c r="A26" s="62"/>
      <c r="B26" s="62"/>
      <c r="C26" s="62"/>
      <c r="D26" s="62"/>
      <c r="E26" s="62"/>
      <c r="F26" s="62"/>
      <c r="G26" s="62"/>
      <c r="S26" s="62">
        <f>('Part 1'!B25-'Part 4'!$B$7)/'Part 4'!$C$7</f>
        <v>-0.42993318134252051</v>
      </c>
      <c r="T26" s="62">
        <f>('Part 1'!F25-'Part 4'!$B$8)/'Part 4'!$C$8</f>
        <v>-0.48057559451828308</v>
      </c>
      <c r="U26" s="62">
        <f>('Part 1'!D25-'Part 4'!$D$7)/'Part 4'!$E$7</f>
        <v>-0.40695973983608702</v>
      </c>
      <c r="V26" s="62">
        <f>('Part 1'!H25-'Part 4'!$D$8)/'Part 4'!$E$8</f>
        <v>-0.48374477420711182</v>
      </c>
      <c r="W26" s="62">
        <f>('Part 1'!J25-'Part 4'!$B$9)/'Part 4'!$C$9</f>
        <v>-1.6770859614034261</v>
      </c>
    </row>
    <row r="27" spans="1:23" x14ac:dyDescent="0.3">
      <c r="A27" s="62"/>
      <c r="B27" s="62"/>
      <c r="C27" s="62"/>
      <c r="D27" s="62"/>
      <c r="E27" s="62"/>
      <c r="F27" s="62"/>
      <c r="G27" s="62"/>
      <c r="S27" s="62">
        <f>('Part 1'!B26-'Part 4'!$B$7)/'Part 4'!$C$7</f>
        <v>-0.21713098903744016</v>
      </c>
      <c r="T27" s="62">
        <f>('Part 1'!F26-'Part 4'!$B$8)/'Part 4'!$C$8</f>
        <v>-5.4646149258951136E-2</v>
      </c>
      <c r="U27" s="62">
        <f>('Part 1'!D26-'Part 4'!$D$7)/'Part 4'!$E$7</f>
        <v>-0.19805456523651613</v>
      </c>
      <c r="V27" s="62">
        <f>('Part 1'!H26-'Part 4'!$D$8)/'Part 4'!$E$8</f>
        <v>-5.5925256120709491E-2</v>
      </c>
      <c r="W27" s="62">
        <f>('Part 1'!J26-'Part 4'!$B$9)/'Part 4'!$C$9</f>
        <v>-0.66835115868858097</v>
      </c>
    </row>
    <row r="28" spans="1:23" x14ac:dyDescent="0.3">
      <c r="A28" s="62" t="s">
        <v>165</v>
      </c>
      <c r="B28" s="62"/>
      <c r="C28" s="62"/>
      <c r="D28" s="62"/>
      <c r="E28" s="62"/>
      <c r="F28" s="62"/>
      <c r="G28" s="62"/>
      <c r="S28" s="62">
        <f>('Part 1'!B27-'Part 4'!$B$7)/'Part 4'!$C$7</f>
        <v>-0.4275232419852194</v>
      </c>
      <c r="T28" s="62">
        <f>('Part 1'!F27-'Part 4'!$B$8)/'Part 4'!$C$8</f>
        <v>-0.74159611885109711</v>
      </c>
      <c r="U28" s="62">
        <f>('Part 1'!D27-'Part 4'!$D$7)/'Part 4'!$E$7</f>
        <v>-0.39986917770037472</v>
      </c>
      <c r="V28" s="62">
        <f>('Part 1'!H27-'Part 4'!$D$8)/'Part 4'!$E$8</f>
        <v>-0.74187148242615208</v>
      </c>
      <c r="W28" s="62">
        <f>('Part 1'!J27-'Part 4'!$B$9)/'Part 4'!$C$9</f>
        <v>-0.76939624400005502</v>
      </c>
    </row>
    <row r="29" spans="1:23" x14ac:dyDescent="0.3">
      <c r="A29" s="62" t="s">
        <v>166</v>
      </c>
      <c r="B29" s="62"/>
      <c r="C29" s="62"/>
      <c r="D29" s="62"/>
      <c r="E29" s="62"/>
      <c r="F29" s="62"/>
      <c r="G29" s="62"/>
      <c r="S29" s="62">
        <f>('Part 1'!B28-'Part 4'!$B$7)/'Part 4'!$C$7</f>
        <v>-0.38132515921129601</v>
      </c>
      <c r="T29" s="62">
        <f>('Part 1'!F28-'Part 4'!$B$8)/'Part 4'!$C$8</f>
        <v>-0.62399285684319805</v>
      </c>
      <c r="U29" s="62">
        <f>('Part 1'!D28-'Part 4'!$D$7)/'Part 4'!$E$7</f>
        <v>-0.35855538213506816</v>
      </c>
      <c r="V29" s="62">
        <f>('Part 1'!H28-'Part 4'!$D$8)/'Part 4'!$E$8</f>
        <v>-0.62472478027138101</v>
      </c>
      <c r="W29" s="62">
        <f>('Part 1'!J28-'Part 4'!$B$9)/'Part 4'!$C$9</f>
        <v>-0.10750551034637347</v>
      </c>
    </row>
    <row r="30" spans="1:23" x14ac:dyDescent="0.3">
      <c r="A30" s="62" t="s">
        <v>167</v>
      </c>
      <c r="B30" s="62"/>
      <c r="C30" s="62"/>
      <c r="D30" s="62"/>
      <c r="E30" s="62"/>
      <c r="F30" s="62"/>
      <c r="G30" s="62"/>
      <c r="S30" s="62">
        <f>('Part 1'!B29-'Part 4'!$B$7)/'Part 4'!$C$7</f>
        <v>-0.1483795115234911</v>
      </c>
      <c r="T30" s="62">
        <f>('Part 1'!F29-'Part 4'!$B$8)/'Part 4'!$C$8</f>
        <v>-0.47408312906563738</v>
      </c>
      <c r="U30" s="62">
        <f>('Part 1'!D29-'Part 4'!$D$7)/'Part 4'!$E$7</f>
        <v>-0.1616590786670794</v>
      </c>
      <c r="V30" s="62">
        <f>('Part 1'!H29-'Part 4'!$D$8)/'Part 4'!$E$8</f>
        <v>-0.46966938743561443</v>
      </c>
      <c r="W30" s="62">
        <f>('Part 1'!J29-'Part 4'!$B$9)/'Part 4'!$C$9</f>
        <v>-0.26073871664289455</v>
      </c>
    </row>
    <row r="31" spans="1:23" x14ac:dyDescent="0.3">
      <c r="A31" s="62" t="s">
        <v>168</v>
      </c>
      <c r="B31" s="62"/>
      <c r="C31" s="62"/>
      <c r="D31" s="62"/>
      <c r="E31" s="62"/>
      <c r="F31" s="62"/>
      <c r="G31" s="62"/>
      <c r="S31" s="62">
        <f>('Part 1'!B30-'Part 4'!$B$7)/'Part 4'!$C$7</f>
        <v>-0.42547706705920901</v>
      </c>
      <c r="T31" s="62">
        <f>('Part 1'!F30-'Part 4'!$B$8)/'Part 4'!$C$8</f>
        <v>-0.70169435565081106</v>
      </c>
      <c r="U31" s="62">
        <f>('Part 1'!D30-'Part 4'!$D$7)/'Part 4'!$E$7</f>
        <v>-0.39827072727671703</v>
      </c>
      <c r="V31" s="62">
        <f>('Part 1'!H30-'Part 4'!$D$8)/'Part 4'!$E$8</f>
        <v>-0.7024991853731456</v>
      </c>
      <c r="W31" s="62">
        <f>('Part 1'!J30-'Part 4'!$B$9)/'Part 4'!$C$9</f>
        <v>1.4007009028791346</v>
      </c>
    </row>
    <row r="32" spans="1:23" x14ac:dyDescent="0.3">
      <c r="A32" t="s">
        <v>169</v>
      </c>
      <c r="B32" s="62"/>
      <c r="C32" s="62"/>
      <c r="D32" s="62"/>
      <c r="E32" s="62"/>
      <c r="F32" s="62"/>
      <c r="G32" s="62"/>
      <c r="S32" s="62">
        <f>('Part 1'!B31-'Part 4'!$B$7)/'Part 4'!$C$7</f>
        <v>-6.4077104571863122E-2</v>
      </c>
      <c r="T32" s="62">
        <f>('Part 1'!F31-'Part 4'!$B$8)/'Part 4'!$C$8</f>
        <v>0.32274051191089292</v>
      </c>
      <c r="U32" s="62">
        <f>('Part 1'!D31-'Part 4'!$D$7)/'Part 4'!$E$7</f>
        <v>-9.2269935917015905E-2</v>
      </c>
      <c r="V32" s="62">
        <f>('Part 1'!H31-'Part 4'!$D$8)/'Part 4'!$E$8</f>
        <v>0.31552653794804236</v>
      </c>
      <c r="W32" s="62">
        <f>('Part 1'!J31-'Part 4'!$B$9)/'Part 4'!$C$9</f>
        <v>1.9363105159287661</v>
      </c>
    </row>
    <row r="33" spans="1:23" x14ac:dyDescent="0.3">
      <c r="A33" s="107" t="s">
        <v>170</v>
      </c>
      <c r="B33" s="107"/>
      <c r="C33" s="107"/>
      <c r="D33" s="107"/>
      <c r="E33" s="107"/>
      <c r="F33" s="107"/>
      <c r="I33" s="107" t="s">
        <v>170</v>
      </c>
      <c r="S33" s="62">
        <f>('Part 1'!B32-'Part 4'!$B$7)/'Part 4'!$C$7</f>
        <v>-0.37541398720282154</v>
      </c>
      <c r="T33" s="62">
        <f>('Part 1'!F32-'Part 4'!$B$8)/'Part 4'!$C$8</f>
        <v>-0.60145330438798084</v>
      </c>
      <c r="U33" s="62">
        <f>('Part 1'!D32-'Part 4'!$D$7)/'Part 4'!$E$7</f>
        <v>-0.32265172646521839</v>
      </c>
      <c r="V33" s="62">
        <f>('Part 1'!H32-'Part 4'!$D$8)/'Part 4'!$E$8</f>
        <v>-0.60274415978609275</v>
      </c>
      <c r="W33" s="62">
        <f>('Part 1'!J32-'Part 4'!$B$9)/'Part 4'!$C$9</f>
        <v>-1.2236448792664218</v>
      </c>
    </row>
    <row r="34" spans="1:23" ht="30" customHeight="1" x14ac:dyDescent="0.3">
      <c r="A34" s="119" t="s">
        <v>171</v>
      </c>
      <c r="B34" s="119" t="s">
        <v>172</v>
      </c>
      <c r="C34" s="120" t="s">
        <v>173</v>
      </c>
      <c r="D34" s="119" t="s">
        <v>174</v>
      </c>
      <c r="E34" s="120" t="s">
        <v>175</v>
      </c>
      <c r="F34" s="107"/>
      <c r="G34" s="62"/>
      <c r="I34" s="62" t="s">
        <v>176</v>
      </c>
      <c r="J34" s="62"/>
      <c r="K34" s="62"/>
      <c r="L34" s="62"/>
      <c r="M34" s="62"/>
      <c r="N34" s="62"/>
      <c r="O34" s="62"/>
      <c r="P34" s="62"/>
      <c r="Q34" s="62"/>
      <c r="S34" s="62">
        <f>('Part 1'!B33-'Part 4'!$B$7)/'Part 4'!$C$7</f>
        <v>3.6871981225599373</v>
      </c>
      <c r="T34" s="62">
        <f>('Part 1'!F33-'Part 4'!$B$8)/'Part 4'!$C$8</f>
        <v>1.7651971260657222</v>
      </c>
      <c r="U34" s="62">
        <f>('Part 1'!D33-'Part 4'!$D$7)/'Part 4'!$E$7</f>
        <v>3.3189462258933999</v>
      </c>
      <c r="V34" s="62">
        <f>('Part 1'!H33-'Part 4'!$D$8)/'Part 4'!$E$8</f>
        <v>1.7461623175589431</v>
      </c>
      <c r="W34" s="62">
        <f>('Part 1'!J33-'Part 4'!$B$9)/'Part 4'!$C$9</f>
        <v>0.51905477389770183</v>
      </c>
    </row>
    <row r="35" spans="1:23" ht="15" thickBot="1" x14ac:dyDescent="0.35">
      <c r="A35" s="107">
        <v>1</v>
      </c>
      <c r="B35" s="107">
        <v>1717</v>
      </c>
      <c r="C35" s="107">
        <v>4887871</v>
      </c>
      <c r="D35" s="117">
        <v>48486</v>
      </c>
      <c r="E35" s="107">
        <v>1</v>
      </c>
      <c r="F35" s="107"/>
      <c r="G35" s="11"/>
      <c r="H35" s="62"/>
      <c r="I35" s="62"/>
      <c r="J35" s="62"/>
      <c r="K35" s="62"/>
      <c r="L35" s="62"/>
      <c r="M35" s="62"/>
      <c r="N35" s="62"/>
      <c r="O35" s="62"/>
      <c r="P35" s="62"/>
      <c r="Q35" s="62"/>
      <c r="S35" s="62">
        <f>('Part 1'!B34-'Part 4'!$B$7)/'Part 4'!$C$7</f>
        <v>-6.9988276580337572E-2</v>
      </c>
      <c r="T35" s="62">
        <f>('Part 1'!F34-'Part 4'!$B$8)/'Part 4'!$C$8</f>
        <v>0.52283736931755476</v>
      </c>
      <c r="U35" s="62">
        <f>('Part 1'!D34-'Part 4'!$D$7)/'Part 4'!$E$7</f>
        <v>-7.3744305365906218E-2</v>
      </c>
      <c r="V35" s="62">
        <f>('Part 1'!H34-'Part 4'!$D$8)/'Part 4'!$E$8</f>
        <v>0.53285401748333328</v>
      </c>
      <c r="W35" s="62">
        <f>('Part 1'!J34-'Part 4'!$B$9)/'Part 4'!$C$9</f>
        <v>-0.78413408861091938</v>
      </c>
    </row>
    <row r="36" spans="1:23" x14ac:dyDescent="0.3">
      <c r="A36" s="107">
        <v>2</v>
      </c>
      <c r="B36" s="107">
        <v>1008</v>
      </c>
      <c r="C36" s="107">
        <v>737438</v>
      </c>
      <c r="D36" s="117">
        <v>76715</v>
      </c>
      <c r="E36" s="107">
        <v>0</v>
      </c>
      <c r="F36" s="107"/>
      <c r="G36" s="37"/>
      <c r="H36" s="62"/>
      <c r="I36" s="109" t="s">
        <v>177</v>
      </c>
      <c r="J36" s="109"/>
      <c r="K36" s="62"/>
      <c r="L36" s="62"/>
      <c r="M36" s="62"/>
      <c r="N36" s="62"/>
      <c r="O36" s="62"/>
      <c r="P36" s="62"/>
      <c r="Q36" s="62"/>
      <c r="S36" s="62">
        <f>('Part 1'!B35-'Part 4'!$B$7)/'Part 4'!$C$7</f>
        <v>-0.4667643300107075</v>
      </c>
      <c r="T36" s="62">
        <f>('Part 1'!F35-'Part 4'!$B$8)/'Part 4'!$C$8</f>
        <v>-0.78259325329642315</v>
      </c>
      <c r="U36" s="62">
        <f>('Part 1'!D35-'Part 4'!$D$7)/'Part 4'!$E$7</f>
        <v>-0.4326579043395069</v>
      </c>
      <c r="V36" s="62">
        <f>('Part 1'!H35-'Part 4'!$D$8)/'Part 4'!$E$8</f>
        <v>-0.78337971099736925</v>
      </c>
      <c r="W36" s="62">
        <f>('Part 1'!J35-'Part 4'!$B$9)/'Part 4'!$C$9</f>
        <v>0.33230811273263988</v>
      </c>
    </row>
    <row r="37" spans="1:23" x14ac:dyDescent="0.3">
      <c r="A37" s="107">
        <v>3</v>
      </c>
      <c r="B37" s="107">
        <v>4932.5</v>
      </c>
      <c r="C37" s="107">
        <v>7171646</v>
      </c>
      <c r="D37" s="117">
        <v>56213</v>
      </c>
      <c r="E37" s="107">
        <v>1</v>
      </c>
      <c r="F37" s="107"/>
      <c r="G37" s="37"/>
      <c r="H37" s="62"/>
      <c r="I37" s="62" t="s">
        <v>178</v>
      </c>
      <c r="J37" s="62">
        <v>0.83868634388843055</v>
      </c>
      <c r="K37" s="62"/>
      <c r="L37" s="62"/>
      <c r="M37" s="62"/>
      <c r="N37" s="62"/>
      <c r="O37" s="62"/>
      <c r="P37" s="62"/>
      <c r="Q37" s="62"/>
      <c r="S37" s="62">
        <f>('Part 1'!B36-'Part 4'!$B$7)/'Part 4'!$C$7</f>
        <v>-2.5381663193311116E-2</v>
      </c>
      <c r="T37" s="62">
        <f>('Part 1'!F36-'Part 4'!$B$8)/'Part 4'!$C$8</f>
        <v>0.69997171853623963</v>
      </c>
      <c r="U37" s="62">
        <f>('Part 1'!D36-'Part 4'!$D$7)/'Part 4'!$E$7</f>
        <v>-3.1487833909724622E-2</v>
      </c>
      <c r="V37" s="62">
        <f>('Part 1'!H36-'Part 4'!$D$8)/'Part 4'!$E$8</f>
        <v>0.69538889223942368</v>
      </c>
      <c r="W37" s="62">
        <f>('Part 1'!J36-'Part 4'!$B$9)/'Part 4'!$C$9</f>
        <v>-0.57013250932987547</v>
      </c>
    </row>
    <row r="38" spans="1:23" x14ac:dyDescent="0.3">
      <c r="A38" s="107">
        <v>4</v>
      </c>
      <c r="B38" s="107">
        <v>1356</v>
      </c>
      <c r="C38" s="107">
        <v>3013825</v>
      </c>
      <c r="D38" s="117">
        <v>45726</v>
      </c>
      <c r="E38" s="107">
        <v>1</v>
      </c>
      <c r="F38" s="107"/>
      <c r="G38" s="37"/>
      <c r="H38" s="62"/>
      <c r="I38" s="62" t="s">
        <v>179</v>
      </c>
      <c r="J38" s="62">
        <v>0.70339478342494277</v>
      </c>
      <c r="K38" s="62"/>
      <c r="L38" s="62"/>
      <c r="M38" s="62"/>
      <c r="N38" s="62"/>
      <c r="O38" s="62"/>
      <c r="P38" s="62"/>
      <c r="Q38" s="62"/>
      <c r="S38" s="62">
        <f>('Part 1'!B37-'Part 4'!$B$7)/'Part 4'!$C$7</f>
        <v>-0.31539285603985012</v>
      </c>
      <c r="T38" s="62">
        <f>('Part 1'!F37-'Part 4'!$B$8)/'Part 4'!$C$8</f>
        <v>-0.35082001940101304</v>
      </c>
      <c r="U38" s="62">
        <f>('Part 1'!D37-'Part 4'!$D$7)/'Part 4'!$E$7</f>
        <v>-0.29383863293108098</v>
      </c>
      <c r="V38" s="62">
        <f>('Part 1'!H37-'Part 4'!$D$8)/'Part 4'!$E$8</f>
        <v>-0.35100900638385379</v>
      </c>
      <c r="W38" s="62">
        <f>('Part 1'!J37-'Part 4'!$B$9)/'Part 4'!$C$9</f>
        <v>-0.88396784422834984</v>
      </c>
    </row>
    <row r="39" spans="1:23" x14ac:dyDescent="0.3">
      <c r="A39" s="107">
        <v>5</v>
      </c>
      <c r="B39" s="107">
        <v>64986</v>
      </c>
      <c r="C39" s="107">
        <v>39557045</v>
      </c>
      <c r="D39" s="117">
        <v>71228</v>
      </c>
      <c r="E39" s="107">
        <v>0</v>
      </c>
      <c r="F39" s="107"/>
      <c r="G39" s="37"/>
      <c r="H39" s="62"/>
      <c r="I39" s="62" t="s">
        <v>180</v>
      </c>
      <c r="J39" s="62">
        <v>0.69412587040697227</v>
      </c>
      <c r="K39" s="62"/>
      <c r="L39" s="62"/>
      <c r="M39" s="62"/>
      <c r="N39" s="62"/>
      <c r="O39" s="62"/>
      <c r="P39" s="62"/>
      <c r="Q39" s="62"/>
      <c r="S39" s="62">
        <f>('Part 1'!B38-'Part 4'!$B$7)/'Part 4'!$C$7</f>
        <v>0.16682236818993135</v>
      </c>
      <c r="T39" s="62">
        <f>('Part 1'!F38-'Part 4'!$B$8)/'Part 4'!$C$8</f>
        <v>-0.31722854411998713</v>
      </c>
      <c r="U39" s="62">
        <f>('Part 1'!D38-'Part 4'!$D$7)/'Part 4'!$E$7</f>
        <v>0.19520522489157552</v>
      </c>
      <c r="V39" s="62">
        <f>('Part 1'!H38-'Part 4'!$D$8)/'Part 4'!$E$8</f>
        <v>-0.31571924409039004</v>
      </c>
      <c r="W39" s="62">
        <f>('Part 1'!J38-'Part 4'!$B$9)/'Part 4'!$C$9</f>
        <v>-7.9543983242199343E-2</v>
      </c>
    </row>
    <row r="40" spans="1:23" x14ac:dyDescent="0.3">
      <c r="A40" s="107">
        <v>6</v>
      </c>
      <c r="B40" s="107">
        <v>5428.5</v>
      </c>
      <c r="C40" s="107">
        <v>5695564</v>
      </c>
      <c r="D40" s="117">
        <v>68811</v>
      </c>
      <c r="E40" s="107">
        <v>1</v>
      </c>
      <c r="F40" s="107"/>
      <c r="G40" s="37"/>
      <c r="H40" s="62"/>
      <c r="I40" s="62" t="s">
        <v>181</v>
      </c>
      <c r="J40" s="62">
        <v>6390.4667639716863</v>
      </c>
      <c r="K40" s="62"/>
      <c r="L40" s="62"/>
      <c r="M40" s="62"/>
      <c r="N40" s="62"/>
      <c r="O40" s="62"/>
      <c r="P40" s="62"/>
      <c r="Q40" s="62"/>
      <c r="S40" s="62">
        <f>('Part 1'!B39-'Part 4'!$B$7)/'Part 4'!$C$7</f>
        <v>0.1229887542193977</v>
      </c>
      <c r="T40" s="62">
        <f>('Part 1'!F39-'Part 4'!$B$8)/'Part 4'!$C$8</f>
        <v>0.8515762535380148</v>
      </c>
      <c r="U40" s="62">
        <f>('Part 1'!D39-'Part 4'!$D$7)/'Part 4'!$E$7</f>
        <v>8.5485948375379442E-2</v>
      </c>
      <c r="V40" s="62">
        <f>('Part 1'!H39-'Part 4'!$D$8)/'Part 4'!$E$8</f>
        <v>0.84599743886364065</v>
      </c>
      <c r="W40" s="62">
        <f>('Part 1'!J39-'Part 4'!$B$9)/'Part 4'!$C$9</f>
        <v>-7.4294887901343545E-2</v>
      </c>
    </row>
    <row r="41" spans="1:23" ht="15" thickBot="1" x14ac:dyDescent="0.35">
      <c r="A41" s="107">
        <v>7</v>
      </c>
      <c r="B41" s="107">
        <v>1988</v>
      </c>
      <c r="C41" s="107">
        <v>3572665</v>
      </c>
      <c r="D41" s="117">
        <v>76106</v>
      </c>
      <c r="E41" s="107">
        <v>1</v>
      </c>
      <c r="F41" s="107"/>
      <c r="G41" s="37"/>
      <c r="H41" s="62"/>
      <c r="I41" s="110" t="s">
        <v>182</v>
      </c>
      <c r="J41" s="110">
        <v>100</v>
      </c>
      <c r="K41" s="62"/>
      <c r="L41" s="62"/>
      <c r="M41" s="62"/>
      <c r="N41" s="62"/>
      <c r="O41" s="62"/>
      <c r="P41" s="62"/>
      <c r="Q41" s="62"/>
      <c r="S41" s="62">
        <f>('Part 1'!B40-'Part 4'!$B$7)/'Part 4'!$C$7</f>
        <v>-0.44134629037426737</v>
      </c>
      <c r="T41" s="62">
        <f>('Part 1'!F40-'Part 4'!$B$8)/'Part 4'!$C$8</f>
        <v>-0.74227301080314045</v>
      </c>
      <c r="U41" s="62">
        <f>('Part 1'!D40-'Part 4'!$D$7)/'Part 4'!$E$7</f>
        <v>-0.41224692200664709</v>
      </c>
      <c r="V41" s="62">
        <f>('Part 1'!H40-'Part 4'!$D$8)/'Part 4'!$E$8</f>
        <v>-0.74314589585243285</v>
      </c>
      <c r="W41" s="62">
        <f>('Part 1'!J40-'Part 4'!$B$9)/'Part 4'!$C$9</f>
        <v>0.31444099974549611</v>
      </c>
    </row>
    <row r="42" spans="1:23" x14ac:dyDescent="0.3">
      <c r="A42" s="107">
        <v>8</v>
      </c>
      <c r="B42" s="107">
        <v>541</v>
      </c>
      <c r="C42" s="107">
        <v>967171</v>
      </c>
      <c r="D42" s="117">
        <v>65627</v>
      </c>
      <c r="E42" s="107">
        <v>0</v>
      </c>
      <c r="F42" s="107"/>
      <c r="G42" s="37"/>
      <c r="H42" s="62"/>
      <c r="I42" s="62"/>
      <c r="J42" s="62"/>
      <c r="K42" s="62"/>
      <c r="L42" s="62"/>
      <c r="M42" s="62"/>
      <c r="N42" s="62"/>
      <c r="O42" s="62"/>
      <c r="P42" s="62"/>
      <c r="Q42" s="62"/>
      <c r="S42" s="62">
        <f>('Part 1'!B41-'Part 4'!$B$7)/'Part 4'!$C$7</f>
        <v>-0.31257368169734695</v>
      </c>
      <c r="T42" s="62">
        <f>('Part 1'!F41-'Part 4'!$B$8)/'Part 4'!$C$8</f>
        <v>-0.19603721216749892</v>
      </c>
      <c r="U42" s="62">
        <f>('Part 1'!D41-'Part 4'!$D$7)/'Part 4'!$E$7</f>
        <v>-0.28449384583892834</v>
      </c>
      <c r="V42" s="62">
        <f>('Part 1'!H41-'Part 4'!$D$8)/'Part 4'!$E$8</f>
        <v>-0.18972905736864717</v>
      </c>
      <c r="W42" s="62">
        <f>('Part 1'!J41-'Part 4'!$B$9)/'Part 4'!$C$9</f>
        <v>-0.92525399796700403</v>
      </c>
    </row>
    <row r="43" spans="1:23" ht="15" thickBot="1" x14ac:dyDescent="0.35">
      <c r="A43" s="107">
        <v>9</v>
      </c>
      <c r="B43" s="107">
        <v>15515</v>
      </c>
      <c r="C43" s="107">
        <v>21299325</v>
      </c>
      <c r="D43" s="117">
        <v>53267</v>
      </c>
      <c r="E43" s="107">
        <v>1</v>
      </c>
      <c r="F43" s="107"/>
      <c r="G43" s="37"/>
      <c r="H43" s="62"/>
      <c r="I43" s="62" t="s">
        <v>183</v>
      </c>
      <c r="J43" s="62"/>
      <c r="K43" s="62"/>
      <c r="L43" s="62"/>
      <c r="M43" s="62"/>
      <c r="N43" s="62"/>
      <c r="O43" s="62"/>
      <c r="P43" s="62"/>
      <c r="Q43" s="62"/>
      <c r="S43" s="62">
        <f>('Part 1'!B42-'Part 4'!$B$7)/'Part 4'!$C$7</f>
        <v>-0.43870899824740955</v>
      </c>
      <c r="T43" s="62">
        <f>('Part 1'!F42-'Part 4'!$B$8)/'Part 4'!$C$8</f>
        <v>-0.76602255849126899</v>
      </c>
      <c r="U43" s="62">
        <f>('Part 1'!D42-'Part 4'!$D$7)/'Part 4'!$E$7</f>
        <v>-0.41470607650458202</v>
      </c>
      <c r="V43" s="62">
        <f>('Part 1'!H42-'Part 4'!$D$8)/'Part 4'!$E$8</f>
        <v>-0.76678851817356641</v>
      </c>
      <c r="W43" s="62">
        <f>('Part 1'!J42-'Part 4'!$B$9)/'Part 4'!$C$9</f>
        <v>-0.37167632778905835</v>
      </c>
    </row>
    <row r="44" spans="1:23" x14ac:dyDescent="0.3">
      <c r="A44" s="107">
        <v>10</v>
      </c>
      <c r="B44" s="107">
        <v>4749.5</v>
      </c>
      <c r="C44" s="107">
        <v>10519475</v>
      </c>
      <c r="D44" s="117">
        <v>55679</v>
      </c>
      <c r="E44" s="107">
        <v>0</v>
      </c>
      <c r="F44" s="107"/>
      <c r="G44" s="37"/>
      <c r="H44" s="62"/>
      <c r="I44" s="111"/>
      <c r="J44" s="111" t="s">
        <v>184</v>
      </c>
      <c r="K44" s="111" t="s">
        <v>185</v>
      </c>
      <c r="L44" s="111" t="s">
        <v>186</v>
      </c>
      <c r="M44" s="111" t="s">
        <v>187</v>
      </c>
      <c r="N44" s="111" t="s">
        <v>188</v>
      </c>
      <c r="O44" s="62"/>
      <c r="P44" s="62"/>
      <c r="Q44" s="62"/>
      <c r="S44" s="62">
        <f>('Part 1'!B43-'Part 4'!$B$7)/'Part 4'!$C$7</f>
        <v>-0.1329649937475462</v>
      </c>
      <c r="T44" s="62">
        <f>('Part 1'!F43-'Part 4'!$B$8)/'Part 4'!$C$8</f>
        <v>3.2652293801801686E-2</v>
      </c>
      <c r="U44" s="62">
        <f>('Part 1'!D43-'Part 4'!$D$7)/'Part 4'!$E$7</f>
        <v>-0.14944527799400265</v>
      </c>
      <c r="V44" s="62">
        <f>('Part 1'!H43-'Part 4'!$D$8)/'Part 4'!$E$8</f>
        <v>3.7689524592475418E-2</v>
      </c>
      <c r="W44" s="62">
        <f>('Part 1'!J43-'Part 4'!$B$9)/'Part 4'!$C$9</f>
        <v>-0.92959459603732708</v>
      </c>
    </row>
    <row r="45" spans="1:23" x14ac:dyDescent="0.3">
      <c r="A45" s="107">
        <v>11</v>
      </c>
      <c r="B45" s="107">
        <v>3265</v>
      </c>
      <c r="C45" s="107">
        <v>1420491</v>
      </c>
      <c r="D45" s="117">
        <v>78084</v>
      </c>
      <c r="E45" s="107">
        <v>1</v>
      </c>
      <c r="F45" s="107"/>
      <c r="G45" s="37"/>
      <c r="H45" s="62"/>
      <c r="I45" s="62" t="s">
        <v>189</v>
      </c>
      <c r="J45" s="62">
        <v>3</v>
      </c>
      <c r="K45" s="62">
        <v>9297298018.1305275</v>
      </c>
      <c r="L45" s="62">
        <v>3099099339.3768425</v>
      </c>
      <c r="M45" s="62">
        <v>75.887515835050266</v>
      </c>
      <c r="N45" s="62">
        <v>3.0653735599406864E-25</v>
      </c>
      <c r="O45" s="62"/>
      <c r="P45" s="62"/>
      <c r="Q45" s="62"/>
      <c r="S45" s="62">
        <f>('Part 1'!B44-'Part 4'!$B$7)/'Part 4'!$C$7</f>
        <v>0.65945034926541013</v>
      </c>
      <c r="T45" s="62">
        <f>('Part 1'!F44-'Part 4'!$B$8)/'Part 4'!$C$8</f>
        <v>3.0076989080390981</v>
      </c>
      <c r="U45" s="62">
        <f>('Part 1'!D44-'Part 4'!$D$7)/'Part 4'!$E$7</f>
        <v>0.60391670244835816</v>
      </c>
      <c r="V45" s="62">
        <f>('Part 1'!H44-'Part 4'!$D$8)/'Part 4'!$E$8</f>
        <v>3.0375354433811941</v>
      </c>
      <c r="W45" s="62">
        <f>('Part 1'!J44-'Part 4'!$B$9)/'Part 4'!$C$9</f>
        <v>-6.1676870255055583E-2</v>
      </c>
    </row>
    <row r="46" spans="1:23" x14ac:dyDescent="0.3">
      <c r="A46" s="107">
        <v>12</v>
      </c>
      <c r="B46" s="107">
        <v>1006</v>
      </c>
      <c r="C46" s="107">
        <v>1754208</v>
      </c>
      <c r="D46" s="117">
        <v>53089</v>
      </c>
      <c r="E46" s="107">
        <v>0</v>
      </c>
      <c r="F46" s="107"/>
      <c r="G46" s="37"/>
      <c r="H46" s="62"/>
      <c r="I46" s="62" t="s">
        <v>190</v>
      </c>
      <c r="J46" s="62">
        <v>96</v>
      </c>
      <c r="K46" s="62">
        <v>3920454284.2969689</v>
      </c>
      <c r="L46" s="62">
        <v>40838065.461426757</v>
      </c>
      <c r="M46" s="62"/>
      <c r="N46" s="62"/>
      <c r="O46" s="62"/>
      <c r="P46" s="62"/>
      <c r="Q46" s="62"/>
      <c r="S46" s="62">
        <f>('Part 1'!B45-'Part 4'!$B$7)/'Part 4'!$C$7</f>
        <v>-0.36063605718163538</v>
      </c>
      <c r="T46" s="62">
        <f>('Part 1'!F45-'Part 4'!$B$8)/'Part 4'!$C$8</f>
        <v>-0.45689454992349765</v>
      </c>
      <c r="U46" s="62">
        <f>('Part 1'!D45-'Part 4'!$D$7)/'Part 4'!$E$7</f>
        <v>-0.34080848384163787</v>
      </c>
      <c r="V46" s="62">
        <f>('Part 1'!H45-'Part 4'!$D$8)/'Part 4'!$E$8</f>
        <v>-0.45264445828057764</v>
      </c>
      <c r="W46" s="62">
        <f>('Part 1'!J45-'Part 4'!$B$9)/'Part 4'!$C$9</f>
        <v>0.82703534860829853</v>
      </c>
    </row>
    <row r="47" spans="1:23" ht="15" thickBot="1" x14ac:dyDescent="0.35">
      <c r="A47" s="107">
        <v>13</v>
      </c>
      <c r="B47" s="107">
        <v>5321.5</v>
      </c>
      <c r="C47" s="107">
        <v>12741080</v>
      </c>
      <c r="D47" s="117">
        <v>63575</v>
      </c>
      <c r="E47" s="107">
        <v>1</v>
      </c>
      <c r="F47" s="107"/>
      <c r="G47" s="37"/>
      <c r="H47" s="62"/>
      <c r="I47" s="110" t="s">
        <v>78</v>
      </c>
      <c r="J47" s="110">
        <v>99</v>
      </c>
      <c r="K47" s="110">
        <v>13217752302.427496</v>
      </c>
      <c r="L47" s="110"/>
      <c r="M47" s="110"/>
      <c r="N47" s="110"/>
      <c r="O47" s="62"/>
      <c r="P47" s="62"/>
      <c r="Q47" s="62"/>
      <c r="S47" s="62">
        <f>('Part 1'!B46-'Part 4'!$B$7)/'Part 4'!$C$7</f>
        <v>-0.43270688513111238</v>
      </c>
      <c r="T47" s="62">
        <f>('Part 1'!F46-'Part 4'!$B$8)/'Part 4'!$C$8</f>
        <v>-0.80074019749691705</v>
      </c>
      <c r="U47" s="62">
        <f>('Part 1'!D46-'Part 4'!$D$7)/'Part 4'!$E$7</f>
        <v>-0.41085340112448399</v>
      </c>
      <c r="V47" s="62">
        <f>('Part 1'!H46-'Part 4'!$D$8)/'Part 4'!$E$8</f>
        <v>-0.80206528867676541</v>
      </c>
      <c r="W47" s="62">
        <f>('Part 1'!J46-'Part 4'!$B$9)/'Part 4'!$C$9</f>
        <v>-1.0599134822881892E-2</v>
      </c>
    </row>
    <row r="48" spans="1:23" ht="15" thickBot="1" x14ac:dyDescent="0.35">
      <c r="A48" s="107">
        <v>14</v>
      </c>
      <c r="B48" s="107">
        <v>2629</v>
      </c>
      <c r="C48" s="107">
        <v>6691878</v>
      </c>
      <c r="D48" s="117">
        <v>54325</v>
      </c>
      <c r="E48" s="107">
        <v>0</v>
      </c>
      <c r="F48" s="107"/>
      <c r="G48" s="37"/>
      <c r="H48" s="62"/>
      <c r="I48" s="62"/>
      <c r="J48" s="62"/>
      <c r="K48" s="62"/>
      <c r="L48" s="62"/>
      <c r="M48" s="62"/>
      <c r="N48" s="62"/>
      <c r="O48" s="62"/>
      <c r="P48" s="62"/>
      <c r="Q48" s="62"/>
      <c r="S48" s="62">
        <f>('Part 1'!B47-'Part 4'!$B$7)/'Part 4'!$C$7</f>
        <v>-0.21972281061038665</v>
      </c>
      <c r="T48" s="62">
        <f>('Part 1'!F47-'Part 4'!$B$8)/'Part 4'!$C$8</f>
        <v>0.26972386540249843</v>
      </c>
      <c r="U48" s="62">
        <f>('Part 1'!D47-'Part 4'!$D$7)/'Part 4'!$E$7</f>
        <v>-0.21846554756937589</v>
      </c>
      <c r="V48" s="62">
        <f>('Part 1'!H47-'Part 4'!$D$8)/'Part 4'!$E$8</f>
        <v>0.26861115333487434</v>
      </c>
      <c r="W48" s="62">
        <f>('Part 1'!J47-'Part 4'!$B$9)/'Part 4'!$C$9</f>
        <v>1.1490471589415674</v>
      </c>
    </row>
    <row r="49" spans="1:40" x14ac:dyDescent="0.3">
      <c r="A49" s="107">
        <v>15</v>
      </c>
      <c r="B49" s="107">
        <v>1374.5</v>
      </c>
      <c r="C49" s="107">
        <v>3156145</v>
      </c>
      <c r="D49" s="117">
        <v>58580</v>
      </c>
      <c r="E49" s="107">
        <v>0</v>
      </c>
      <c r="F49" s="107"/>
      <c r="G49" s="37"/>
      <c r="H49" s="62"/>
      <c r="I49" s="111"/>
      <c r="J49" s="111" t="s">
        <v>191</v>
      </c>
      <c r="K49" s="111" t="s">
        <v>181</v>
      </c>
      <c r="L49" s="111" t="s">
        <v>192</v>
      </c>
      <c r="M49" s="111" t="s">
        <v>193</v>
      </c>
      <c r="N49" s="111" t="s">
        <v>194</v>
      </c>
      <c r="O49" s="111" t="s">
        <v>195</v>
      </c>
      <c r="P49" s="111" t="s">
        <v>196</v>
      </c>
      <c r="Q49" s="111" t="s">
        <v>197</v>
      </c>
      <c r="S49" s="62">
        <f>('Part 1'!B48-'Part 4'!$B$7)/'Part 4'!$C$7</f>
        <v>0.52276586420791626</v>
      </c>
      <c r="T49" s="62">
        <f>('Part 1'!F48-'Part 4'!$B$8)/'Part 4'!$C$8</f>
        <v>0.13650311895958733</v>
      </c>
      <c r="U49" s="62">
        <f>('Part 1'!D48-'Part 4'!$D$7)/'Part 4'!$E$7</f>
        <v>0.42886588810369125</v>
      </c>
      <c r="V49" s="62">
        <f>('Part 1'!H48-'Part 4'!$D$8)/'Part 4'!$E$8</f>
        <v>0.14402177933219626</v>
      </c>
      <c r="W49" s="62">
        <f>('Part 1'!J48-'Part 4'!$B$9)/'Part 4'!$C$9</f>
        <v>1.0028800425269675</v>
      </c>
    </row>
    <row r="50" spans="1:40" x14ac:dyDescent="0.3">
      <c r="A50" s="107">
        <v>16</v>
      </c>
      <c r="B50" s="107">
        <v>1033.5</v>
      </c>
      <c r="C50" s="107">
        <v>2911505</v>
      </c>
      <c r="D50" s="117">
        <v>57422</v>
      </c>
      <c r="E50" s="107">
        <v>1</v>
      </c>
      <c r="F50" s="107"/>
      <c r="G50" s="37"/>
      <c r="H50" s="62"/>
      <c r="I50" s="62" t="s">
        <v>198</v>
      </c>
      <c r="J50" s="62">
        <v>-10667.610213606951</v>
      </c>
      <c r="K50" s="62">
        <v>4025.6331946131349</v>
      </c>
      <c r="L50" s="62">
        <v>-2.6499210677917002</v>
      </c>
      <c r="M50" s="62">
        <v>9.4161726857683679E-3</v>
      </c>
      <c r="N50" s="62">
        <v>-18658.428948858051</v>
      </c>
      <c r="O50" s="62">
        <v>-2676.7914783558517</v>
      </c>
      <c r="P50" s="62">
        <v>-18658.428948858051</v>
      </c>
      <c r="Q50" s="62">
        <v>-2676.7914783558517</v>
      </c>
      <c r="S50" s="62">
        <f>('Part 1'!B49-'Part 4'!$B$7)/'Part 4'!$C$7</f>
        <v>-0.43488947171885678</v>
      </c>
      <c r="T50" s="62">
        <f>('Part 1'!F49-'Part 4'!$B$8)/'Part 4'!$C$8</f>
        <v>-0.64073691195190174</v>
      </c>
      <c r="U50" s="62">
        <f>('Part 1'!D49-'Part 4'!$D$7)/'Part 4'!$E$7</f>
        <v>-0.3982297413684181</v>
      </c>
      <c r="V50" s="62">
        <f>('Part 1'!H49-'Part 4'!$D$8)/'Part 4'!$E$8</f>
        <v>-0.64397712480107605</v>
      </c>
      <c r="W50" s="62">
        <f>('Part 1'!J49-'Part 4'!$B$9)/'Part 4'!$C$9</f>
        <v>-1.5404075942588349</v>
      </c>
    </row>
    <row r="51" spans="1:40" x14ac:dyDescent="0.3">
      <c r="A51" s="107">
        <v>17</v>
      </c>
      <c r="B51" s="107">
        <v>1844</v>
      </c>
      <c r="C51" s="107">
        <v>4468402</v>
      </c>
      <c r="D51" s="117">
        <v>48392</v>
      </c>
      <c r="E51" s="107">
        <v>1</v>
      </c>
      <c r="F51" s="107"/>
      <c r="G51" s="37"/>
      <c r="H51" s="62"/>
      <c r="I51" s="62" t="s">
        <v>173</v>
      </c>
      <c r="J51" s="62">
        <v>1.2657588288121496E-3</v>
      </c>
      <c r="K51" s="62">
        <v>8.8020985001740397E-5</v>
      </c>
      <c r="L51" s="62">
        <v>14.380193868395388</v>
      </c>
      <c r="M51" s="62">
        <v>1.1083398933183097E-25</v>
      </c>
      <c r="N51" s="62">
        <v>1.0910385544989415E-3</v>
      </c>
      <c r="O51" s="62">
        <v>1.4404791031253578E-3</v>
      </c>
      <c r="P51" s="62">
        <v>1.0910385544989415E-3</v>
      </c>
      <c r="Q51" s="62">
        <v>1.4404791031253578E-3</v>
      </c>
      <c r="S51" s="62">
        <f>('Part 1'!B50-'Part 4'!$B$7)/'Part 4'!$C$7</f>
        <v>-0.26828536218769988</v>
      </c>
      <c r="T51" s="62">
        <f>('Part 1'!F50-'Part 4'!$B$8)/'Part 4'!$C$8</f>
        <v>-9.7088766798660978E-2</v>
      </c>
      <c r="U51" s="62">
        <f>('Part 1'!D50-'Part 4'!$D$7)/'Part 4'!$E$7</f>
        <v>-0.26949300340152538</v>
      </c>
      <c r="V51" s="62">
        <f>('Part 1'!H50-'Part 4'!$D$8)/'Part 4'!$E$8</f>
        <v>-9.8553755939962462E-2</v>
      </c>
      <c r="W51" s="62">
        <f>('Part 1'!J50-'Part 4'!$B$9)/'Part 4'!$C$9</f>
        <v>-9.8117705217535225E-2</v>
      </c>
    </row>
    <row r="52" spans="1:40" x14ac:dyDescent="0.3">
      <c r="A52" s="107">
        <v>18</v>
      </c>
      <c r="B52" s="107">
        <v>1529.5</v>
      </c>
      <c r="C52" s="107">
        <v>4659978</v>
      </c>
      <c r="D52" s="117">
        <v>47942</v>
      </c>
      <c r="E52" s="107">
        <v>0</v>
      </c>
      <c r="F52" s="107"/>
      <c r="G52" s="37"/>
      <c r="H52" s="62"/>
      <c r="I52" s="62" t="s">
        <v>174</v>
      </c>
      <c r="J52" s="62">
        <v>0.15172762050953675</v>
      </c>
      <c r="K52" s="62">
        <v>6.5522864866316449E-2</v>
      </c>
      <c r="L52" s="62">
        <v>2.315643872091067</v>
      </c>
      <c r="M52" s="62">
        <v>2.2706486114733027E-2</v>
      </c>
      <c r="N52" s="62">
        <v>2.1665761703892672E-2</v>
      </c>
      <c r="O52" s="62">
        <v>0.28178947931518084</v>
      </c>
      <c r="P52" s="62">
        <v>2.1665761703892672E-2</v>
      </c>
      <c r="Q52" s="62">
        <v>0.28178947931518084</v>
      </c>
      <c r="S52" s="62">
        <f>('Part 1'!B51-'Part 4'!$B$7)/'Part 4'!$C$7</f>
        <v>-0.46235368628130735</v>
      </c>
      <c r="T52" s="62">
        <f>('Part 1'!F51-'Part 4'!$B$8)/'Part 4'!$C$8</f>
        <v>-0.80732761773241446</v>
      </c>
      <c r="U52" s="62">
        <f>('Part 1'!D51-'Part 4'!$D$7)/'Part 4'!$E$7</f>
        <v>-0.4330267775141971</v>
      </c>
      <c r="V52" s="62">
        <f>('Part 1'!H51-'Part 4'!$D$8)/'Part 4'!$E$8</f>
        <v>-0.80818631652753337</v>
      </c>
      <c r="W52" s="62">
        <f>('Part 1'!J51-'Part 4'!$B$9)/'Part 4'!$C$9</f>
        <v>0.21067042262242389</v>
      </c>
    </row>
    <row r="53" spans="1:40" ht="15" thickBot="1" x14ac:dyDescent="0.35">
      <c r="A53" s="107">
        <v>19</v>
      </c>
      <c r="B53" s="107">
        <v>1258</v>
      </c>
      <c r="C53" s="107">
        <v>1338404</v>
      </c>
      <c r="D53" s="117">
        <v>55425</v>
      </c>
      <c r="E53" s="107">
        <v>0</v>
      </c>
      <c r="F53" s="107"/>
      <c r="G53" s="37"/>
      <c r="H53" s="62"/>
      <c r="I53" s="110" t="s">
        <v>175</v>
      </c>
      <c r="J53" s="110">
        <v>-2425.8493705698947</v>
      </c>
      <c r="K53" s="110">
        <v>1280.4788250852334</v>
      </c>
      <c r="L53" s="110">
        <v>-1.8944861274128615</v>
      </c>
      <c r="M53" s="110">
        <v>6.1170353016411744E-2</v>
      </c>
      <c r="N53" s="110">
        <v>-4967.5797496007908</v>
      </c>
      <c r="O53" s="110">
        <v>115.88100846100087</v>
      </c>
      <c r="P53" s="110">
        <v>-4967.5797496007908</v>
      </c>
      <c r="Q53" s="110">
        <v>115.88100846100087</v>
      </c>
      <c r="S53" s="62">
        <f>('Part 1'!B52-'Part 4'!$B$7)/'Part 4'!$C$7</f>
        <v>-0.49140937023065484</v>
      </c>
      <c r="T53" s="62">
        <f>('Part 1'!F52-'Part 4'!$B$8)/'Part 4'!$C$8</f>
        <v>-0.8856974625616143</v>
      </c>
      <c r="U53" s="62">
        <f>('Part 1'!D52-'Part 4'!$D$7)/'Part 4'!$E$7</f>
        <v>-0.45548705526200267</v>
      </c>
      <c r="V53" s="62">
        <f>('Part 1'!H52-'Part 4'!$D$8)/'Part 4'!$E$8</f>
        <v>-0.8865104367548744</v>
      </c>
      <c r="W53" s="62">
        <f>('Part 1'!J52-'Part 4'!$B$9)/'Part 4'!$C$9</f>
        <v>-6.0749193597700488</v>
      </c>
    </row>
    <row r="54" spans="1:40" x14ac:dyDescent="0.3">
      <c r="A54" s="107">
        <v>20</v>
      </c>
      <c r="B54" s="107">
        <v>3572</v>
      </c>
      <c r="C54" s="107">
        <v>6042718</v>
      </c>
      <c r="D54" s="117">
        <v>81868</v>
      </c>
      <c r="E54" s="107">
        <v>1</v>
      </c>
      <c r="F54" s="107"/>
      <c r="G54" s="37"/>
      <c r="H54" s="62"/>
      <c r="I54" s="107"/>
      <c r="J54" s="107"/>
      <c r="K54" s="107"/>
      <c r="L54" s="107"/>
      <c r="M54" s="107"/>
      <c r="N54" s="107"/>
      <c r="W54" s="62"/>
    </row>
    <row r="55" spans="1:40" x14ac:dyDescent="0.3">
      <c r="A55" s="107">
        <v>21</v>
      </c>
      <c r="B55" s="107">
        <v>10034</v>
      </c>
      <c r="C55" s="107">
        <v>6902149</v>
      </c>
      <c r="D55" s="117">
        <v>77378</v>
      </c>
      <c r="E55" s="107">
        <v>1</v>
      </c>
      <c r="F55" s="107"/>
      <c r="G55" s="37"/>
      <c r="H55" s="62"/>
      <c r="I55" s="107" t="s">
        <v>199</v>
      </c>
      <c r="J55" s="107"/>
      <c r="K55" s="107"/>
      <c r="L55" s="107"/>
      <c r="M55" s="107"/>
      <c r="N55" s="107"/>
      <c r="W55" s="62"/>
    </row>
    <row r="56" spans="1:40" x14ac:dyDescent="0.3">
      <c r="A56" s="107">
        <v>22</v>
      </c>
      <c r="B56" s="107">
        <v>4175.5</v>
      </c>
      <c r="C56" s="107">
        <v>9995915</v>
      </c>
      <c r="D56" s="117">
        <v>54938</v>
      </c>
      <c r="E56" s="107">
        <v>0</v>
      </c>
      <c r="F56" s="107"/>
      <c r="G56" s="37"/>
      <c r="H56" s="62"/>
      <c r="I56" s="107" t="s">
        <v>200</v>
      </c>
      <c r="J56" s="107"/>
      <c r="K56" s="107"/>
      <c r="L56" s="107"/>
      <c r="M56" s="107"/>
      <c r="N56" s="107"/>
      <c r="W56" s="62"/>
    </row>
    <row r="57" spans="1:40" x14ac:dyDescent="0.3">
      <c r="A57" s="107">
        <v>23</v>
      </c>
      <c r="B57" s="107">
        <v>3621.5</v>
      </c>
      <c r="C57" s="107">
        <v>5611179</v>
      </c>
      <c r="D57" s="117">
        <v>68411</v>
      </c>
      <c r="E57" s="107">
        <v>0</v>
      </c>
      <c r="F57" s="107"/>
      <c r="G57" s="37"/>
      <c r="H57" s="62"/>
      <c r="I57" s="107" t="s">
        <v>201</v>
      </c>
      <c r="J57" s="107"/>
      <c r="K57" s="107"/>
      <c r="L57" s="107"/>
      <c r="M57" s="107"/>
      <c r="N57" s="107"/>
    </row>
    <row r="58" spans="1:40" ht="18.600000000000001" x14ac:dyDescent="0.3">
      <c r="A58" s="107">
        <v>24</v>
      </c>
      <c r="B58" s="107">
        <v>676</v>
      </c>
      <c r="C58" s="107">
        <v>2986530</v>
      </c>
      <c r="D58" s="117">
        <v>43567</v>
      </c>
      <c r="E58" s="107">
        <v>1</v>
      </c>
      <c r="F58" s="107"/>
      <c r="G58" s="37"/>
      <c r="H58" s="62"/>
      <c r="I58" s="107" t="s">
        <v>202</v>
      </c>
      <c r="J58" s="107"/>
      <c r="K58" s="107"/>
      <c r="L58" s="107"/>
      <c r="M58" s="107"/>
      <c r="N58" s="107"/>
    </row>
    <row r="59" spans="1:40" x14ac:dyDescent="0.3">
      <c r="A59" s="107">
        <v>25</v>
      </c>
      <c r="B59" s="107">
        <v>3016</v>
      </c>
      <c r="C59" s="107">
        <v>6126452</v>
      </c>
      <c r="D59" s="117">
        <v>53560</v>
      </c>
      <c r="E59" s="107">
        <v>0</v>
      </c>
      <c r="F59" s="107"/>
      <c r="G59" s="37"/>
      <c r="H59" s="62"/>
      <c r="I59" s="107"/>
      <c r="J59" s="107"/>
      <c r="K59" s="107"/>
      <c r="L59" s="107"/>
      <c r="M59" s="107"/>
      <c r="N59" s="107"/>
    </row>
    <row r="60" spans="1:40" x14ac:dyDescent="0.3">
      <c r="A60" s="107">
        <v>26</v>
      </c>
      <c r="B60" s="107">
        <v>702.5</v>
      </c>
      <c r="C60" s="107">
        <v>1062305</v>
      </c>
      <c r="D60" s="117">
        <v>52559</v>
      </c>
      <c r="E60" s="107">
        <v>1</v>
      </c>
      <c r="F60" s="107"/>
      <c r="G60" s="37"/>
      <c r="H60" s="62"/>
      <c r="I60" t="s">
        <v>203</v>
      </c>
      <c r="L60" s="107"/>
      <c r="M60" s="107"/>
      <c r="N60" s="107"/>
    </row>
    <row r="61" spans="1:40" x14ac:dyDescent="0.3">
      <c r="A61" s="107">
        <v>27</v>
      </c>
      <c r="B61" s="107">
        <v>1210.5</v>
      </c>
      <c r="C61" s="107">
        <v>1929268</v>
      </c>
      <c r="D61" s="117">
        <v>59116</v>
      </c>
      <c r="E61" s="107">
        <v>1</v>
      </c>
      <c r="F61" s="107"/>
      <c r="G61" s="37"/>
      <c r="H61" s="62"/>
      <c r="I61" s="107" t="s">
        <v>204</v>
      </c>
      <c r="J61" s="62">
        <v>9.4161726857683679E-3</v>
      </c>
      <c r="K61" s="107" t="s">
        <v>205</v>
      </c>
      <c r="L61" s="107"/>
      <c r="N61" s="107"/>
      <c r="AN61" s="62"/>
    </row>
    <row r="62" spans="1:40" x14ac:dyDescent="0.3">
      <c r="A62" s="107">
        <v>28</v>
      </c>
      <c r="B62" s="107">
        <v>3772</v>
      </c>
      <c r="C62" s="107">
        <v>3034392</v>
      </c>
      <c r="D62" s="117">
        <v>57598</v>
      </c>
      <c r="E62" s="107">
        <v>0</v>
      </c>
      <c r="F62" s="107"/>
      <c r="G62" s="37"/>
      <c r="H62" s="62"/>
      <c r="I62" s="107" t="s">
        <v>173</v>
      </c>
      <c r="J62" s="62">
        <v>1.1083398933183097E-25</v>
      </c>
      <c r="K62" s="107" t="s">
        <v>205</v>
      </c>
      <c r="L62" s="107"/>
      <c r="N62" s="107"/>
      <c r="AN62" s="62"/>
    </row>
    <row r="63" spans="1:40" x14ac:dyDescent="0.3">
      <c r="A63" s="107">
        <v>29</v>
      </c>
      <c r="B63" s="107">
        <v>725</v>
      </c>
      <c r="C63" s="107">
        <v>1356458</v>
      </c>
      <c r="D63" s="117">
        <v>74057</v>
      </c>
      <c r="E63" s="107">
        <v>1</v>
      </c>
      <c r="F63" s="107"/>
      <c r="G63" s="37"/>
      <c r="H63" s="62"/>
      <c r="I63" s="107" t="s">
        <v>174</v>
      </c>
      <c r="J63" s="62">
        <v>2.2706486114733027E-2</v>
      </c>
      <c r="K63" s="107" t="s">
        <v>206</v>
      </c>
      <c r="L63" s="107"/>
      <c r="N63" s="107"/>
      <c r="AN63" s="62"/>
    </row>
    <row r="64" spans="1:40" x14ac:dyDescent="0.3">
      <c r="A64" s="107">
        <v>30</v>
      </c>
      <c r="B64" s="107">
        <v>4699</v>
      </c>
      <c r="C64" s="107">
        <v>8908520</v>
      </c>
      <c r="D64" s="117">
        <v>79363</v>
      </c>
      <c r="E64" s="107">
        <v>0</v>
      </c>
      <c r="F64" s="107"/>
      <c r="G64" s="37"/>
      <c r="H64" s="62"/>
      <c r="I64" s="107" t="s">
        <v>175</v>
      </c>
      <c r="J64" s="62">
        <v>6.1170353016411744E-2</v>
      </c>
      <c r="K64" s="107" t="s">
        <v>207</v>
      </c>
      <c r="L64" s="107"/>
      <c r="M64" s="107"/>
      <c r="N64" s="107"/>
      <c r="AN64" s="62"/>
    </row>
    <row r="65" spans="1:40" x14ac:dyDescent="0.3">
      <c r="A65" s="107">
        <v>31</v>
      </c>
      <c r="B65" s="107">
        <v>1275.5</v>
      </c>
      <c r="C65" s="107">
        <v>2095428</v>
      </c>
      <c r="D65" s="117">
        <v>48059</v>
      </c>
      <c r="E65" s="107">
        <v>1</v>
      </c>
      <c r="F65" s="107"/>
      <c r="G65" s="37"/>
      <c r="H65" s="62"/>
      <c r="L65" s="107"/>
      <c r="M65" s="107"/>
      <c r="N65" s="107"/>
      <c r="AN65" s="62"/>
    </row>
    <row r="66" spans="1:40" x14ac:dyDescent="0.3">
      <c r="A66" s="107">
        <v>32</v>
      </c>
      <c r="B66" s="107">
        <v>45948.5</v>
      </c>
      <c r="C66" s="107">
        <v>19542209</v>
      </c>
      <c r="D66" s="117">
        <v>65323</v>
      </c>
      <c r="E66" s="107">
        <v>0</v>
      </c>
      <c r="F66" s="107"/>
      <c r="G66" s="37"/>
      <c r="H66" s="62"/>
      <c r="I66" s="107" t="s">
        <v>208</v>
      </c>
      <c r="L66" s="107"/>
      <c r="M66" s="107"/>
      <c r="N66" s="107"/>
      <c r="AN66" s="62"/>
    </row>
    <row r="67" spans="1:40" x14ac:dyDescent="0.3">
      <c r="A67" s="107">
        <v>33</v>
      </c>
      <c r="B67" s="107">
        <v>4634</v>
      </c>
      <c r="C67" s="107">
        <v>10383620</v>
      </c>
      <c r="D67" s="117">
        <v>52413</v>
      </c>
      <c r="E67" s="107">
        <v>1</v>
      </c>
      <c r="F67" s="107"/>
      <c r="G67" s="37"/>
      <c r="H67" s="62"/>
      <c r="I67" s="107" t="s">
        <v>209</v>
      </c>
      <c r="L67" s="107"/>
      <c r="M67" s="107"/>
      <c r="N67" s="107"/>
      <c r="AN67" s="62"/>
    </row>
    <row r="68" spans="1:40" x14ac:dyDescent="0.3">
      <c r="A68" s="107">
        <v>34</v>
      </c>
      <c r="B68" s="107">
        <v>271</v>
      </c>
      <c r="C68" s="107">
        <v>760077</v>
      </c>
      <c r="D68" s="117">
        <v>63473</v>
      </c>
      <c r="E68" s="107">
        <v>0</v>
      </c>
      <c r="F68" s="107"/>
      <c r="G68" s="37"/>
      <c r="H68" s="62"/>
      <c r="I68" s="107" t="s">
        <v>210</v>
      </c>
      <c r="L68" s="107"/>
      <c r="M68" s="107"/>
      <c r="N68" s="107"/>
      <c r="AN68" s="62"/>
    </row>
    <row r="69" spans="1:40" x14ac:dyDescent="0.3">
      <c r="A69" s="107">
        <v>35</v>
      </c>
      <c r="B69" s="107">
        <v>5124.5</v>
      </c>
      <c r="C69" s="107">
        <v>11689442</v>
      </c>
      <c r="D69" s="117">
        <v>54533</v>
      </c>
      <c r="E69" s="107">
        <v>0</v>
      </c>
      <c r="F69" s="107"/>
      <c r="G69" s="37"/>
      <c r="H69" s="62"/>
      <c r="I69" s="107" t="s">
        <v>211</v>
      </c>
      <c r="J69" s="107"/>
      <c r="K69" s="107"/>
      <c r="L69" s="107"/>
      <c r="M69" s="107"/>
      <c r="N69" s="107"/>
      <c r="AN69" s="62"/>
    </row>
    <row r="70" spans="1:40" x14ac:dyDescent="0.3">
      <c r="A70" s="107">
        <v>36</v>
      </c>
      <c r="B70" s="107">
        <v>1935.5</v>
      </c>
      <c r="C70" s="107">
        <v>3943079</v>
      </c>
      <c r="D70" s="117">
        <v>51424</v>
      </c>
      <c r="E70" s="107">
        <v>0</v>
      </c>
      <c r="F70" s="107"/>
      <c r="G70" s="37"/>
      <c r="H70" s="62"/>
      <c r="AN70" s="62"/>
    </row>
    <row r="71" spans="1:40" x14ac:dyDescent="0.3">
      <c r="A71" s="107">
        <v>37</v>
      </c>
      <c r="B71" s="107">
        <v>7238</v>
      </c>
      <c r="C71" s="107">
        <v>4190713</v>
      </c>
      <c r="D71" s="117">
        <v>59393</v>
      </c>
      <c r="E71" s="107">
        <v>1</v>
      </c>
      <c r="F71" s="107"/>
      <c r="G71" s="37"/>
      <c r="H71" s="62"/>
      <c r="AN71" s="62"/>
    </row>
    <row r="72" spans="1:40" x14ac:dyDescent="0.3">
      <c r="A72" s="107">
        <v>38</v>
      </c>
      <c r="B72" s="107">
        <v>6756</v>
      </c>
      <c r="C72" s="107">
        <v>12807060</v>
      </c>
      <c r="D72" s="117">
        <v>59445</v>
      </c>
      <c r="E72" s="107">
        <v>0</v>
      </c>
      <c r="F72" s="107"/>
      <c r="G72" s="37"/>
      <c r="H72" s="62"/>
      <c r="AN72" s="62"/>
    </row>
    <row r="73" spans="1:40" x14ac:dyDescent="0.3">
      <c r="A73" s="107">
        <v>39</v>
      </c>
      <c r="B73" s="107">
        <v>550.5</v>
      </c>
      <c r="C73" s="107">
        <v>1057315</v>
      </c>
      <c r="D73" s="117">
        <v>63296</v>
      </c>
      <c r="E73" s="107">
        <v>0</v>
      </c>
      <c r="F73" s="107"/>
      <c r="G73" s="37"/>
      <c r="H73" s="62"/>
      <c r="AN73" s="62"/>
    </row>
    <row r="74" spans="1:40" x14ac:dyDescent="0.3">
      <c r="A74" s="107">
        <v>40</v>
      </c>
      <c r="B74" s="107">
        <v>1966.5</v>
      </c>
      <c r="C74" s="107">
        <v>5084127</v>
      </c>
      <c r="D74" s="117">
        <v>51015</v>
      </c>
      <c r="E74" s="107">
        <v>1</v>
      </c>
      <c r="F74" s="107"/>
      <c r="G74" s="37"/>
      <c r="H74" s="62"/>
      <c r="AN74" s="62"/>
    </row>
    <row r="75" spans="1:40" x14ac:dyDescent="0.3">
      <c r="A75" s="107">
        <v>41</v>
      </c>
      <c r="B75" s="107">
        <v>579.5</v>
      </c>
      <c r="C75" s="107">
        <v>882235</v>
      </c>
      <c r="D75" s="117">
        <v>56499</v>
      </c>
      <c r="E75" s="107">
        <v>0</v>
      </c>
      <c r="F75" s="107"/>
      <c r="G75" s="37"/>
      <c r="H75" s="62"/>
      <c r="AN75" s="62"/>
    </row>
    <row r="76" spans="1:40" x14ac:dyDescent="0.3">
      <c r="A76" s="107">
        <v>42</v>
      </c>
      <c r="B76" s="107">
        <v>3941.5</v>
      </c>
      <c r="C76" s="107">
        <v>6770010</v>
      </c>
      <c r="D76" s="117">
        <v>50972</v>
      </c>
      <c r="E76" s="107">
        <v>1</v>
      </c>
      <c r="F76" s="107"/>
      <c r="G76" s="37"/>
      <c r="H76" s="62"/>
      <c r="AN76" s="62"/>
    </row>
    <row r="77" spans="1:40" x14ac:dyDescent="0.3">
      <c r="A77" s="107">
        <v>43</v>
      </c>
      <c r="B77" s="107">
        <v>12655</v>
      </c>
      <c r="C77" s="107">
        <v>28701845</v>
      </c>
      <c r="D77" s="117">
        <v>59570</v>
      </c>
      <c r="E77" s="107">
        <v>1</v>
      </c>
      <c r="F77" s="107"/>
      <c r="G77" s="37"/>
      <c r="H77" s="62"/>
      <c r="AN77" s="62"/>
    </row>
    <row r="78" spans="1:40" x14ac:dyDescent="0.3">
      <c r="A78" s="107">
        <v>44</v>
      </c>
      <c r="B78" s="107">
        <v>1438</v>
      </c>
      <c r="C78" s="107">
        <v>3161105</v>
      </c>
      <c r="D78" s="117">
        <v>68374</v>
      </c>
      <c r="E78" s="107">
        <v>1</v>
      </c>
      <c r="F78" s="107"/>
      <c r="G78" s="37"/>
      <c r="H78" s="62"/>
      <c r="AN78" s="62"/>
    </row>
    <row r="79" spans="1:40" x14ac:dyDescent="0.3">
      <c r="A79" s="107">
        <v>45</v>
      </c>
      <c r="B79" s="107">
        <v>645.5</v>
      </c>
      <c r="C79" s="107">
        <v>626299</v>
      </c>
      <c r="D79" s="117">
        <v>60076</v>
      </c>
      <c r="E79" s="107">
        <v>0</v>
      </c>
      <c r="F79" s="107"/>
      <c r="G79" s="37"/>
      <c r="H79" s="62"/>
      <c r="AN79" s="62"/>
    </row>
    <row r="80" spans="1:40" x14ac:dyDescent="0.3">
      <c r="A80" s="107">
        <v>46</v>
      </c>
      <c r="B80" s="107">
        <v>2987.5</v>
      </c>
      <c r="C80" s="107">
        <v>8517685</v>
      </c>
      <c r="D80" s="117">
        <v>71564</v>
      </c>
      <c r="E80" s="107">
        <v>0</v>
      </c>
      <c r="F80" s="107"/>
      <c r="G80" s="37"/>
      <c r="H80" s="62"/>
      <c r="AN80" s="62"/>
    </row>
    <row r="81" spans="1:40" x14ac:dyDescent="0.3">
      <c r="A81" s="107">
        <v>47</v>
      </c>
      <c r="B81" s="107">
        <v>11152</v>
      </c>
      <c r="C81" s="107">
        <v>7535591</v>
      </c>
      <c r="D81" s="117">
        <v>70116</v>
      </c>
      <c r="E81" s="107">
        <v>1</v>
      </c>
      <c r="F81" s="107"/>
      <c r="G81" s="37"/>
      <c r="H81" s="62"/>
      <c r="AN81" s="62"/>
    </row>
    <row r="82" spans="1:40" x14ac:dyDescent="0.3">
      <c r="A82" s="107">
        <v>48</v>
      </c>
      <c r="B82" s="107">
        <v>621.5</v>
      </c>
      <c r="C82" s="107">
        <v>1805832</v>
      </c>
      <c r="D82" s="117">
        <v>44921</v>
      </c>
      <c r="E82" s="107">
        <v>0</v>
      </c>
      <c r="F82" s="107"/>
      <c r="G82" s="37"/>
      <c r="H82" s="62"/>
      <c r="AN82" s="62"/>
    </row>
    <row r="83" spans="1:40" x14ac:dyDescent="0.3">
      <c r="A83" s="107">
        <v>49</v>
      </c>
      <c r="B83" s="107">
        <v>2453.5</v>
      </c>
      <c r="C83" s="107">
        <v>5813568</v>
      </c>
      <c r="D83" s="117">
        <v>59209</v>
      </c>
      <c r="E83" s="107">
        <v>0</v>
      </c>
      <c r="F83" s="107"/>
      <c r="G83" s="37"/>
      <c r="H83" s="62"/>
    </row>
    <row r="84" spans="1:40" x14ac:dyDescent="0.3">
      <c r="A84" s="107">
        <v>50</v>
      </c>
      <c r="B84" s="107">
        <v>319.5</v>
      </c>
      <c r="C84" s="107">
        <v>577737</v>
      </c>
      <c r="D84" s="117">
        <v>62268</v>
      </c>
      <c r="E84" s="107">
        <v>0</v>
      </c>
      <c r="F84" s="107"/>
      <c r="G84" s="37"/>
      <c r="H84" s="62"/>
    </row>
    <row r="85" spans="1:40" x14ac:dyDescent="0.3">
      <c r="A85" s="107">
        <v>51</v>
      </c>
      <c r="B85" s="107">
        <v>1630.5</v>
      </c>
      <c r="C85" s="107">
        <v>4903185</v>
      </c>
      <c r="D85" s="117">
        <v>48486</v>
      </c>
      <c r="E85" s="107">
        <v>0</v>
      </c>
      <c r="F85" s="107"/>
    </row>
    <row r="86" spans="1:40" x14ac:dyDescent="0.3">
      <c r="A86" s="107">
        <v>52</v>
      </c>
      <c r="B86" s="107">
        <v>953.5</v>
      </c>
      <c r="C86" s="107">
        <v>731545</v>
      </c>
      <c r="D86" s="117">
        <v>76715</v>
      </c>
      <c r="E86" s="107">
        <v>0</v>
      </c>
      <c r="F86" s="107"/>
    </row>
    <row r="87" spans="1:40" x14ac:dyDescent="0.3">
      <c r="A87" s="107">
        <v>53</v>
      </c>
      <c r="B87" s="107">
        <v>5003.5</v>
      </c>
      <c r="C87" s="107">
        <v>7278717</v>
      </c>
      <c r="D87" s="117">
        <v>56213</v>
      </c>
      <c r="E87" s="107">
        <v>1</v>
      </c>
      <c r="F87" s="107"/>
    </row>
    <row r="88" spans="1:40" x14ac:dyDescent="0.3">
      <c r="A88" s="107">
        <v>54</v>
      </c>
      <c r="B88" s="107">
        <v>1358.5</v>
      </c>
      <c r="C88" s="107">
        <v>3017804</v>
      </c>
      <c r="D88" s="117">
        <v>45726</v>
      </c>
      <c r="E88" s="107">
        <v>1</v>
      </c>
      <c r="F88" s="107"/>
      <c r="G88" s="62"/>
      <c r="H88" s="62"/>
      <c r="I88" s="62"/>
      <c r="J88" s="62"/>
      <c r="K88" s="62"/>
      <c r="L88" s="62"/>
      <c r="M88" s="62"/>
      <c r="N88" s="62"/>
    </row>
    <row r="89" spans="1:40" x14ac:dyDescent="0.3">
      <c r="A89" s="107">
        <v>55</v>
      </c>
      <c r="B89" s="107">
        <v>75639</v>
      </c>
      <c r="C89" s="107">
        <v>39512223</v>
      </c>
      <c r="D89" s="117">
        <v>71228</v>
      </c>
      <c r="E89" s="107">
        <v>0</v>
      </c>
      <c r="F89" s="107"/>
      <c r="G89" s="62"/>
      <c r="H89" s="62"/>
      <c r="I89" s="62"/>
      <c r="J89" s="62"/>
      <c r="K89" s="62"/>
      <c r="L89" s="62"/>
      <c r="M89" s="62"/>
      <c r="N89" s="62"/>
    </row>
    <row r="90" spans="1:40" x14ac:dyDescent="0.3">
      <c r="A90" s="107">
        <v>56</v>
      </c>
      <c r="B90" s="107">
        <v>4809.5</v>
      </c>
      <c r="C90" s="107">
        <v>5758736</v>
      </c>
      <c r="D90" s="117">
        <v>68811</v>
      </c>
      <c r="E90" s="107">
        <v>1</v>
      </c>
      <c r="F90" s="107"/>
      <c r="G90" s="62"/>
      <c r="H90" s="62"/>
      <c r="I90" s="62"/>
      <c r="J90" s="62"/>
      <c r="K90" s="62"/>
      <c r="L90" s="62"/>
      <c r="M90" s="62"/>
      <c r="N90" s="62"/>
    </row>
    <row r="91" spans="1:40" x14ac:dyDescent="0.3">
      <c r="A91" s="107">
        <v>57</v>
      </c>
      <c r="B91" s="107">
        <v>1516.5</v>
      </c>
      <c r="C91" s="107">
        <v>3565287</v>
      </c>
      <c r="D91" s="117">
        <v>76106</v>
      </c>
      <c r="E91" s="107">
        <v>1</v>
      </c>
      <c r="F91" s="107"/>
      <c r="G91" s="62"/>
      <c r="H91" s="62"/>
      <c r="I91" s="62"/>
      <c r="J91" s="62"/>
      <c r="K91" s="62"/>
      <c r="L91" s="62"/>
      <c r="M91" s="62"/>
      <c r="N91" s="62"/>
    </row>
    <row r="92" spans="1:40" x14ac:dyDescent="0.3">
      <c r="A92" s="107">
        <v>58</v>
      </c>
      <c r="B92" s="107">
        <v>460.5</v>
      </c>
      <c r="C92" s="107">
        <v>973764</v>
      </c>
      <c r="D92" s="117">
        <v>65627</v>
      </c>
      <c r="E92" s="107">
        <v>1</v>
      </c>
      <c r="F92" s="107"/>
      <c r="G92" s="62"/>
      <c r="H92" s="62"/>
      <c r="I92" s="62"/>
      <c r="J92" s="62"/>
      <c r="K92" s="62"/>
      <c r="L92" s="62"/>
      <c r="M92" s="62"/>
      <c r="N92" s="62"/>
    </row>
    <row r="93" spans="1:40" x14ac:dyDescent="0.3">
      <c r="A93" s="107">
        <v>59</v>
      </c>
      <c r="B93" s="107">
        <v>14164</v>
      </c>
      <c r="C93" s="107">
        <v>21477737</v>
      </c>
      <c r="D93" s="117">
        <v>53267</v>
      </c>
      <c r="E93" s="107">
        <v>1</v>
      </c>
      <c r="F93" s="107"/>
      <c r="G93" s="62"/>
      <c r="H93" s="62"/>
      <c r="I93" s="62"/>
      <c r="J93" s="62"/>
      <c r="K93" s="62"/>
      <c r="L93" s="62"/>
      <c r="M93" s="62"/>
      <c r="N93" s="62"/>
    </row>
    <row r="94" spans="1:40" x14ac:dyDescent="0.3">
      <c r="A94" s="107">
        <v>60</v>
      </c>
      <c r="B94" s="107">
        <v>5221.5</v>
      </c>
      <c r="C94" s="107">
        <v>10617423</v>
      </c>
      <c r="D94" s="117">
        <v>55679</v>
      </c>
      <c r="E94" s="107">
        <v>0</v>
      </c>
      <c r="F94" s="107"/>
      <c r="G94" s="62"/>
      <c r="H94" s="62"/>
      <c r="I94" s="62"/>
      <c r="J94" s="62"/>
      <c r="K94" s="62"/>
      <c r="L94" s="62"/>
      <c r="M94" s="62"/>
      <c r="N94" s="62"/>
    </row>
    <row r="95" spans="1:40" x14ac:dyDescent="0.3">
      <c r="A95" s="107">
        <v>61</v>
      </c>
      <c r="B95" s="107">
        <v>3206</v>
      </c>
      <c r="C95" s="107">
        <v>1415872</v>
      </c>
      <c r="D95" s="117">
        <v>78084</v>
      </c>
      <c r="E95" s="107">
        <v>1</v>
      </c>
      <c r="F95" s="107"/>
      <c r="G95" s="62"/>
      <c r="H95" s="62"/>
      <c r="I95" s="62"/>
      <c r="J95" s="62"/>
      <c r="K95" s="62"/>
      <c r="L95" s="62"/>
      <c r="M95" s="62"/>
      <c r="N95" s="62"/>
    </row>
    <row r="96" spans="1:40" x14ac:dyDescent="0.3">
      <c r="A96" s="107">
        <v>62</v>
      </c>
      <c r="B96" s="107">
        <v>1157.5</v>
      </c>
      <c r="C96" s="107">
        <v>1787065</v>
      </c>
      <c r="D96" s="117">
        <v>53089</v>
      </c>
      <c r="E96" s="107">
        <v>0</v>
      </c>
      <c r="F96" s="107"/>
      <c r="G96" s="62"/>
      <c r="H96" s="62"/>
      <c r="I96" s="62"/>
      <c r="J96" s="62"/>
      <c r="K96" s="62"/>
      <c r="L96" s="62"/>
      <c r="M96" s="62"/>
      <c r="N96" s="62"/>
    </row>
    <row r="97" spans="1:14" x14ac:dyDescent="0.3">
      <c r="A97" s="107">
        <v>63</v>
      </c>
      <c r="B97" s="107">
        <v>5099.5</v>
      </c>
      <c r="C97" s="107">
        <v>12671821</v>
      </c>
      <c r="D97" s="117">
        <v>63575</v>
      </c>
      <c r="E97" s="107">
        <v>1</v>
      </c>
      <c r="F97" s="107"/>
      <c r="G97" s="62"/>
      <c r="H97" s="62"/>
      <c r="I97" s="62"/>
      <c r="J97" s="62"/>
      <c r="K97" s="62"/>
      <c r="L97" s="62"/>
      <c r="M97" s="62"/>
      <c r="N97" s="62"/>
    </row>
    <row r="98" spans="1:14" x14ac:dyDescent="0.3">
      <c r="A98" s="107">
        <v>64</v>
      </c>
      <c r="B98" s="107">
        <v>2735.5</v>
      </c>
      <c r="C98" s="107">
        <v>6732219</v>
      </c>
      <c r="D98" s="117">
        <v>54325</v>
      </c>
      <c r="E98" s="107">
        <v>0</v>
      </c>
      <c r="F98" s="107"/>
      <c r="G98" s="62"/>
      <c r="H98" s="62"/>
      <c r="I98" s="62"/>
      <c r="J98" s="62"/>
      <c r="K98" s="62"/>
      <c r="L98" s="62"/>
      <c r="M98" s="62"/>
      <c r="N98" s="62"/>
    </row>
    <row r="99" spans="1:14" x14ac:dyDescent="0.3">
      <c r="A99" s="107">
        <v>65</v>
      </c>
      <c r="B99" s="107">
        <v>1157.5</v>
      </c>
      <c r="C99" s="107">
        <v>3155070</v>
      </c>
      <c r="D99" s="117">
        <v>58580</v>
      </c>
      <c r="E99" s="107">
        <v>0</v>
      </c>
      <c r="F99" s="107"/>
      <c r="G99" s="62"/>
      <c r="H99" s="62"/>
      <c r="I99" s="62"/>
      <c r="J99" s="62"/>
      <c r="K99" s="62"/>
      <c r="L99" s="62"/>
      <c r="M99" s="62"/>
      <c r="N99" s="62"/>
    </row>
    <row r="100" spans="1:14" x14ac:dyDescent="0.3">
      <c r="A100" s="107">
        <v>66</v>
      </c>
      <c r="B100" s="107">
        <v>1139.5</v>
      </c>
      <c r="C100" s="107">
        <v>2913314</v>
      </c>
      <c r="D100" s="117">
        <v>57422</v>
      </c>
      <c r="E100" s="107">
        <v>1</v>
      </c>
      <c r="F100" s="107"/>
      <c r="G100" s="62"/>
      <c r="H100" s="62"/>
      <c r="I100" s="62"/>
      <c r="J100" s="62"/>
      <c r="K100" s="62"/>
      <c r="L100" s="62"/>
      <c r="M100" s="62"/>
      <c r="N100" s="62"/>
    </row>
    <row r="101" spans="1:14" x14ac:dyDescent="0.3">
      <c r="A101" s="107">
        <v>67</v>
      </c>
      <c r="B101" s="107">
        <v>2039.5</v>
      </c>
      <c r="C101" s="107">
        <v>4467673</v>
      </c>
      <c r="D101" s="117">
        <v>48392</v>
      </c>
      <c r="E101" s="107">
        <v>1</v>
      </c>
      <c r="F101" s="107"/>
      <c r="G101" s="62"/>
      <c r="H101" s="62"/>
      <c r="I101" s="62"/>
      <c r="J101" s="62"/>
      <c r="K101" s="62"/>
      <c r="L101" s="62"/>
      <c r="M101" s="62"/>
      <c r="N101" s="62"/>
    </row>
    <row r="102" spans="1:14" x14ac:dyDescent="0.3">
      <c r="A102" s="107">
        <v>68</v>
      </c>
      <c r="B102" s="107">
        <v>1470.5</v>
      </c>
      <c r="C102" s="107">
        <v>4648794</v>
      </c>
      <c r="D102" s="117">
        <v>47942</v>
      </c>
      <c r="E102" s="107">
        <v>0</v>
      </c>
      <c r="F102" s="107"/>
      <c r="G102" s="62"/>
      <c r="H102" s="62"/>
      <c r="I102" s="62"/>
      <c r="J102" s="62"/>
      <c r="K102" s="62"/>
      <c r="L102" s="62"/>
      <c r="M102" s="62"/>
      <c r="N102" s="62"/>
    </row>
    <row r="103" spans="1:14" x14ac:dyDescent="0.3">
      <c r="A103" s="107">
        <v>69</v>
      </c>
      <c r="B103" s="107">
        <v>1053</v>
      </c>
      <c r="C103" s="107">
        <v>1344212</v>
      </c>
      <c r="D103" s="117">
        <v>55425</v>
      </c>
      <c r="E103" s="107">
        <v>1</v>
      </c>
      <c r="F103" s="107"/>
      <c r="G103" s="62"/>
      <c r="H103" s="62"/>
      <c r="I103" s="62"/>
      <c r="J103" s="62"/>
      <c r="K103" s="62"/>
      <c r="L103" s="62"/>
      <c r="M103" s="62"/>
      <c r="N103" s="62"/>
    </row>
    <row r="104" spans="1:14" x14ac:dyDescent="0.3">
      <c r="A104" s="107">
        <v>70</v>
      </c>
      <c r="B104" s="107">
        <v>3280.5</v>
      </c>
      <c r="C104" s="107">
        <v>6045680</v>
      </c>
      <c r="D104" s="117">
        <v>81868</v>
      </c>
      <c r="E104" s="107">
        <v>1</v>
      </c>
      <c r="F104" s="107"/>
      <c r="G104" s="62"/>
      <c r="H104" s="62"/>
      <c r="I104" s="62"/>
      <c r="J104" s="62"/>
      <c r="K104" s="62"/>
      <c r="L104" s="62"/>
      <c r="M104" s="62"/>
      <c r="N104" s="62"/>
    </row>
    <row r="105" spans="1:14" x14ac:dyDescent="0.3">
      <c r="A105" s="107">
        <v>71</v>
      </c>
      <c r="B105" s="107">
        <v>9235.5</v>
      </c>
      <c r="C105" s="107">
        <v>6892503</v>
      </c>
      <c r="D105" s="117">
        <v>77378</v>
      </c>
      <c r="E105" s="107">
        <v>0</v>
      </c>
      <c r="F105" s="107"/>
      <c r="G105" s="62"/>
      <c r="H105" s="62"/>
      <c r="I105" s="62"/>
      <c r="J105" s="62"/>
      <c r="K105" s="62"/>
      <c r="L105" s="62"/>
      <c r="M105" s="62"/>
      <c r="N105" s="62"/>
    </row>
    <row r="106" spans="1:14" x14ac:dyDescent="0.3">
      <c r="A106" s="107">
        <v>72</v>
      </c>
      <c r="B106" s="107">
        <v>4287.5</v>
      </c>
      <c r="C106" s="107">
        <v>9986857</v>
      </c>
      <c r="D106" s="117">
        <v>54938</v>
      </c>
      <c r="E106" s="107">
        <v>0</v>
      </c>
      <c r="F106" s="107"/>
      <c r="G106" s="62"/>
      <c r="H106" s="62"/>
      <c r="I106" s="62"/>
      <c r="J106" s="62"/>
      <c r="K106" s="62"/>
      <c r="L106" s="62"/>
      <c r="M106" s="62"/>
      <c r="N106" s="62"/>
    </row>
    <row r="107" spans="1:14" x14ac:dyDescent="0.3">
      <c r="A107" s="107">
        <v>73</v>
      </c>
      <c r="B107" s="107">
        <v>3988.5</v>
      </c>
      <c r="C107" s="107">
        <v>5639632</v>
      </c>
      <c r="D107" s="117">
        <v>68411</v>
      </c>
      <c r="E107" s="107">
        <v>1</v>
      </c>
      <c r="F107" s="107"/>
      <c r="G107" s="62"/>
      <c r="H107" s="62"/>
      <c r="I107" s="62"/>
      <c r="J107" s="62"/>
      <c r="K107" s="62"/>
      <c r="L107" s="62"/>
      <c r="M107" s="62"/>
      <c r="N107" s="62"/>
    </row>
    <row r="108" spans="1:14" x14ac:dyDescent="0.3">
      <c r="A108" s="107">
        <v>74</v>
      </c>
      <c r="B108" s="107">
        <v>592</v>
      </c>
      <c r="C108" s="107">
        <v>2976149</v>
      </c>
      <c r="D108" s="117">
        <v>43567</v>
      </c>
      <c r="E108" s="107">
        <v>1</v>
      </c>
      <c r="F108" s="107"/>
      <c r="G108" s="62"/>
      <c r="H108" s="62"/>
      <c r="I108" s="62"/>
      <c r="J108" s="62"/>
      <c r="K108" s="62"/>
      <c r="L108" s="62"/>
      <c r="M108" s="62"/>
      <c r="N108" s="62"/>
    </row>
    <row r="109" spans="1:14" x14ac:dyDescent="0.3">
      <c r="A109" s="107">
        <v>75</v>
      </c>
      <c r="B109" s="107">
        <v>3140.5</v>
      </c>
      <c r="C109" s="107">
        <v>6137428</v>
      </c>
      <c r="D109" s="117">
        <v>53560</v>
      </c>
      <c r="E109" s="107">
        <v>1</v>
      </c>
      <c r="F109" s="107"/>
      <c r="G109" s="62"/>
      <c r="H109" s="62"/>
      <c r="I109" s="62"/>
      <c r="J109" s="62"/>
      <c r="K109" s="62"/>
      <c r="L109" s="62"/>
      <c r="M109" s="62"/>
      <c r="N109" s="62"/>
    </row>
    <row r="110" spans="1:14" x14ac:dyDescent="0.3">
      <c r="A110" s="107">
        <v>76</v>
      </c>
      <c r="B110" s="107">
        <v>678.5</v>
      </c>
      <c r="C110" s="107">
        <v>1068778</v>
      </c>
      <c r="D110" s="117">
        <v>52559</v>
      </c>
      <c r="E110" s="107">
        <v>1</v>
      </c>
      <c r="F110" s="107"/>
      <c r="G110" s="62"/>
      <c r="H110" s="62"/>
      <c r="I110" s="62"/>
      <c r="J110" s="62"/>
      <c r="K110" s="62"/>
      <c r="L110" s="62"/>
      <c r="M110" s="62"/>
      <c r="N110" s="62"/>
    </row>
    <row r="111" spans="1:14" x14ac:dyDescent="0.3">
      <c r="A111" s="107">
        <v>77</v>
      </c>
      <c r="B111" s="107">
        <v>1182.5</v>
      </c>
      <c r="C111" s="107">
        <v>1934408</v>
      </c>
      <c r="D111" s="117">
        <v>59116</v>
      </c>
      <c r="E111" s="107">
        <v>0</v>
      </c>
      <c r="F111" s="107"/>
      <c r="G111" s="62"/>
      <c r="H111" s="62"/>
      <c r="I111" s="62"/>
      <c r="J111" s="62"/>
      <c r="K111" s="62"/>
      <c r="L111" s="62"/>
      <c r="M111" s="62"/>
      <c r="N111" s="62"/>
    </row>
    <row r="112" spans="1:14" x14ac:dyDescent="0.3">
      <c r="A112" s="107">
        <v>78</v>
      </c>
      <c r="B112" s="107">
        <v>3584.5</v>
      </c>
      <c r="C112" s="107">
        <v>3080156</v>
      </c>
      <c r="D112" s="117">
        <v>57598</v>
      </c>
      <c r="E112" s="107">
        <v>0</v>
      </c>
      <c r="F112" s="107"/>
      <c r="G112" s="62"/>
      <c r="H112" s="62"/>
      <c r="I112" s="62"/>
      <c r="J112" s="62"/>
      <c r="K112" s="62"/>
      <c r="L112" s="62"/>
      <c r="M112" s="62"/>
      <c r="N112" s="62"/>
    </row>
    <row r="113" spans="1:14" x14ac:dyDescent="0.3">
      <c r="A113" s="107">
        <v>79</v>
      </c>
      <c r="B113" s="107">
        <v>698</v>
      </c>
      <c r="C113" s="107">
        <v>1359711</v>
      </c>
      <c r="D113" s="117">
        <v>74057</v>
      </c>
      <c r="E113" s="107">
        <v>1</v>
      </c>
      <c r="F113" s="107"/>
      <c r="G113" s="62"/>
      <c r="H113" s="62"/>
      <c r="I113" s="62"/>
      <c r="J113" s="62"/>
      <c r="K113" s="62"/>
      <c r="L113" s="62"/>
      <c r="M113" s="62"/>
      <c r="N113" s="62"/>
    </row>
    <row r="114" spans="1:14" x14ac:dyDescent="0.3">
      <c r="A114" s="107">
        <v>80</v>
      </c>
      <c r="B114" s="107">
        <v>4431</v>
      </c>
      <c r="C114" s="107">
        <v>8882190</v>
      </c>
      <c r="D114" s="117">
        <v>79363</v>
      </c>
      <c r="E114" s="107">
        <v>0</v>
      </c>
      <c r="F114" s="107"/>
      <c r="G114" s="62"/>
      <c r="H114" s="62"/>
      <c r="I114" s="62"/>
      <c r="J114" s="62"/>
      <c r="K114" s="62"/>
      <c r="L114" s="62"/>
      <c r="M114" s="62"/>
      <c r="N114" s="62"/>
    </row>
    <row r="115" spans="1:14" x14ac:dyDescent="0.3">
      <c r="A115" s="107">
        <v>81</v>
      </c>
      <c r="B115" s="107">
        <v>1620.5</v>
      </c>
      <c r="C115" s="107">
        <v>2096829</v>
      </c>
      <c r="D115" s="117">
        <v>48059</v>
      </c>
      <c r="E115" s="107">
        <v>1</v>
      </c>
      <c r="F115" s="107"/>
      <c r="G115" s="62"/>
      <c r="H115" s="62"/>
      <c r="I115" s="62"/>
      <c r="J115" s="62"/>
      <c r="K115" s="62"/>
      <c r="L115" s="62"/>
      <c r="M115" s="62"/>
      <c r="N115" s="62"/>
    </row>
    <row r="116" spans="1:14" x14ac:dyDescent="0.3">
      <c r="A116" s="107">
        <v>82</v>
      </c>
      <c r="B116" s="107">
        <v>46045.5</v>
      </c>
      <c r="C116" s="107">
        <v>19453561</v>
      </c>
      <c r="D116" s="117">
        <v>65323</v>
      </c>
      <c r="E116" s="107">
        <v>0</v>
      </c>
      <c r="F116" s="107"/>
      <c r="G116" s="62"/>
      <c r="H116" s="62"/>
      <c r="I116" s="62"/>
      <c r="J116" s="62"/>
      <c r="K116" s="62"/>
      <c r="L116" s="62"/>
      <c r="M116" s="62"/>
      <c r="N116" s="62"/>
    </row>
    <row r="117" spans="1:14" x14ac:dyDescent="0.3">
      <c r="A117" s="107">
        <v>83</v>
      </c>
      <c r="B117" s="107">
        <v>4657</v>
      </c>
      <c r="C117" s="107">
        <v>10488084</v>
      </c>
      <c r="D117" s="117">
        <v>52413</v>
      </c>
      <c r="E117" s="107">
        <v>1</v>
      </c>
      <c r="F117" s="107"/>
      <c r="G117" s="62"/>
      <c r="H117" s="62"/>
      <c r="I117" s="62"/>
      <c r="J117" s="62"/>
      <c r="K117" s="62"/>
      <c r="L117" s="62"/>
      <c r="M117" s="62"/>
      <c r="N117" s="62"/>
    </row>
    <row r="118" spans="1:14" x14ac:dyDescent="0.3">
      <c r="A118" s="107">
        <v>84</v>
      </c>
      <c r="B118" s="107">
        <v>278.5</v>
      </c>
      <c r="C118" s="107">
        <v>762062</v>
      </c>
      <c r="D118" s="117">
        <v>63473</v>
      </c>
      <c r="E118" s="107">
        <v>0</v>
      </c>
      <c r="F118" s="107"/>
      <c r="G118" s="62"/>
      <c r="H118" s="62"/>
      <c r="I118" s="62"/>
      <c r="J118" s="62"/>
      <c r="K118" s="62"/>
      <c r="L118" s="62"/>
      <c r="M118" s="62"/>
      <c r="N118" s="62"/>
    </row>
    <row r="119" spans="1:14" x14ac:dyDescent="0.3">
      <c r="A119" s="107">
        <v>85</v>
      </c>
      <c r="B119" s="107">
        <v>5172.5</v>
      </c>
      <c r="C119" s="107">
        <v>11689100</v>
      </c>
      <c r="D119" s="117">
        <v>54533</v>
      </c>
      <c r="E119" s="107">
        <v>1</v>
      </c>
      <c r="F119" s="107"/>
      <c r="G119" s="62"/>
      <c r="H119" s="62"/>
      <c r="I119" s="62"/>
      <c r="J119" s="62"/>
      <c r="K119" s="62"/>
      <c r="L119" s="62"/>
      <c r="M119" s="62"/>
      <c r="N119" s="62"/>
    </row>
    <row r="120" spans="1:14" x14ac:dyDescent="0.3">
      <c r="A120" s="107">
        <v>86</v>
      </c>
      <c r="B120" s="107">
        <v>1972</v>
      </c>
      <c r="C120" s="107">
        <v>3956971</v>
      </c>
      <c r="D120" s="117">
        <v>51424</v>
      </c>
      <c r="E120" s="107">
        <v>0</v>
      </c>
      <c r="F120" s="107"/>
      <c r="G120" s="62"/>
      <c r="H120" s="62"/>
      <c r="I120" s="62"/>
      <c r="J120" s="62"/>
      <c r="K120" s="62"/>
      <c r="L120" s="62"/>
      <c r="M120" s="62"/>
      <c r="N120" s="62"/>
    </row>
    <row r="121" spans="1:14" x14ac:dyDescent="0.3">
      <c r="A121" s="107">
        <v>87</v>
      </c>
      <c r="B121" s="107">
        <v>7938</v>
      </c>
      <c r="C121" s="107">
        <v>4217737</v>
      </c>
      <c r="D121" s="117">
        <v>59393</v>
      </c>
      <c r="E121" s="107">
        <v>1</v>
      </c>
      <c r="F121" s="107"/>
      <c r="G121" s="62"/>
      <c r="H121" s="62"/>
      <c r="I121" s="62"/>
      <c r="J121" s="62"/>
      <c r="K121" s="62"/>
      <c r="L121" s="62"/>
      <c r="M121" s="62"/>
      <c r="N121" s="62"/>
    </row>
    <row r="122" spans="1:14" x14ac:dyDescent="0.3">
      <c r="A122" s="107">
        <v>88</v>
      </c>
      <c r="B122" s="107">
        <v>6599.5</v>
      </c>
      <c r="C122" s="107">
        <v>12801989</v>
      </c>
      <c r="D122" s="117">
        <v>59445</v>
      </c>
      <c r="E122" s="107">
        <v>0</v>
      </c>
      <c r="F122" s="107"/>
      <c r="G122" s="62"/>
      <c r="H122" s="62"/>
      <c r="I122" s="62"/>
      <c r="J122" s="62"/>
      <c r="K122" s="62"/>
      <c r="L122" s="62"/>
      <c r="M122" s="62"/>
      <c r="N122" s="62"/>
    </row>
    <row r="123" spans="1:14" x14ac:dyDescent="0.3">
      <c r="A123" s="107">
        <v>89</v>
      </c>
      <c r="B123" s="107">
        <v>527.5</v>
      </c>
      <c r="C123" s="107">
        <v>1059361</v>
      </c>
      <c r="D123" s="117">
        <v>63296</v>
      </c>
      <c r="E123" s="107">
        <v>1</v>
      </c>
      <c r="F123" s="107"/>
      <c r="G123" s="62"/>
      <c r="H123" s="62"/>
      <c r="I123" s="62"/>
      <c r="J123" s="62"/>
      <c r="K123" s="62"/>
      <c r="L123" s="62"/>
      <c r="M123" s="62"/>
      <c r="N123" s="62"/>
    </row>
    <row r="124" spans="1:14" x14ac:dyDescent="0.3">
      <c r="A124" s="107">
        <v>90</v>
      </c>
      <c r="B124" s="107">
        <v>2086</v>
      </c>
      <c r="C124" s="107">
        <v>5148714</v>
      </c>
      <c r="D124" s="117">
        <v>51015</v>
      </c>
      <c r="E124" s="107">
        <v>1</v>
      </c>
      <c r="F124" s="107"/>
      <c r="G124" s="62"/>
      <c r="H124" s="62"/>
      <c r="I124" s="62"/>
      <c r="J124" s="62"/>
      <c r="K124" s="62"/>
      <c r="L124" s="62"/>
      <c r="M124" s="62"/>
      <c r="N124" s="62"/>
    </row>
    <row r="125" spans="1:14" x14ac:dyDescent="0.3">
      <c r="A125" s="107">
        <v>91</v>
      </c>
      <c r="B125" s="107">
        <v>497.5</v>
      </c>
      <c r="C125" s="107">
        <v>884659</v>
      </c>
      <c r="D125" s="117">
        <v>56499</v>
      </c>
      <c r="E125" s="107">
        <v>0</v>
      </c>
      <c r="F125" s="107"/>
      <c r="G125" s="62"/>
      <c r="H125" s="62"/>
      <c r="I125" s="62"/>
      <c r="J125" s="62"/>
      <c r="K125" s="62"/>
      <c r="L125" s="62"/>
      <c r="M125" s="62"/>
      <c r="N125" s="62"/>
    </row>
    <row r="126" spans="1:14" x14ac:dyDescent="0.3">
      <c r="A126" s="107">
        <v>92</v>
      </c>
      <c r="B126" s="107">
        <v>3733.5</v>
      </c>
      <c r="C126" s="107">
        <v>6829174</v>
      </c>
      <c r="D126" s="117">
        <v>50972</v>
      </c>
      <c r="E126" s="107">
        <v>0</v>
      </c>
      <c r="F126" s="107"/>
      <c r="G126" s="62"/>
      <c r="H126" s="62"/>
      <c r="I126" s="62"/>
      <c r="J126" s="62"/>
      <c r="K126" s="62"/>
      <c r="L126" s="62"/>
      <c r="M126" s="62"/>
      <c r="N126" s="62"/>
    </row>
    <row r="127" spans="1:14" x14ac:dyDescent="0.3">
      <c r="A127" s="107">
        <v>93</v>
      </c>
      <c r="B127" s="107">
        <v>12924</v>
      </c>
      <c r="C127" s="107">
        <v>28995881</v>
      </c>
      <c r="D127" s="117">
        <v>59570</v>
      </c>
      <c r="E127" s="107">
        <v>1</v>
      </c>
      <c r="F127" s="107"/>
      <c r="G127" s="62"/>
      <c r="H127" s="62"/>
      <c r="I127" s="62"/>
      <c r="J127" s="62"/>
      <c r="K127" s="62"/>
      <c r="L127" s="62"/>
      <c r="M127" s="62"/>
      <c r="N127" s="62"/>
    </row>
    <row r="128" spans="1:14" x14ac:dyDescent="0.3">
      <c r="A128" s="107">
        <v>94</v>
      </c>
      <c r="B128" s="107">
        <v>1399</v>
      </c>
      <c r="C128" s="107">
        <v>3205958</v>
      </c>
      <c r="D128" s="117">
        <v>68374</v>
      </c>
      <c r="E128" s="107">
        <v>1</v>
      </c>
      <c r="F128" s="107"/>
      <c r="G128" s="62"/>
      <c r="H128" s="62"/>
      <c r="I128" s="62"/>
      <c r="J128" s="62"/>
      <c r="K128" s="62"/>
      <c r="L128" s="62"/>
      <c r="M128" s="62"/>
      <c r="N128" s="62"/>
    </row>
    <row r="129" spans="1:17" x14ac:dyDescent="0.3">
      <c r="A129" s="107">
        <v>95</v>
      </c>
      <c r="B129" s="107">
        <v>544.5</v>
      </c>
      <c r="C129" s="107">
        <v>623989</v>
      </c>
      <c r="D129" s="117">
        <v>60076</v>
      </c>
      <c r="E129" s="107">
        <v>0</v>
      </c>
      <c r="F129" s="107"/>
      <c r="G129" s="62"/>
      <c r="H129" s="62"/>
      <c r="I129" s="62"/>
      <c r="J129" s="62"/>
      <c r="K129" s="62"/>
      <c r="L129" s="62"/>
      <c r="M129" s="62"/>
      <c r="N129" s="62"/>
    </row>
    <row r="130" spans="1:17" x14ac:dyDescent="0.3">
      <c r="A130" s="107">
        <v>96</v>
      </c>
      <c r="B130" s="107">
        <v>2891.5</v>
      </c>
      <c r="C130" s="107">
        <v>8535519</v>
      </c>
      <c r="D130" s="117">
        <v>71564</v>
      </c>
      <c r="E130" s="107">
        <v>0</v>
      </c>
      <c r="F130" s="107"/>
      <c r="G130" s="62"/>
      <c r="H130" s="62"/>
      <c r="I130" s="62"/>
      <c r="J130" s="62"/>
      <c r="K130" s="62"/>
      <c r="L130" s="62"/>
      <c r="M130" s="62"/>
      <c r="N130" s="62"/>
    </row>
    <row r="131" spans="1:17" x14ac:dyDescent="0.3">
      <c r="A131" s="107">
        <v>97</v>
      </c>
      <c r="B131" s="107">
        <v>10788.5</v>
      </c>
      <c r="C131" s="107">
        <v>7614893</v>
      </c>
      <c r="D131" s="117">
        <v>70116</v>
      </c>
      <c r="E131" s="107">
        <v>1</v>
      </c>
      <c r="F131" s="107"/>
      <c r="G131" s="62"/>
      <c r="H131" s="62"/>
      <c r="I131" s="62"/>
      <c r="J131" s="62"/>
      <c r="K131" s="62"/>
      <c r="L131" s="62"/>
      <c r="M131" s="62"/>
      <c r="N131" s="62"/>
    </row>
    <row r="132" spans="1:17" x14ac:dyDescent="0.3">
      <c r="A132" s="107">
        <v>98</v>
      </c>
      <c r="B132" s="107">
        <v>698.5</v>
      </c>
      <c r="C132" s="107">
        <v>1792147</v>
      </c>
      <c r="D132" s="117">
        <v>44921</v>
      </c>
      <c r="E132" s="107">
        <v>0</v>
      </c>
      <c r="F132" s="107"/>
      <c r="G132" s="62"/>
      <c r="H132" s="62"/>
      <c r="I132" s="62"/>
      <c r="J132" s="62"/>
      <c r="K132" s="62"/>
      <c r="L132" s="62"/>
      <c r="M132" s="62"/>
      <c r="N132" s="62"/>
    </row>
    <row r="133" spans="1:17" x14ac:dyDescent="0.3">
      <c r="A133" s="107">
        <v>99</v>
      </c>
      <c r="B133" s="107">
        <v>2269</v>
      </c>
      <c r="C133" s="107">
        <v>5822434</v>
      </c>
      <c r="D133" s="117">
        <v>59209</v>
      </c>
      <c r="E133" s="107">
        <v>1</v>
      </c>
      <c r="F133" s="107"/>
      <c r="G133" s="62"/>
      <c r="H133" s="62"/>
      <c r="I133" s="62"/>
      <c r="J133" s="62"/>
      <c r="K133" s="62"/>
      <c r="L133" s="62"/>
      <c r="M133" s="62"/>
      <c r="N133" s="62"/>
    </row>
    <row r="134" spans="1:17" x14ac:dyDescent="0.3">
      <c r="A134" s="107">
        <v>100</v>
      </c>
      <c r="B134" s="107">
        <v>274</v>
      </c>
      <c r="C134" s="107">
        <v>578759</v>
      </c>
      <c r="D134" s="117">
        <v>62268</v>
      </c>
      <c r="E134" s="107">
        <v>1</v>
      </c>
      <c r="F134" s="107"/>
      <c r="G134" s="62"/>
      <c r="H134" s="62"/>
      <c r="I134" s="62"/>
      <c r="J134" s="62"/>
      <c r="K134" s="62"/>
      <c r="L134" s="62"/>
      <c r="M134" s="62"/>
      <c r="N134" s="62"/>
    </row>
    <row r="135" spans="1:17" x14ac:dyDescent="0.3">
      <c r="A135" s="107"/>
      <c r="B135" s="112"/>
      <c r="C135" s="16"/>
      <c r="D135" s="37"/>
      <c r="E135" s="62"/>
      <c r="F135" s="62"/>
      <c r="G135" s="62"/>
      <c r="H135" s="62"/>
      <c r="Q135" s="62"/>
    </row>
    <row r="136" spans="1:17" x14ac:dyDescent="0.3">
      <c r="A136" s="107"/>
      <c r="B136" s="112"/>
      <c r="C136" s="16"/>
      <c r="D136" s="37"/>
      <c r="E136" s="62"/>
      <c r="F136" s="62"/>
      <c r="G136" s="62"/>
      <c r="H136" s="62"/>
      <c r="Q136" s="62"/>
    </row>
    <row r="137" spans="1:17" x14ac:dyDescent="0.3">
      <c r="A137" s="107"/>
      <c r="B137" s="112"/>
      <c r="C137" s="16"/>
      <c r="D137" s="37"/>
      <c r="E137" s="62"/>
      <c r="F137" s="62"/>
      <c r="G137" s="62"/>
      <c r="H137" s="62"/>
      <c r="Q137" s="62"/>
    </row>
    <row r="138" spans="1:17" x14ac:dyDescent="0.3">
      <c r="A138" s="107"/>
      <c r="B138" s="112"/>
      <c r="C138" s="16"/>
      <c r="D138" s="37"/>
      <c r="E138" s="62"/>
      <c r="F138" s="62"/>
      <c r="G138" s="62"/>
      <c r="H138" s="62"/>
      <c r="Q138" s="62"/>
    </row>
    <row r="139" spans="1:17" x14ac:dyDescent="0.3">
      <c r="A139" s="62"/>
      <c r="B139" s="62"/>
      <c r="C139" s="62"/>
      <c r="D139" s="62"/>
      <c r="E139" s="62"/>
      <c r="F139" s="3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</row>
    <row r="140" spans="1:17" x14ac:dyDescent="0.3">
      <c r="A140" s="62"/>
      <c r="B140" s="62"/>
      <c r="C140" s="62"/>
      <c r="D140" s="62"/>
      <c r="E140" s="62"/>
      <c r="F140" s="3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</row>
    <row r="141" spans="1:17" x14ac:dyDescent="0.3">
      <c r="A141" s="62"/>
      <c r="B141" s="62"/>
      <c r="C141" s="62"/>
      <c r="D141" s="62"/>
      <c r="E141" s="62"/>
      <c r="F141" s="3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</row>
    <row r="142" spans="1:17" x14ac:dyDescent="0.3">
      <c r="A142" s="62"/>
      <c r="B142" s="62"/>
      <c r="C142" s="62"/>
      <c r="D142" s="62"/>
      <c r="E142" s="62"/>
      <c r="F142" s="3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</row>
    <row r="143" spans="1:17" x14ac:dyDescent="0.3">
      <c r="A143" s="62"/>
      <c r="B143" s="62"/>
      <c r="C143" s="62"/>
      <c r="D143" s="62"/>
      <c r="E143" s="62"/>
      <c r="F143" s="3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</row>
    <row r="144" spans="1:17" x14ac:dyDescent="0.3">
      <c r="A144" s="62"/>
      <c r="B144" s="62"/>
      <c r="C144" s="62"/>
      <c r="D144" s="62"/>
      <c r="E144" s="62"/>
      <c r="F144" s="3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</row>
    <row r="145" spans="1:31" x14ac:dyDescent="0.3">
      <c r="A145" s="62"/>
      <c r="B145" s="62"/>
      <c r="C145" s="62"/>
      <c r="D145" s="62"/>
      <c r="E145" s="62"/>
      <c r="F145" s="1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</row>
    <row r="146" spans="1:31" x14ac:dyDescent="0.3">
      <c r="A146" s="62"/>
      <c r="B146" s="62"/>
      <c r="C146" s="62"/>
      <c r="D146" s="62"/>
      <c r="E146" s="62"/>
      <c r="F146" s="3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</row>
    <row r="147" spans="1:31" x14ac:dyDescent="0.3">
      <c r="A147" s="62"/>
      <c r="B147" s="62"/>
      <c r="C147" s="62"/>
      <c r="D147" s="62"/>
      <c r="E147" s="62"/>
      <c r="F147" s="3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</row>
    <row r="148" spans="1:31" x14ac:dyDescent="0.3">
      <c r="A148" s="62"/>
      <c r="B148" s="62"/>
      <c r="C148" s="62"/>
      <c r="D148" s="62"/>
      <c r="E148" s="62"/>
      <c r="F148" s="3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</row>
    <row r="149" spans="1:31" x14ac:dyDescent="0.3">
      <c r="A149" s="62"/>
      <c r="B149" s="62"/>
      <c r="C149" s="62"/>
      <c r="D149" s="62"/>
      <c r="E149" s="62"/>
      <c r="F149" s="3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</row>
    <row r="150" spans="1:31" x14ac:dyDescent="0.3">
      <c r="A150" s="62"/>
      <c r="B150" s="62"/>
      <c r="C150" s="62"/>
      <c r="D150" s="62"/>
      <c r="E150" s="62"/>
      <c r="F150" s="1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</row>
    <row r="151" spans="1:31" x14ac:dyDescent="0.3">
      <c r="A151" s="62"/>
      <c r="B151" s="62"/>
      <c r="C151" s="62"/>
      <c r="D151" s="62"/>
      <c r="E151" s="62"/>
      <c r="F151" s="3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</row>
    <row r="152" spans="1:31" x14ac:dyDescent="0.3">
      <c r="A152" s="62"/>
      <c r="B152" s="62"/>
      <c r="C152" s="62"/>
      <c r="D152" s="62"/>
      <c r="E152" s="62"/>
      <c r="F152" s="3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</row>
    <row r="153" spans="1:31" x14ac:dyDescent="0.3">
      <c r="A153" s="62"/>
      <c r="B153" s="62"/>
      <c r="C153" s="62"/>
      <c r="D153" s="62"/>
      <c r="E153" s="62"/>
      <c r="F153" s="3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</row>
    <row r="154" spans="1:31" x14ac:dyDescent="0.3">
      <c r="A154" s="62"/>
      <c r="B154" s="62"/>
      <c r="C154" s="62"/>
      <c r="D154" s="62"/>
      <c r="E154" s="62"/>
      <c r="F154" s="3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</row>
    <row r="155" spans="1:31" x14ac:dyDescent="0.3">
      <c r="A155" s="62"/>
      <c r="B155" s="62"/>
      <c r="C155" s="62"/>
      <c r="D155" s="62"/>
      <c r="E155" s="62"/>
      <c r="F155" s="3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</row>
    <row r="156" spans="1:31" x14ac:dyDescent="0.3">
      <c r="A156" s="62"/>
      <c r="B156" s="62"/>
      <c r="C156" s="62"/>
      <c r="D156" s="62"/>
      <c r="E156" s="62"/>
      <c r="F156" s="3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</row>
    <row r="157" spans="1:31" x14ac:dyDescent="0.3">
      <c r="A157" s="62"/>
      <c r="B157" s="62"/>
      <c r="C157" s="62"/>
      <c r="D157" s="62"/>
      <c r="E157" s="62"/>
      <c r="F157" s="1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</row>
    <row r="158" spans="1:31" x14ac:dyDescent="0.3">
      <c r="A158" s="62"/>
      <c r="B158" s="62"/>
      <c r="C158" s="62"/>
      <c r="D158" s="62"/>
      <c r="E158" s="62"/>
      <c r="F158" s="3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</row>
    <row r="159" spans="1:31" x14ac:dyDescent="0.3">
      <c r="A159" s="62"/>
      <c r="B159" s="62"/>
      <c r="C159" s="62"/>
      <c r="D159" s="62"/>
      <c r="E159" s="62"/>
      <c r="F159" s="1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107"/>
      <c r="S159" s="107"/>
      <c r="T159" s="107"/>
      <c r="U159" s="107"/>
      <c r="V159" s="107"/>
      <c r="W159" s="107"/>
      <c r="X159" s="62"/>
      <c r="Y159" s="62"/>
      <c r="Z159" s="62"/>
      <c r="AA159" s="62"/>
      <c r="AB159" s="62"/>
      <c r="AC159" s="62"/>
      <c r="AD159" s="62"/>
      <c r="AE159" s="62"/>
    </row>
    <row r="160" spans="1:31" x14ac:dyDescent="0.3">
      <c r="A160" s="62"/>
      <c r="B160" s="62"/>
      <c r="C160" s="62"/>
      <c r="D160" s="62"/>
      <c r="E160" s="62"/>
      <c r="F160" s="3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107"/>
      <c r="S160" s="107"/>
      <c r="T160" s="107"/>
      <c r="U160" s="107"/>
      <c r="V160" s="107"/>
      <c r="W160" s="107"/>
      <c r="X160" s="62"/>
      <c r="Y160" s="62"/>
      <c r="Z160" s="62"/>
      <c r="AA160" s="62"/>
      <c r="AB160" s="62"/>
      <c r="AC160" s="62"/>
      <c r="AD160" s="62"/>
      <c r="AE160" s="62"/>
    </row>
    <row r="161" spans="1:31" x14ac:dyDescent="0.3">
      <c r="A161" s="62"/>
      <c r="B161" s="62"/>
      <c r="C161" s="62"/>
      <c r="D161" s="62"/>
      <c r="E161" s="62"/>
      <c r="F161" s="3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107"/>
      <c r="S161" s="107"/>
      <c r="T161" s="107"/>
      <c r="U161" s="107"/>
      <c r="V161" s="107"/>
      <c r="W161" s="107"/>
      <c r="X161" s="62"/>
      <c r="Y161" s="62"/>
      <c r="Z161" s="62"/>
      <c r="AA161" s="62"/>
      <c r="AB161" s="62"/>
      <c r="AC161" s="62"/>
      <c r="AD161" s="62"/>
      <c r="AE161" s="62"/>
    </row>
    <row r="162" spans="1:31" x14ac:dyDescent="0.3">
      <c r="A162" s="62"/>
      <c r="B162" s="62"/>
      <c r="C162" s="62"/>
      <c r="D162" s="62"/>
      <c r="E162" s="62"/>
      <c r="F162" s="3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107"/>
      <c r="S162" s="107"/>
      <c r="T162" s="107"/>
      <c r="U162" s="107"/>
      <c r="V162" s="107"/>
      <c r="W162" s="107"/>
      <c r="X162" s="62"/>
      <c r="Y162" s="62"/>
      <c r="Z162" s="62"/>
      <c r="AA162" s="62"/>
      <c r="AB162" s="62"/>
      <c r="AC162" s="62"/>
      <c r="AD162" s="62"/>
      <c r="AE162" s="62"/>
    </row>
    <row r="163" spans="1:31" x14ac:dyDescent="0.3">
      <c r="A163" s="62"/>
      <c r="B163" s="62"/>
      <c r="C163" s="62"/>
      <c r="D163" s="62"/>
      <c r="E163" s="62"/>
      <c r="F163" s="3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107"/>
      <c r="S163" s="107"/>
      <c r="T163" s="107"/>
      <c r="U163" s="107"/>
      <c r="V163" s="107"/>
      <c r="W163" s="107"/>
      <c r="X163" s="62"/>
      <c r="Y163" s="62"/>
      <c r="Z163" s="62"/>
      <c r="AA163" s="62"/>
      <c r="AB163" s="62"/>
      <c r="AC163" s="62"/>
      <c r="AD163" s="62"/>
      <c r="AE163" s="62"/>
    </row>
    <row r="164" spans="1:31" x14ac:dyDescent="0.3">
      <c r="A164" s="62"/>
      <c r="B164" s="62"/>
      <c r="C164" s="62"/>
      <c r="D164" s="62"/>
      <c r="E164" s="62"/>
      <c r="F164" s="1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107"/>
      <c r="S164" s="107"/>
      <c r="T164" s="107"/>
      <c r="U164" s="107"/>
      <c r="V164" s="107"/>
      <c r="W164" s="107"/>
      <c r="X164" s="62"/>
      <c r="Y164" s="62"/>
      <c r="Z164" s="62"/>
      <c r="AA164" s="62"/>
      <c r="AB164" s="62"/>
      <c r="AC164" s="62"/>
      <c r="AD164" s="62"/>
      <c r="AE164" s="62"/>
    </row>
    <row r="165" spans="1:31" x14ac:dyDescent="0.3">
      <c r="A165" s="62"/>
      <c r="B165" s="62"/>
      <c r="C165" s="62"/>
      <c r="D165" s="62"/>
      <c r="E165" s="62"/>
      <c r="F165" s="3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107"/>
      <c r="S165" s="107"/>
      <c r="T165" s="107"/>
      <c r="U165" s="107"/>
      <c r="V165" s="107"/>
      <c r="W165" s="107"/>
      <c r="X165" s="62"/>
      <c r="Y165" s="62"/>
      <c r="Z165" s="62"/>
      <c r="AA165" s="62"/>
      <c r="AB165" s="62"/>
      <c r="AC165" s="62"/>
      <c r="AD165" s="62"/>
      <c r="AE165" s="62"/>
    </row>
    <row r="166" spans="1:31" x14ac:dyDescent="0.3">
      <c r="A166" s="62"/>
      <c r="B166" s="62"/>
      <c r="C166" s="62"/>
      <c r="D166" s="62"/>
      <c r="E166" s="62"/>
      <c r="F166" s="3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107"/>
      <c r="S166" s="107"/>
      <c r="T166" s="107"/>
      <c r="U166" s="107"/>
      <c r="V166" s="107"/>
      <c r="W166" s="107"/>
      <c r="X166" s="62"/>
      <c r="Y166" s="62"/>
      <c r="Z166" s="62"/>
      <c r="AA166" s="62"/>
      <c r="AB166" s="62"/>
      <c r="AC166" s="62"/>
      <c r="AD166" s="62"/>
      <c r="AE166" s="62"/>
    </row>
    <row r="167" spans="1:31" x14ac:dyDescent="0.3">
      <c r="A167" s="62"/>
      <c r="B167" s="62"/>
      <c r="C167" s="62"/>
      <c r="D167" s="62"/>
      <c r="E167" s="62"/>
      <c r="F167" s="3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107"/>
      <c r="S167" s="107"/>
      <c r="T167" s="107"/>
      <c r="U167" s="107"/>
      <c r="V167" s="107"/>
      <c r="W167" s="107"/>
      <c r="X167" s="62"/>
      <c r="Y167" s="62"/>
      <c r="Z167" s="62"/>
      <c r="AA167" s="62"/>
      <c r="AB167" s="62"/>
      <c r="AC167" s="62"/>
      <c r="AD167" s="62"/>
      <c r="AE167" s="62"/>
    </row>
    <row r="168" spans="1:31" x14ac:dyDescent="0.3">
      <c r="A168" s="62"/>
      <c r="B168" s="62"/>
      <c r="C168" s="62"/>
      <c r="D168" s="62"/>
      <c r="E168" s="62"/>
      <c r="F168" s="3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107"/>
      <c r="S168" s="107"/>
      <c r="T168" s="107"/>
      <c r="U168" s="107"/>
      <c r="V168" s="107"/>
      <c r="W168" s="107"/>
      <c r="X168" s="62"/>
      <c r="Y168" s="62"/>
      <c r="Z168" s="62"/>
      <c r="AA168" s="62"/>
      <c r="AB168" s="62"/>
      <c r="AC168" s="62"/>
      <c r="AD168" s="62"/>
      <c r="AE168" s="62"/>
    </row>
    <row r="169" spans="1:31" x14ac:dyDescent="0.3">
      <c r="A169" s="62"/>
      <c r="B169" s="62"/>
      <c r="C169" s="62"/>
      <c r="D169" s="62"/>
      <c r="E169" s="62"/>
      <c r="F169" s="3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107"/>
      <c r="S169" s="107"/>
      <c r="T169" s="107"/>
      <c r="U169" s="107"/>
      <c r="V169" s="107"/>
      <c r="W169" s="107"/>
      <c r="X169" s="62"/>
      <c r="Y169" s="62"/>
      <c r="Z169" s="62"/>
      <c r="AA169" s="62"/>
      <c r="AB169" s="62"/>
      <c r="AC169" s="62"/>
      <c r="AD169" s="62"/>
      <c r="AE169" s="62"/>
    </row>
    <row r="170" spans="1:31" x14ac:dyDescent="0.3">
      <c r="A170" s="62"/>
      <c r="B170" s="62"/>
      <c r="C170" s="62"/>
      <c r="D170" s="62"/>
      <c r="E170" s="62"/>
      <c r="F170" s="1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107"/>
      <c r="S170" s="107"/>
      <c r="T170" s="107"/>
      <c r="U170" s="107"/>
      <c r="V170" s="107"/>
      <c r="W170" s="107"/>
      <c r="X170" s="62"/>
      <c r="Y170" s="62"/>
      <c r="Z170" s="62"/>
      <c r="AA170" s="62"/>
      <c r="AB170" s="62"/>
      <c r="AC170" s="62"/>
      <c r="AD170" s="62"/>
      <c r="AE170" s="62"/>
    </row>
    <row r="171" spans="1:31" x14ac:dyDescent="0.3">
      <c r="A171" s="62"/>
      <c r="B171" s="62"/>
      <c r="C171" s="62"/>
      <c r="D171" s="62"/>
      <c r="E171" s="62"/>
      <c r="F171" s="3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107"/>
      <c r="S171" s="107"/>
      <c r="T171" s="107"/>
      <c r="U171" s="107"/>
      <c r="V171" s="107"/>
      <c r="W171" s="107"/>
      <c r="X171" s="62"/>
      <c r="Y171" s="62"/>
      <c r="Z171" s="62"/>
      <c r="AA171" s="62"/>
      <c r="AB171" s="62"/>
      <c r="AC171" s="62"/>
      <c r="AD171" s="62"/>
      <c r="AE171" s="62"/>
    </row>
    <row r="172" spans="1:31" x14ac:dyDescent="0.3">
      <c r="A172" s="62"/>
      <c r="B172" s="62"/>
      <c r="C172" s="62"/>
      <c r="D172" s="62"/>
      <c r="E172" s="62"/>
      <c r="F172" s="3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</row>
    <row r="173" spans="1:31" x14ac:dyDescent="0.3">
      <c r="A173" s="62"/>
      <c r="B173" s="62"/>
      <c r="C173" s="62"/>
      <c r="D173" s="62"/>
      <c r="E173" s="62"/>
      <c r="F173" s="3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</row>
    <row r="174" spans="1:31" x14ac:dyDescent="0.3">
      <c r="A174" s="62"/>
      <c r="B174" s="62"/>
      <c r="C174" s="62"/>
      <c r="D174" s="62"/>
      <c r="E174" s="62"/>
      <c r="F174" s="3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</row>
    <row r="175" spans="1:31" x14ac:dyDescent="0.3">
      <c r="A175" s="62"/>
      <c r="B175" s="62"/>
      <c r="C175" s="62"/>
      <c r="D175" s="62"/>
      <c r="E175" s="62"/>
      <c r="F175" s="3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</row>
    <row r="176" spans="1:31" x14ac:dyDescent="0.3">
      <c r="A176" s="62"/>
      <c r="B176" s="62"/>
      <c r="C176" s="62"/>
      <c r="D176" s="62"/>
      <c r="E176" s="62"/>
      <c r="F176" s="3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</row>
    <row r="177" spans="1:31" x14ac:dyDescent="0.3">
      <c r="A177" s="62"/>
      <c r="B177" s="62"/>
      <c r="C177" s="62"/>
      <c r="D177" s="62"/>
      <c r="E177" s="62"/>
      <c r="F177" s="3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</row>
    <row r="178" spans="1:31" x14ac:dyDescent="0.3">
      <c r="A178" s="62"/>
      <c r="B178" s="62"/>
      <c r="C178" s="62"/>
      <c r="D178" s="62"/>
      <c r="E178" s="62"/>
      <c r="F178" s="3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</row>
    <row r="179" spans="1:31" x14ac:dyDescent="0.3">
      <c r="A179" s="62"/>
      <c r="B179" s="62"/>
      <c r="C179" s="62"/>
      <c r="D179" s="62"/>
      <c r="E179" s="62"/>
      <c r="F179" s="3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</row>
    <row r="180" spans="1:31" x14ac:dyDescent="0.3">
      <c r="A180" s="62"/>
      <c r="B180" s="62"/>
      <c r="C180" s="62"/>
      <c r="D180" s="62"/>
      <c r="E180" s="62"/>
      <c r="F180" s="3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</row>
    <row r="181" spans="1:31" x14ac:dyDescent="0.3">
      <c r="A181" s="62"/>
      <c r="B181" s="62"/>
      <c r="C181" s="62"/>
      <c r="D181" s="62"/>
      <c r="E181" s="62"/>
      <c r="F181" s="3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</row>
    <row r="182" spans="1:31" x14ac:dyDescent="0.3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</row>
    <row r="183" spans="1:31" x14ac:dyDescent="0.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</row>
    <row r="184" spans="1:31" x14ac:dyDescent="0.3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</row>
    <row r="185" spans="1:31" x14ac:dyDescent="0.3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</row>
    <row r="186" spans="1:31" x14ac:dyDescent="0.3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</row>
    <row r="187" spans="1:31" x14ac:dyDescent="0.3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</row>
    <row r="188" spans="1:31" x14ac:dyDescent="0.3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</row>
    <row r="189" spans="1:31" x14ac:dyDescent="0.3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</row>
    <row r="190" spans="1:31" x14ac:dyDescent="0.3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</row>
    <row r="191" spans="1:31" x14ac:dyDescent="0.3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</row>
    <row r="192" spans="1:31" x14ac:dyDescent="0.3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</row>
    <row r="193" spans="1:31" x14ac:dyDescent="0.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</row>
    <row r="194" spans="1:31" x14ac:dyDescent="0.3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</row>
    <row r="195" spans="1:31" x14ac:dyDescent="0.3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</row>
    <row r="196" spans="1:31" x14ac:dyDescent="0.3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</row>
    <row r="197" spans="1:31" x14ac:dyDescent="0.3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</row>
    <row r="198" spans="1:31" x14ac:dyDescent="0.3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</row>
    <row r="199" spans="1:31" x14ac:dyDescent="0.3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</row>
    <row r="200" spans="1:31" x14ac:dyDescent="0.3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</row>
    <row r="201" spans="1:31" x14ac:dyDescent="0.3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</row>
    <row r="202" spans="1:31" x14ac:dyDescent="0.3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</row>
    <row r="203" spans="1:31" x14ac:dyDescent="0.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</row>
    <row r="204" spans="1:31" x14ac:dyDescent="0.3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</row>
    <row r="205" spans="1:31" x14ac:dyDescent="0.3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</row>
    <row r="206" spans="1:31" x14ac:dyDescent="0.3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</row>
    <row r="207" spans="1:31" x14ac:dyDescent="0.3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</row>
    <row r="208" spans="1:31" x14ac:dyDescent="0.3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</row>
    <row r="209" spans="1:31" x14ac:dyDescent="0.3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</row>
    <row r="210" spans="1:31" x14ac:dyDescent="0.3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</row>
    <row r="211" spans="1:31" x14ac:dyDescent="0.3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</row>
    <row r="212" spans="1:31" x14ac:dyDescent="0.3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</row>
    <row r="213" spans="1:31" x14ac:dyDescent="0.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</row>
    <row r="214" spans="1:31" x14ac:dyDescent="0.3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</row>
    <row r="215" spans="1:31" x14ac:dyDescent="0.3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</row>
    <row r="216" spans="1:31" x14ac:dyDescent="0.3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</row>
    <row r="217" spans="1:31" x14ac:dyDescent="0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</row>
    <row r="218" spans="1:31" x14ac:dyDescent="0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</row>
    <row r="219" spans="1:31" x14ac:dyDescent="0.3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</row>
    <row r="220" spans="1:31" x14ac:dyDescent="0.3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</row>
    <row r="221" spans="1:31" x14ac:dyDescent="0.3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</row>
    <row r="222" spans="1:31" x14ac:dyDescent="0.3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</row>
    <row r="223" spans="1:31" x14ac:dyDescent="0.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</row>
    <row r="224" spans="1:31" x14ac:dyDescent="0.3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</row>
    <row r="225" spans="1:31" x14ac:dyDescent="0.3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</row>
    <row r="226" spans="1:31" x14ac:dyDescent="0.3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</row>
    <row r="227" spans="1:31" x14ac:dyDescent="0.3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</row>
    <row r="228" spans="1:31" x14ac:dyDescent="0.3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</row>
    <row r="229" spans="1:31" x14ac:dyDescent="0.3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</row>
    <row r="230" spans="1:31" x14ac:dyDescent="0.3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</row>
    <row r="231" spans="1:31" x14ac:dyDescent="0.3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</row>
    <row r="232" spans="1:31" x14ac:dyDescent="0.3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</row>
    <row r="233" spans="1:31" x14ac:dyDescent="0.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</row>
    <row r="234" spans="1:31" x14ac:dyDescent="0.3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</row>
    <row r="235" spans="1:31" x14ac:dyDescent="0.3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</row>
    <row r="236" spans="1:31" x14ac:dyDescent="0.3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</row>
    <row r="237" spans="1:31" x14ac:dyDescent="0.3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</row>
    <row r="238" spans="1:31" x14ac:dyDescent="0.3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</row>
    <row r="239" spans="1:31" x14ac:dyDescent="0.3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</row>
    <row r="240" spans="1:31" x14ac:dyDescent="0.3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</row>
    <row r="241" spans="1:31" x14ac:dyDescent="0.3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</row>
    <row r="242" spans="1:31" x14ac:dyDescent="0.3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</row>
    <row r="243" spans="1:31" x14ac:dyDescent="0.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</row>
    <row r="244" spans="1:31" x14ac:dyDescent="0.3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</row>
    <row r="245" spans="1:31" x14ac:dyDescent="0.3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</row>
    <row r="246" spans="1:31" x14ac:dyDescent="0.3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</row>
    <row r="247" spans="1:31" x14ac:dyDescent="0.3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</row>
    <row r="248" spans="1:31" x14ac:dyDescent="0.3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</row>
    <row r="249" spans="1:31" x14ac:dyDescent="0.3"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</row>
  </sheetData>
  <conditionalFormatting sqref="C136">
    <cfRule type="expression" dxfId="0" priority="2">
      <formula>#REF!&lt;&gt;#REF!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920-580E-4595-957D-B15141B5311A}">
  <dimension ref="A1:A5"/>
  <sheetViews>
    <sheetView workbookViewId="0"/>
  </sheetViews>
  <sheetFormatPr defaultRowHeight="14.4" x14ac:dyDescent="0.3"/>
  <cols>
    <col min="1" max="1" width="71.44140625" bestFit="1" customWidth="1"/>
  </cols>
  <sheetData>
    <row r="1" spans="1:1" x14ac:dyDescent="0.3">
      <c r="A1" t="s">
        <v>212</v>
      </c>
    </row>
    <row r="2" spans="1:1" x14ac:dyDescent="0.3">
      <c r="A2" t="s">
        <v>213</v>
      </c>
    </row>
    <row r="3" spans="1:1" x14ac:dyDescent="0.3">
      <c r="A3" t="s">
        <v>214</v>
      </c>
    </row>
    <row r="4" spans="1:1" x14ac:dyDescent="0.3">
      <c r="A4" t="s">
        <v>215</v>
      </c>
    </row>
    <row r="5" spans="1:1" x14ac:dyDescent="0.3">
      <c r="A5" t="s">
        <v>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B0306B8129E84FBD26CD9262AC6FCD" ma:contentTypeVersion="13" ma:contentTypeDescription="Create a new document." ma:contentTypeScope="" ma:versionID="ddc1d2dd6540436ca8a785e49cec55bc">
  <xsd:schema xmlns:xsd="http://www.w3.org/2001/XMLSchema" xmlns:xs="http://www.w3.org/2001/XMLSchema" xmlns:p="http://schemas.microsoft.com/office/2006/metadata/properties" xmlns:ns3="c849d328-2e61-4ad1-bc51-e3f05a1dc809" xmlns:ns4="bb60c6cf-93f4-4840-ad90-835d812e6d73" targetNamespace="http://schemas.microsoft.com/office/2006/metadata/properties" ma:root="true" ma:fieldsID="51106a8006e60ac23d88ab12fe95a04f" ns3:_="" ns4:_="">
    <xsd:import namespace="c849d328-2e61-4ad1-bc51-e3f05a1dc809"/>
    <xsd:import namespace="bb60c6cf-93f4-4840-ad90-835d812e6d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9d328-2e61-4ad1-bc51-e3f05a1dc8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0c6cf-93f4-4840-ad90-835d812e6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05E5C5-1DAE-4238-97BE-7E4417A0DF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54B76B-4E42-42E7-9255-D69FB37D5A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53E7EE-9C1A-438A-988F-0FF6FEC9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9d328-2e61-4ad1-bc51-e3f05a1dc809"/>
    <ds:schemaRef ds:uri="bb60c6cf-93f4-4840-ad90-835d812e6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</vt:lpstr>
      <vt:lpstr>2019</vt:lpstr>
      <vt:lpstr>Part 1</vt:lpstr>
      <vt:lpstr>Part 2</vt:lpstr>
      <vt:lpstr>Graphs</vt:lpstr>
      <vt:lpstr>Part 3</vt:lpstr>
      <vt:lpstr>Part 4</vt:lpstr>
      <vt:lpstr>Part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Vong</dc:creator>
  <cp:keywords/>
  <dc:description/>
  <cp:lastModifiedBy>William Vong</cp:lastModifiedBy>
  <cp:revision/>
  <dcterms:created xsi:type="dcterms:W3CDTF">2020-02-21T02:00:53Z</dcterms:created>
  <dcterms:modified xsi:type="dcterms:W3CDTF">2021-11-05T05:01:22Z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0x01010078B0306B8129E84FBD26CD9262AC6FCD</vt:lpwstr>
  </property>
</Properties>
</file>