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PT&amp;WORD\"/>
    </mc:Choice>
  </mc:AlternateContent>
  <xr:revisionPtr revIDLastSave="0" documentId="13_ncr:1_{7C7F55F5-9ADD-405D-8472-B7D291A216E5}" xr6:coauthVersionLast="47" xr6:coauthVersionMax="47" xr10:uidLastSave="{00000000-0000-0000-0000-000000000000}"/>
  <bookViews>
    <workbookView xWindow="-108" yWindow="-108" windowWidth="23256" windowHeight="12456" activeTab="2" xr2:uid="{9DAD5C6D-9EFF-4780-BE20-5AF749AE163C}"/>
  </bookViews>
  <sheets>
    <sheet name="Breakdown" sheetId="4" r:id="rId1"/>
    <sheet name="Data" sheetId="1" r:id="rId2"/>
    <sheet name="Sheet1" sheetId="6" r:id="rId3"/>
    <sheet name="CI_monthly spending" sheetId="5" r:id="rId4"/>
    <sheet name="Dorm_Rent" sheetId="2" r:id="rId5"/>
  </sheets>
  <externalReferences>
    <externalReference r:id="rId6"/>
  </externalReferences>
  <definedNames>
    <definedName name="_xlchart.v1.0" hidden="1">'[1]Data Menu'!$A$1</definedName>
    <definedName name="_xlchart.v1.1" hidden="1">'[1]Data Menu'!$A$2:$A$100</definedName>
    <definedName name="_xlchart.v1.10" hidden="1">Dorm_Rent!$E$1</definedName>
    <definedName name="_xlchart.v1.11" hidden="1">Dorm_Rent!$E$2:$E$101</definedName>
    <definedName name="_xlchart.v1.12" hidden="1">Dorm_Rent!$D$1</definedName>
    <definedName name="_xlchart.v1.13" hidden="1">Dorm_Rent!$D$2:$D$100</definedName>
    <definedName name="_xlchart.v1.14" hidden="1">Dorm_Rent!$E$1</definedName>
    <definedName name="_xlchart.v1.15" hidden="1">Dorm_Rent!$E$2:$E$100</definedName>
    <definedName name="_xlchart.v1.2" hidden="1">'[1]Data Menu'!$A$1</definedName>
    <definedName name="_xlchart.v1.3" hidden="1">'[1]Data Menu'!$A$2:$A$100</definedName>
    <definedName name="_xlchart.v1.4" hidden="1">Sheet1!$D$1</definedName>
    <definedName name="_xlchart.v1.5" hidden="1">Sheet1!$D$2:$D$103</definedName>
    <definedName name="_xlchart.v1.6" hidden="1">Sheet1!$E$1</definedName>
    <definedName name="_xlchart.v1.7" hidden="1">Sheet1!$E$2:$E$103</definedName>
    <definedName name="_xlchart.v1.8" hidden="1">Dorm_Rent!$D$1</definedName>
    <definedName name="_xlchart.v1.9" hidden="1">Dorm_Rent!$D$2:$D$101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6" l="1"/>
  <c r="H38" i="6"/>
  <c r="H34" i="6"/>
  <c r="H36" i="6" s="1"/>
  <c r="H42" i="6" s="1"/>
  <c r="H32" i="6"/>
  <c r="E7" i="5"/>
  <c r="E6" i="5"/>
  <c r="E5" i="5"/>
  <c r="R12" i="2"/>
  <c r="R11" i="2"/>
  <c r="Q12" i="2"/>
  <c r="Q11" i="2"/>
  <c r="Y8" i="2"/>
  <c r="Y7" i="2"/>
  <c r="X8" i="2"/>
  <c r="X7" i="2"/>
  <c r="W7" i="2"/>
  <c r="W8" i="2"/>
  <c r="V8" i="2"/>
  <c r="V7" i="2"/>
  <c r="U8" i="2"/>
  <c r="U7" i="2"/>
  <c r="T8" i="2"/>
  <c r="T7" i="2"/>
  <c r="S8" i="2"/>
  <c r="S7" i="2"/>
  <c r="R8" i="2"/>
  <c r="R7" i="2"/>
  <c r="K5" i="4"/>
  <c r="K6" i="4" s="1"/>
  <c r="M6" i="4"/>
  <c r="M5" i="4"/>
  <c r="D20" i="4"/>
  <c r="D19" i="4"/>
  <c r="C16" i="4"/>
  <c r="M4" i="4" s="1"/>
  <c r="C20" i="4" s="1"/>
  <c r="H11" i="4"/>
  <c r="I11" i="4"/>
  <c r="J11" i="4"/>
  <c r="K11" i="4"/>
  <c r="L11" i="4"/>
  <c r="H10" i="4"/>
  <c r="I10" i="4"/>
  <c r="J10" i="4"/>
  <c r="K10" i="4"/>
  <c r="L10" i="4"/>
  <c r="H9" i="4"/>
  <c r="I9" i="4"/>
  <c r="J9" i="4"/>
  <c r="K9" i="4"/>
  <c r="L9" i="4"/>
  <c r="H8" i="4"/>
  <c r="I8" i="4"/>
  <c r="J8" i="4"/>
  <c r="K8" i="4"/>
  <c r="L8" i="4"/>
  <c r="H7" i="4"/>
  <c r="I7" i="4"/>
  <c r="J7" i="4"/>
  <c r="K7" i="4"/>
  <c r="L7" i="4"/>
  <c r="L6" i="4"/>
  <c r="H5" i="4"/>
  <c r="H6" i="4" s="1"/>
  <c r="I5" i="4"/>
  <c r="I6" i="4" s="1"/>
  <c r="J5" i="4"/>
  <c r="J6" i="4" s="1"/>
  <c r="L5" i="4"/>
  <c r="I4" i="4"/>
  <c r="J4" i="4"/>
  <c r="K4" i="4"/>
  <c r="L4" i="4"/>
  <c r="H4" i="4"/>
  <c r="G8" i="4"/>
  <c r="G10" i="4"/>
  <c r="G9" i="4"/>
  <c r="G11" i="4"/>
  <c r="G7" i="4"/>
  <c r="G5" i="4"/>
  <c r="G6" i="4" s="1"/>
  <c r="G4" i="4"/>
  <c r="L8" i="1"/>
  <c r="K8" i="1"/>
  <c r="J8" i="1"/>
  <c r="I8" i="1"/>
  <c r="K7" i="1"/>
  <c r="J7" i="1"/>
  <c r="I7" i="1"/>
  <c r="J6" i="1"/>
  <c r="I6" i="1"/>
  <c r="I5" i="1"/>
  <c r="E8" i="5" l="1"/>
  <c r="E9" i="5" s="1"/>
  <c r="E11" i="5" s="1"/>
  <c r="C19" i="4"/>
  <c r="E10" i="5" l="1"/>
</calcChain>
</file>

<file path=xl/sharedStrings.xml><?xml version="1.0" encoding="utf-8"?>
<sst xmlns="http://schemas.openxmlformats.org/spreadsheetml/2006/main" count="390" uniqueCount="50">
  <si>
    <t>Monthly Spending</t>
    <phoneticPr fontId="1" type="noConversion"/>
  </si>
  <si>
    <t>Distance</t>
    <phoneticPr fontId="1" type="noConversion"/>
  </si>
  <si>
    <t>Dine out</t>
    <phoneticPr fontId="1" type="noConversion"/>
  </si>
  <si>
    <t>#Subsriptions</t>
    <phoneticPr fontId="1" type="noConversion"/>
  </si>
  <si>
    <t>Groceries</t>
    <phoneticPr fontId="1" type="noConversion"/>
  </si>
  <si>
    <t>Shopping</t>
    <phoneticPr fontId="1" type="noConversion"/>
  </si>
  <si>
    <t>Rent</t>
    <phoneticPr fontId="1" type="noConversion"/>
  </si>
  <si>
    <t>Dorm</t>
  </si>
  <si>
    <t>Correlation between variables</t>
    <phoneticPr fontId="1" type="noConversion"/>
  </si>
  <si>
    <t>Rent</t>
  </si>
  <si>
    <t>Dorm</t>
    <phoneticPr fontId="1" type="noConversion"/>
  </si>
  <si>
    <t>Mean</t>
    <phoneticPr fontId="1" type="noConversion"/>
  </si>
  <si>
    <t xml:space="preserve">Variance </t>
    <phoneticPr fontId="1" type="noConversion"/>
  </si>
  <si>
    <t>Q1</t>
    <phoneticPr fontId="1" type="noConversion"/>
  </si>
  <si>
    <t>Q2(Median)</t>
    <phoneticPr fontId="1" type="noConversion"/>
  </si>
  <si>
    <t>Q3</t>
    <phoneticPr fontId="1" type="noConversion"/>
  </si>
  <si>
    <t>Min</t>
    <phoneticPr fontId="1" type="noConversion"/>
  </si>
  <si>
    <t>Max</t>
    <phoneticPr fontId="1" type="noConversion"/>
  </si>
  <si>
    <r>
      <t>Mean/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</si>
  <si>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sample std</t>
    <phoneticPr fontId="1" type="noConversion"/>
  </si>
  <si>
    <t>Number Summary of Variables Distribution</t>
    <phoneticPr fontId="1" type="noConversion"/>
  </si>
  <si>
    <t>n</t>
    <phoneticPr fontId="1" type="noConversion"/>
  </si>
  <si>
    <t>Rent Sampling Distribution of Sample Proportion</t>
    <phoneticPr fontId="1" type="noConversion"/>
  </si>
  <si>
    <t># of Successes (Rent)</t>
    <phoneticPr fontId="1" type="noConversion"/>
  </si>
  <si>
    <t>Test for Large Enough Sample Size</t>
    <phoneticPr fontId="1" type="noConversion"/>
  </si>
  <si>
    <t>np&gt;=10</t>
    <phoneticPr fontId="1" type="noConversion"/>
  </si>
  <si>
    <t>n(1-p)&gt;=10</t>
    <phoneticPr fontId="1" type="noConversion"/>
  </si>
  <si>
    <t>N/A</t>
    <phoneticPr fontId="1" type="noConversion"/>
  </si>
  <si>
    <t>Number Summary of Monthly Spending (on residence type)</t>
    <phoneticPr fontId="1" type="noConversion"/>
  </si>
  <si>
    <t>Sample std</t>
    <phoneticPr fontId="1" type="noConversion"/>
  </si>
  <si>
    <t>SE</t>
    <phoneticPr fontId="1" type="noConversion"/>
  </si>
  <si>
    <t>ME</t>
    <phoneticPr fontId="1" type="noConversion"/>
  </si>
  <si>
    <t>Lower range</t>
    <phoneticPr fontId="1" type="noConversion"/>
  </si>
  <si>
    <t>Higher range</t>
    <phoneticPr fontId="1" type="noConversion"/>
  </si>
  <si>
    <t>CI: one sample z-test (95%)</t>
    <phoneticPr fontId="1" type="noConversion"/>
  </si>
  <si>
    <t>Assumption:</t>
    <phoneticPr fontId="1" type="noConversion"/>
  </si>
  <si>
    <t xml:space="preserve"> CLT holds for n=99&gt;25 </t>
    <phoneticPr fontId="1" type="noConversion"/>
  </si>
  <si>
    <t>σ population≈σ sample</t>
    <phoneticPr fontId="1" type="noConversion"/>
  </si>
  <si>
    <t>Mean (Dorm)</t>
    <phoneticPr fontId="1" type="noConversion"/>
  </si>
  <si>
    <t>Mean (Rent)</t>
    <phoneticPr fontId="1" type="noConversion"/>
  </si>
  <si>
    <t>Mean Difference</t>
    <phoneticPr fontId="1" type="noConversion"/>
  </si>
  <si>
    <t>Std^2 (Dorm)</t>
    <phoneticPr fontId="1" type="noConversion"/>
  </si>
  <si>
    <t>t-Statistics</t>
    <phoneticPr fontId="1" type="noConversion"/>
  </si>
  <si>
    <t>Probability</t>
    <phoneticPr fontId="1" type="noConversion"/>
  </si>
  <si>
    <t>Hypothesis testing: two-sided</t>
    <phoneticPr fontId="1" type="noConversion"/>
  </si>
  <si>
    <t>&gt;0.5(0.25*2)</t>
    <phoneticPr fontId="1" type="noConversion"/>
  </si>
  <si>
    <t>Conclusion</t>
    <phoneticPr fontId="1" type="noConversion"/>
  </si>
  <si>
    <t>Fails to reject h0 in favor of ha, meaning there is not enough evidence to conclude that there is a difference in the number of times students go to groceries based on different residence type</t>
    <phoneticPr fontId="1" type="noConversion"/>
  </si>
  <si>
    <t>Std^2 (Rent)</t>
    <phoneticPr fontId="1" type="noConversion"/>
  </si>
  <si>
    <t>H0:µRent-µDorm=0      Ha:µRent-µDorm!=0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</si>
</sst>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.0000"/>
    <numFmt numFmtId="179" formatCode="0.0"/>
    <numFmt numFmtId="180" formatCode="0.0000000000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/>
    <xf numFmtId="0" fontId="0" fillId="0" borderId="0" xfId="0" applyAlignment="1"/>
    <xf numFmtId="177" fontId="0" fillId="0" borderId="0" xfId="0" applyNumberFormat="1" applyAlignment="1"/>
    <xf numFmtId="0" fontId="2" fillId="0" borderId="0" xfId="0" applyFont="1" applyAlignment="1"/>
    <xf numFmtId="0" fontId="0" fillId="0" borderId="1" xfId="0" applyBorder="1" applyAlignment="1"/>
    <xf numFmtId="0" fontId="0" fillId="0" borderId="1" xfId="0" applyBorder="1">
      <alignment vertical="center"/>
    </xf>
    <xf numFmtId="0" fontId="0" fillId="2" borderId="1" xfId="0" applyFill="1" applyBorder="1" applyAlignment="1"/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176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Monthly Spending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Spending</a:t>
          </a:r>
        </a:p>
      </cx:txPr>
    </cx:title>
    <cx:plotArea>
      <cx:plotAreaRegion>
        <cx:series layoutId="clusteredColumn" uniqueId="{69372C57-C082-4903-B79F-EBE1F8AA0270}">
          <cx:tx>
            <cx:txData>
              <cx:f>_xlchart.v1.0</cx:f>
              <cx:v>Monthly Spending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altLang="zh-CN" sz="1400" b="0" i="0" baseline="0">
                <a:effectLst/>
              </a:rPr>
              <a:t>Monthly Spending</a:t>
            </a:r>
            <a:endParaRPr lang="zh-CN" altLang="zh-CN" sz="1400">
              <a:effectLst/>
            </a:endParaRPr>
          </a:p>
        </cx:rich>
      </cx:tx>
    </cx:title>
    <cx:plotArea>
      <cx:plotAreaRegion>
        <cx:series layoutId="boxWhisker" uniqueId="{73CD81FC-54E2-4954-BBA7-C0CE6FF2F176}">
          <cx:tx>
            <cx:txData>
              <cx:f>_xlchart.v1.2</cx:f>
              <cx:v>Monthly Spending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7F9353FA-642C-4B8D-B22D-00A1CF9C8636}">
          <cx:tx>
            <cx:txData>
              <cx:f>_xlchart.v1.4</cx:f>
              <cx:v>Dorm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0590D5A-6048-4E8A-9426-5AE4FF2BA563}">
          <cx:tx>
            <cx:txData>
              <cx:f>_xlchart.v1.6</cx:f>
              <cx:v>Rent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Monthly Spending of Desautels Students (on residence type)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Spending of Desautels Students (on residence type)</a:t>
          </a:r>
        </a:p>
      </cx:txPr>
    </cx:title>
    <cx:plotArea>
      <cx:plotAreaRegion>
        <cx:series layoutId="boxWhisker" uniqueId="{F59E9F34-ACF1-4F2E-961D-99474D43B59C}">
          <cx:tx>
            <cx:txData>
              <cx:f>_xlchart.v1.8</cx:f>
              <cx:v>Dorm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48D91FF-9BB7-4209-8516-FE0542998576}">
          <cx:tx>
            <cx:txData>
              <cx:f>_xlchart.v1.10</cx:f>
              <cx:v>Rent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Monthly Spending (Dorm)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Spending (Dorm)</a:t>
          </a:r>
        </a:p>
      </cx:txPr>
    </cx:title>
    <cx:plotArea>
      <cx:plotAreaRegion>
        <cx:series layoutId="clusteredColumn" uniqueId="{9D54B1D8-4477-458F-8BB1-CFCF2F6F6F01}">
          <cx:tx>
            <cx:txData>
              <cx:f>_xlchart.v1.12</cx:f>
              <cx:v>Dorm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Monthly Spending (Rent)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Monthly Spending (Rent)</a:t>
          </a:r>
        </a:p>
      </cx:txPr>
    </cx:title>
    <cx:plotArea>
      <cx:plotAreaRegion>
        <cx:series layoutId="clusteredColumn" uniqueId="{8F3D0112-F865-45FD-BDBB-42CA0188744C}">
          <cx:tx>
            <cx:txData>
              <cx:f>_xlchart.v1.14</cx:f>
              <cx:v>Rent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15</xdr:row>
      <xdr:rowOff>129540</xdr:rowOff>
    </xdr:from>
    <xdr:to>
      <xdr:col>13</xdr:col>
      <xdr:colOff>388620</xdr:colOff>
      <xdr:row>31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50A4F4-347D-457A-9E49-970376CC41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980" y="2933700"/>
              <a:ext cx="48844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274320</xdr:colOff>
      <xdr:row>32</xdr:row>
      <xdr:rowOff>121920</xdr:rowOff>
    </xdr:from>
    <xdr:to>
      <xdr:col>13</xdr:col>
      <xdr:colOff>327660</xdr:colOff>
      <xdr:row>50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AEBD952-E8C9-4402-9B29-D90ED10552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980" y="5905500"/>
              <a:ext cx="4823460" cy="3185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0</xdr:rowOff>
    </xdr:from>
    <xdr:to>
      <xdr:col>15</xdr:col>
      <xdr:colOff>518160</xdr:colOff>
      <xdr:row>27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443472-042B-06D3-6BF9-87221E9895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0140" y="0"/>
              <a:ext cx="7307580" cy="4884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38100</xdr:rowOff>
    </xdr:from>
    <xdr:to>
      <xdr:col>15</xdr:col>
      <xdr:colOff>411480</xdr:colOff>
      <xdr:row>24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0D0F6A-647C-0BEA-8541-3679C0349F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388620"/>
              <a:ext cx="5859780" cy="415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472440</xdr:colOff>
      <xdr:row>25</xdr:row>
      <xdr:rowOff>68580</xdr:rowOff>
    </xdr:from>
    <xdr:to>
      <xdr:col>14</xdr:col>
      <xdr:colOff>167640</xdr:colOff>
      <xdr:row>41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B998FF0-238C-1DFA-CAB3-F96A0EA3FF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0080" y="4625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419100</xdr:colOff>
      <xdr:row>25</xdr:row>
      <xdr:rowOff>76200</xdr:rowOff>
    </xdr:from>
    <xdr:to>
      <xdr:col>21</xdr:col>
      <xdr:colOff>297180</xdr:colOff>
      <xdr:row>41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839FCBB-A62E-CC6E-F308-30C2916315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3540" y="46329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PT&amp;WORD\MGCR%20271%20Data%20Collection%20and%20Analysis.xlsx" TargetMode="External"/><Relationship Id="rId1" Type="http://schemas.openxmlformats.org/officeDocument/2006/relationships/externalLinkPath" Target="MGCR%20271%20Data%20Collection%20and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-4V"/>
      <sheetName val="Sheet33"/>
      <sheetName val="Sheet34"/>
      <sheetName val="Data Menu"/>
      <sheetName val="Table_R^2_P"/>
      <sheetName val="Distance"/>
      <sheetName val="Dine out"/>
      <sheetName val="Rent"/>
      <sheetName val="Subscription"/>
      <sheetName val="Groceries"/>
      <sheetName val="Shopping"/>
      <sheetName val="Proto_Model"/>
      <sheetName val="Final Model"/>
      <sheetName val="Model 1"/>
      <sheetName val="Model 2"/>
      <sheetName val="Model 3"/>
      <sheetName val="Model 4"/>
      <sheetName val="Global F test"/>
      <sheetName val="Model 6"/>
      <sheetName val="Model 7"/>
      <sheetName val="Model 8"/>
      <sheetName val="Model 9"/>
      <sheetName val="Model 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Monthly Spending</v>
          </cell>
        </row>
        <row r="2">
          <cell r="A2">
            <v>1500</v>
          </cell>
        </row>
        <row r="3">
          <cell r="A3">
            <v>1500</v>
          </cell>
        </row>
        <row r="4">
          <cell r="A4">
            <v>1500</v>
          </cell>
        </row>
        <row r="5">
          <cell r="A5">
            <v>2000</v>
          </cell>
        </row>
        <row r="6">
          <cell r="A6">
            <v>3000</v>
          </cell>
        </row>
        <row r="7">
          <cell r="A7">
            <v>800</v>
          </cell>
        </row>
        <row r="8">
          <cell r="A8">
            <v>1200</v>
          </cell>
        </row>
        <row r="9">
          <cell r="A9">
            <v>1145.1400000000001</v>
          </cell>
        </row>
        <row r="10">
          <cell r="A10">
            <v>1400</v>
          </cell>
        </row>
        <row r="11">
          <cell r="A11">
            <v>1500</v>
          </cell>
        </row>
        <row r="12">
          <cell r="A12">
            <v>600</v>
          </cell>
        </row>
        <row r="13">
          <cell r="A13">
            <v>900</v>
          </cell>
        </row>
        <row r="14">
          <cell r="A14">
            <v>800</v>
          </cell>
        </row>
        <row r="15">
          <cell r="A15">
            <v>1000</v>
          </cell>
        </row>
        <row r="16">
          <cell r="A16">
            <v>3000</v>
          </cell>
        </row>
        <row r="17">
          <cell r="A17">
            <v>2700</v>
          </cell>
        </row>
        <row r="18">
          <cell r="A18">
            <v>3000</v>
          </cell>
        </row>
        <row r="19">
          <cell r="A19">
            <v>600</v>
          </cell>
        </row>
        <row r="20">
          <cell r="A20">
            <v>2400</v>
          </cell>
        </row>
        <row r="21">
          <cell r="A21">
            <v>892</v>
          </cell>
        </row>
        <row r="22">
          <cell r="A22">
            <v>350</v>
          </cell>
        </row>
        <row r="23">
          <cell r="A23">
            <v>500</v>
          </cell>
        </row>
        <row r="24">
          <cell r="A24">
            <v>350</v>
          </cell>
        </row>
        <row r="25">
          <cell r="A25">
            <v>1000</v>
          </cell>
        </row>
        <row r="26">
          <cell r="A26">
            <v>3500</v>
          </cell>
        </row>
        <row r="27">
          <cell r="A27">
            <v>4000</v>
          </cell>
        </row>
        <row r="28">
          <cell r="A28">
            <v>2000</v>
          </cell>
        </row>
        <row r="29">
          <cell r="A29">
            <v>418.14</v>
          </cell>
        </row>
        <row r="30">
          <cell r="A30">
            <v>1106.21</v>
          </cell>
        </row>
        <row r="31">
          <cell r="A31">
            <v>2000</v>
          </cell>
        </row>
        <row r="32">
          <cell r="A32">
            <v>3000</v>
          </cell>
        </row>
        <row r="33">
          <cell r="A33">
            <v>2000</v>
          </cell>
        </row>
        <row r="34">
          <cell r="A34">
            <v>2500</v>
          </cell>
        </row>
        <row r="35">
          <cell r="A35">
            <v>1200</v>
          </cell>
        </row>
        <row r="36">
          <cell r="A36">
            <v>4000</v>
          </cell>
        </row>
        <row r="37">
          <cell r="A37">
            <v>400</v>
          </cell>
        </row>
        <row r="38">
          <cell r="A38">
            <v>1000</v>
          </cell>
        </row>
        <row r="39">
          <cell r="A39">
            <v>3300</v>
          </cell>
        </row>
        <row r="40">
          <cell r="A40">
            <v>600</v>
          </cell>
        </row>
        <row r="41">
          <cell r="A41">
            <v>1700</v>
          </cell>
        </row>
        <row r="42">
          <cell r="A42">
            <v>1000</v>
          </cell>
        </row>
        <row r="43">
          <cell r="A43">
            <v>3000</v>
          </cell>
        </row>
        <row r="44">
          <cell r="A44">
            <v>1200</v>
          </cell>
        </row>
        <row r="45">
          <cell r="A45">
            <v>3125</v>
          </cell>
        </row>
        <row r="46">
          <cell r="A46">
            <v>2300</v>
          </cell>
        </row>
        <row r="47">
          <cell r="A47">
            <v>1600</v>
          </cell>
        </row>
        <row r="48">
          <cell r="A48">
            <v>2000</v>
          </cell>
        </row>
        <row r="49">
          <cell r="A49">
            <v>2200</v>
          </cell>
        </row>
        <row r="50">
          <cell r="A50">
            <v>1400</v>
          </cell>
        </row>
        <row r="51">
          <cell r="A51">
            <v>2000</v>
          </cell>
        </row>
        <row r="52">
          <cell r="A52">
            <v>1300</v>
          </cell>
        </row>
        <row r="53">
          <cell r="A53">
            <v>1300</v>
          </cell>
        </row>
        <row r="54">
          <cell r="A54">
            <v>1600</v>
          </cell>
        </row>
        <row r="55">
          <cell r="A55">
            <v>1400</v>
          </cell>
        </row>
        <row r="56">
          <cell r="A56">
            <v>1200</v>
          </cell>
        </row>
        <row r="57">
          <cell r="A57">
            <v>1700</v>
          </cell>
        </row>
        <row r="58">
          <cell r="A58">
            <v>1400</v>
          </cell>
        </row>
        <row r="59">
          <cell r="A59">
            <v>400</v>
          </cell>
        </row>
        <row r="60">
          <cell r="A60">
            <v>1200</v>
          </cell>
        </row>
        <row r="61">
          <cell r="A61">
            <v>2300</v>
          </cell>
        </row>
        <row r="62">
          <cell r="A62">
            <v>500</v>
          </cell>
        </row>
        <row r="63">
          <cell r="A63">
            <v>1000</v>
          </cell>
        </row>
        <row r="64">
          <cell r="A64">
            <v>300</v>
          </cell>
        </row>
        <row r="65">
          <cell r="A65">
            <v>170</v>
          </cell>
        </row>
        <row r="66">
          <cell r="A66">
            <v>4300</v>
          </cell>
        </row>
        <row r="67">
          <cell r="A67">
            <v>1000</v>
          </cell>
        </row>
        <row r="68">
          <cell r="A68">
            <v>2000</v>
          </cell>
        </row>
        <row r="69">
          <cell r="A69">
            <v>700</v>
          </cell>
        </row>
        <row r="70">
          <cell r="A70">
            <v>250</v>
          </cell>
        </row>
        <row r="71">
          <cell r="A71">
            <v>300</v>
          </cell>
        </row>
        <row r="72">
          <cell r="A72">
            <v>250</v>
          </cell>
        </row>
        <row r="73">
          <cell r="A73">
            <v>1000</v>
          </cell>
        </row>
        <row r="74">
          <cell r="A74">
            <v>500</v>
          </cell>
        </row>
        <row r="75">
          <cell r="A75">
            <v>3000</v>
          </cell>
        </row>
        <row r="76">
          <cell r="A76">
            <v>2750</v>
          </cell>
        </row>
        <row r="77">
          <cell r="A77">
            <v>200</v>
          </cell>
        </row>
        <row r="78">
          <cell r="A78">
            <v>3400</v>
          </cell>
        </row>
        <row r="79">
          <cell r="A79">
            <v>1700</v>
          </cell>
        </row>
        <row r="80">
          <cell r="A80">
            <v>1450</v>
          </cell>
        </row>
        <row r="81">
          <cell r="A81">
            <v>2884</v>
          </cell>
        </row>
        <row r="82">
          <cell r="A82">
            <v>1300</v>
          </cell>
        </row>
        <row r="83">
          <cell r="A83">
            <v>1200</v>
          </cell>
        </row>
        <row r="84">
          <cell r="A84">
            <v>1400</v>
          </cell>
        </row>
        <row r="85">
          <cell r="A85">
            <v>3600</v>
          </cell>
        </row>
        <row r="86">
          <cell r="A86">
            <v>1800</v>
          </cell>
        </row>
        <row r="87">
          <cell r="A87">
            <v>1900</v>
          </cell>
        </row>
        <row r="88">
          <cell r="A88">
            <v>2000</v>
          </cell>
        </row>
        <row r="89">
          <cell r="A89">
            <v>700</v>
          </cell>
        </row>
        <row r="90">
          <cell r="A90">
            <v>400</v>
          </cell>
        </row>
        <row r="91">
          <cell r="A91">
            <v>4000</v>
          </cell>
        </row>
        <row r="92">
          <cell r="A92">
            <v>5000</v>
          </cell>
        </row>
        <row r="93">
          <cell r="A93">
            <v>1200</v>
          </cell>
        </row>
        <row r="94">
          <cell r="A94">
            <v>400</v>
          </cell>
        </row>
        <row r="95">
          <cell r="A95">
            <v>1300</v>
          </cell>
        </row>
        <row r="96">
          <cell r="A96">
            <v>1200</v>
          </cell>
        </row>
        <row r="97">
          <cell r="A97">
            <v>1500</v>
          </cell>
        </row>
        <row r="98">
          <cell r="A98">
            <v>1600</v>
          </cell>
        </row>
        <row r="99">
          <cell r="A99">
            <v>1780</v>
          </cell>
        </row>
        <row r="100">
          <cell r="A100">
            <v>3000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019C-7EB4-4984-B314-886A19CC21FB}">
  <dimension ref="B2:M20"/>
  <sheetViews>
    <sheetView workbookViewId="0">
      <selection activeCell="G13" sqref="G13"/>
    </sheetView>
  </sheetViews>
  <sheetFormatPr defaultRowHeight="13.8" x14ac:dyDescent="0.25"/>
  <cols>
    <col min="1" max="1" width="31.21875" bestFit="1" customWidth="1"/>
    <col min="2" max="2" width="46.21875" bestFit="1" customWidth="1"/>
    <col min="6" max="6" width="11.77734375" bestFit="1" customWidth="1"/>
    <col min="7" max="7" width="17.88671875" bestFit="1" customWidth="1"/>
    <col min="10" max="10" width="13.44140625" bestFit="1" customWidth="1"/>
    <col min="13" max="13" width="11.109375" bestFit="1" customWidth="1"/>
  </cols>
  <sheetData>
    <row r="2" spans="2:13" x14ac:dyDescent="0.25">
      <c r="F2" s="15" t="s">
        <v>20</v>
      </c>
    </row>
    <row r="3" spans="2:13" x14ac:dyDescent="0.25">
      <c r="F3" s="7"/>
      <c r="G3" s="7" t="s">
        <v>0</v>
      </c>
      <c r="H3" s="7" t="s">
        <v>1</v>
      </c>
      <c r="I3" s="7" t="s">
        <v>2</v>
      </c>
      <c r="J3" s="7" t="s">
        <v>3</v>
      </c>
      <c r="K3" s="7" t="s">
        <v>4</v>
      </c>
      <c r="L3" s="7" t="s">
        <v>5</v>
      </c>
      <c r="M3" s="7" t="s">
        <v>6</v>
      </c>
    </row>
    <row r="4" spans="2:13" x14ac:dyDescent="0.25">
      <c r="F4" s="7" t="s">
        <v>18</v>
      </c>
      <c r="G4" s="12">
        <f>AVERAGE(Data!A2:A100)</f>
        <v>1645.661515151515</v>
      </c>
      <c r="H4" s="13">
        <f>AVERAGE(Data!B2:B100)</f>
        <v>3.9756565656565663</v>
      </c>
      <c r="I4" s="13">
        <f>AVERAGE(Data!C2:C100)</f>
        <v>12.464646464646465</v>
      </c>
      <c r="J4" s="13">
        <f>AVERAGE(Data!D2:D100)</f>
        <v>5.4242424242424239</v>
      </c>
      <c r="K4" s="13">
        <f>AVERAGE(Data!E2:E100)</f>
        <v>4.2222222222222223</v>
      </c>
      <c r="L4" s="13">
        <f>AVERAGE(Data!F2:F100)</f>
        <v>4.6868686868686869</v>
      </c>
      <c r="M4" s="13">
        <f>C16/C15</f>
        <v>0.50505050505050508</v>
      </c>
    </row>
    <row r="5" spans="2:13" x14ac:dyDescent="0.25">
      <c r="F5" s="7" t="s">
        <v>12</v>
      </c>
      <c r="G5" s="13">
        <f>_xlfn.VAR.S(Data!A2:A100)</f>
        <v>1131315.8349048237</v>
      </c>
      <c r="H5" s="13">
        <f>_xlfn.VAR.S(Data!B2:B100)</f>
        <v>44.842779921665624</v>
      </c>
      <c r="I5" s="13">
        <f>_xlfn.VAR.S(Data!C2:C100)</f>
        <v>134.88394145537004</v>
      </c>
      <c r="J5" s="13">
        <f>_xlfn.VAR.S(Data!D2:D100)</f>
        <v>66.77736549165121</v>
      </c>
      <c r="K5" s="13">
        <f>_xlfn.VAR.S(Data!E2:E100)</f>
        <v>11.195011337868481</v>
      </c>
      <c r="L5" s="13">
        <f>_xlfn.VAR.S(Data!F2:F100)</f>
        <v>23.319315605029892</v>
      </c>
      <c r="M5" s="13">
        <f>M4*(1-M4)/C15</f>
        <v>2.5249948727144931E-3</v>
      </c>
    </row>
    <row r="6" spans="2:13" x14ac:dyDescent="0.25">
      <c r="F6" s="7" t="s">
        <v>19</v>
      </c>
      <c r="G6" s="13">
        <f>SQRT(G5)</f>
        <v>1063.633317880191</v>
      </c>
      <c r="H6" s="13">
        <f t="shared" ref="H6:M6" si="0">SQRT(H5)</f>
        <v>6.6964751863697387</v>
      </c>
      <c r="I6" s="13">
        <f t="shared" si="0"/>
        <v>11.613954600194115</v>
      </c>
      <c r="J6" s="13">
        <f t="shared" si="0"/>
        <v>8.1717418884624102</v>
      </c>
      <c r="K6" s="13">
        <f t="shared" si="0"/>
        <v>3.3458946991602234</v>
      </c>
      <c r="L6" s="13">
        <f t="shared" si="0"/>
        <v>4.8290077246811167</v>
      </c>
      <c r="M6" s="13">
        <f t="shared" si="0"/>
        <v>5.0249327087180912E-2</v>
      </c>
    </row>
    <row r="7" spans="2:13" x14ac:dyDescent="0.25">
      <c r="F7" s="7" t="s">
        <v>16</v>
      </c>
      <c r="G7" s="7">
        <f>MIN(Data!A2:A100)</f>
        <v>170</v>
      </c>
      <c r="H7" s="7">
        <f>MIN(Data!B2:B100)</f>
        <v>0.05</v>
      </c>
      <c r="I7" s="7">
        <f>MIN(Data!C2:C100)</f>
        <v>0</v>
      </c>
      <c r="J7" s="7">
        <f>MIN(Data!D2:D100)</f>
        <v>0</v>
      </c>
      <c r="K7" s="7">
        <f>MIN(Data!E2:E100)</f>
        <v>0</v>
      </c>
      <c r="L7" s="7">
        <f>MIN(Data!F2:F100)</f>
        <v>0</v>
      </c>
      <c r="M7" s="14" t="s">
        <v>27</v>
      </c>
    </row>
    <row r="8" spans="2:13" x14ac:dyDescent="0.25">
      <c r="F8" s="7" t="s">
        <v>13</v>
      </c>
      <c r="G8" s="7">
        <f>_xlfn.QUARTILE.EXC(Data!A2:A100,1)</f>
        <v>900</v>
      </c>
      <c r="H8" s="7">
        <f>_xlfn.QUARTILE.EXC(Data!B2:B100,1)</f>
        <v>0.8</v>
      </c>
      <c r="I8" s="7">
        <f>_xlfn.QUARTILE.EXC(Data!C2:C100,1)</f>
        <v>4</v>
      </c>
      <c r="J8" s="7">
        <f>_xlfn.QUARTILE.EXC(Data!D2:D100,1)</f>
        <v>2</v>
      </c>
      <c r="K8" s="7">
        <f>_xlfn.QUARTILE.EXC(Data!E2:E100,1)</f>
        <v>2</v>
      </c>
      <c r="L8" s="7">
        <f>_xlfn.QUARTILE.EXC(Data!F2:F100,1)</f>
        <v>2</v>
      </c>
      <c r="M8" s="14" t="s">
        <v>27</v>
      </c>
    </row>
    <row r="9" spans="2:13" x14ac:dyDescent="0.25">
      <c r="F9" s="7" t="s">
        <v>14</v>
      </c>
      <c r="G9" s="7">
        <f>_xlfn.QUARTILE.EXC(Data!A2:A100,2)</f>
        <v>1400</v>
      </c>
      <c r="H9" s="7">
        <f>_xlfn.QUARTILE.EXC(Data!B2:B100,2)</f>
        <v>1.5</v>
      </c>
      <c r="I9" s="7">
        <f>_xlfn.QUARTILE.EXC(Data!C2:C100,2)</f>
        <v>10</v>
      </c>
      <c r="J9" s="7">
        <f>_xlfn.QUARTILE.EXC(Data!D2:D100,2)</f>
        <v>3</v>
      </c>
      <c r="K9" s="7">
        <f>_xlfn.QUARTILE.EXC(Data!E2:E100,2)</f>
        <v>4</v>
      </c>
      <c r="L9" s="7">
        <f>_xlfn.QUARTILE.EXC(Data!F2:F100,2)</f>
        <v>4</v>
      </c>
      <c r="M9" s="14" t="s">
        <v>27</v>
      </c>
    </row>
    <row r="10" spans="2:13" x14ac:dyDescent="0.25">
      <c r="F10" s="7" t="s">
        <v>15</v>
      </c>
      <c r="G10" s="7">
        <f>_xlfn.QUARTILE.EXC(Data!A2:A100,3)</f>
        <v>2200</v>
      </c>
      <c r="H10" s="7">
        <f>_xlfn.QUARTILE.EXC(Data!B2:B100,3)</f>
        <v>3.8</v>
      </c>
      <c r="I10" s="7">
        <f>_xlfn.QUARTILE.EXC(Data!C2:C100,3)</f>
        <v>16</v>
      </c>
      <c r="J10" s="7">
        <f>_xlfn.QUARTILE.EXC(Data!D2:D100,3)</f>
        <v>5</v>
      </c>
      <c r="K10" s="7">
        <f>_xlfn.QUARTILE.EXC(Data!E2:E100,3)</f>
        <v>5</v>
      </c>
      <c r="L10" s="7">
        <f>_xlfn.QUARTILE.EXC(Data!F2:F100,3)</f>
        <v>5</v>
      </c>
      <c r="M10" s="14" t="s">
        <v>27</v>
      </c>
    </row>
    <row r="11" spans="2:13" x14ac:dyDescent="0.25">
      <c r="F11" s="7" t="s">
        <v>17</v>
      </c>
      <c r="G11" s="7">
        <f>MAX(Data!A2:A100)</f>
        <v>5000</v>
      </c>
      <c r="H11" s="7">
        <f>MAX(Data!B2:B100)</f>
        <v>39</v>
      </c>
      <c r="I11" s="7">
        <f>MAX(Data!C2:C100)</f>
        <v>60</v>
      </c>
      <c r="J11" s="7">
        <f>MAX(Data!D2:D100)</f>
        <v>50</v>
      </c>
      <c r="K11" s="7">
        <f>MAX(Data!E2:E100)</f>
        <v>20</v>
      </c>
      <c r="L11" s="7">
        <f>MAX(Data!F2:F100)</f>
        <v>32</v>
      </c>
      <c r="M11" s="14" t="s">
        <v>27</v>
      </c>
    </row>
    <row r="14" spans="2:13" x14ac:dyDescent="0.25">
      <c r="B14" s="15" t="s">
        <v>22</v>
      </c>
    </row>
    <row r="15" spans="2:13" x14ac:dyDescent="0.25">
      <c r="B15" s="7" t="s">
        <v>21</v>
      </c>
      <c r="C15" s="7">
        <v>99</v>
      </c>
    </row>
    <row r="16" spans="2:13" x14ac:dyDescent="0.25">
      <c r="B16" s="7" t="s">
        <v>23</v>
      </c>
      <c r="C16" s="7">
        <f>COUNTIF(Data!G2:G100,"Rent")</f>
        <v>50</v>
      </c>
    </row>
    <row r="18" spans="2:4" x14ac:dyDescent="0.25">
      <c r="B18" t="s">
        <v>24</v>
      </c>
    </row>
    <row r="19" spans="2:4" x14ac:dyDescent="0.25">
      <c r="B19" s="7" t="s">
        <v>25</v>
      </c>
      <c r="C19" s="7">
        <f>C15*M4</f>
        <v>50</v>
      </c>
      <c r="D19" s="7" t="str">
        <f>IF(C19&gt;=10,"PASS")</f>
        <v>PASS</v>
      </c>
    </row>
    <row r="20" spans="2:4" x14ac:dyDescent="0.25">
      <c r="B20" s="7" t="s">
        <v>26</v>
      </c>
      <c r="C20" s="7">
        <f>C15*(1-M4)</f>
        <v>49</v>
      </c>
      <c r="D20" s="7" t="str">
        <f>IF(C20&gt;=10,"PASS")</f>
        <v>PASS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31F7-A11B-4CE8-95D2-8D4A7E7E7AD5}">
  <dimension ref="A1:S100"/>
  <sheetViews>
    <sheetView workbookViewId="0">
      <selection activeCell="L11" sqref="L11"/>
    </sheetView>
  </sheetViews>
  <sheetFormatPr defaultRowHeight="13.8" x14ac:dyDescent="0.25"/>
  <cols>
    <col min="1" max="1" width="11.109375" bestFit="1" customWidth="1"/>
    <col min="4" max="4" width="13.44140625" bestFit="1" customWidth="1"/>
    <col min="7" max="7" width="11.33203125" customWidth="1"/>
    <col min="8" max="8" width="12.88671875" customWidth="1"/>
    <col min="9" max="13" width="11.33203125" customWidth="1"/>
    <col min="17" max="17" width="13.44140625" bestFit="1" customWidth="1"/>
  </cols>
  <sheetData>
    <row r="1" spans="1:19" ht="27.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O1" t="s">
        <v>2</v>
      </c>
      <c r="P1" t="s">
        <v>4</v>
      </c>
      <c r="Q1" t="s">
        <v>3</v>
      </c>
      <c r="R1" t="s">
        <v>5</v>
      </c>
      <c r="S1" t="s">
        <v>1</v>
      </c>
    </row>
    <row r="2" spans="1:19" x14ac:dyDescent="0.25">
      <c r="A2" s="2">
        <v>1500</v>
      </c>
      <c r="B2" s="3">
        <v>1.1000000000000001</v>
      </c>
      <c r="C2" s="4">
        <v>20</v>
      </c>
      <c r="D2" s="3">
        <v>5</v>
      </c>
      <c r="E2" s="3">
        <v>2</v>
      </c>
      <c r="F2" s="3">
        <v>2</v>
      </c>
      <c r="G2" s="3" t="s">
        <v>7</v>
      </c>
      <c r="H2" s="5" t="s">
        <v>8</v>
      </c>
      <c r="I2" s="3"/>
      <c r="J2" s="3"/>
      <c r="K2" s="3"/>
      <c r="L2" s="3"/>
      <c r="M2" s="3"/>
      <c r="O2" s="4">
        <v>20</v>
      </c>
      <c r="P2" s="3">
        <v>2</v>
      </c>
      <c r="Q2" s="3">
        <v>5</v>
      </c>
      <c r="R2" s="3">
        <v>2</v>
      </c>
      <c r="S2" s="3">
        <v>1.1000000000000001</v>
      </c>
    </row>
    <row r="3" spans="1:19" x14ac:dyDescent="0.25">
      <c r="A3" s="2">
        <v>1500</v>
      </c>
      <c r="B3" s="3">
        <v>0.6</v>
      </c>
      <c r="C3" s="4">
        <v>8</v>
      </c>
      <c r="D3" s="3">
        <v>3</v>
      </c>
      <c r="E3" s="3">
        <v>2</v>
      </c>
      <c r="F3" s="3">
        <v>1</v>
      </c>
      <c r="G3" s="3" t="s">
        <v>7</v>
      </c>
      <c r="H3" s="6"/>
      <c r="I3" s="7" t="s">
        <v>1</v>
      </c>
      <c r="J3" s="7" t="s">
        <v>2</v>
      </c>
      <c r="K3" s="7" t="s">
        <v>3</v>
      </c>
      <c r="L3" s="7" t="s">
        <v>4</v>
      </c>
      <c r="M3" s="7" t="s">
        <v>5</v>
      </c>
      <c r="O3" s="4">
        <v>8</v>
      </c>
      <c r="P3" s="3">
        <v>2</v>
      </c>
      <c r="Q3" s="3">
        <v>3</v>
      </c>
      <c r="R3" s="3">
        <v>1</v>
      </c>
      <c r="S3" s="3">
        <v>0.6</v>
      </c>
    </row>
    <row r="4" spans="1:19" x14ac:dyDescent="0.25">
      <c r="A4" s="2">
        <v>1500</v>
      </c>
      <c r="B4" s="3">
        <v>0.8</v>
      </c>
      <c r="C4" s="4">
        <v>12</v>
      </c>
      <c r="D4" s="3">
        <v>2</v>
      </c>
      <c r="E4" s="3">
        <v>4</v>
      </c>
      <c r="F4" s="3">
        <v>3</v>
      </c>
      <c r="G4" s="3" t="s">
        <v>7</v>
      </c>
      <c r="H4" s="7" t="s">
        <v>1</v>
      </c>
      <c r="I4" s="6">
        <v>1</v>
      </c>
      <c r="J4" s="8"/>
      <c r="K4" s="8"/>
      <c r="L4" s="8"/>
      <c r="M4" s="8"/>
      <c r="O4" s="4">
        <v>12</v>
      </c>
      <c r="P4" s="3">
        <v>4</v>
      </c>
      <c r="Q4" s="3">
        <v>2</v>
      </c>
      <c r="R4" s="3">
        <v>3</v>
      </c>
      <c r="S4" s="3">
        <v>0.8</v>
      </c>
    </row>
    <row r="5" spans="1:19" x14ac:dyDescent="0.25">
      <c r="A5" s="2">
        <v>2000</v>
      </c>
      <c r="B5" s="3">
        <v>1</v>
      </c>
      <c r="C5" s="4">
        <v>8</v>
      </c>
      <c r="D5" s="3">
        <v>3</v>
      </c>
      <c r="E5" s="3">
        <v>3</v>
      </c>
      <c r="F5" s="3">
        <v>2</v>
      </c>
      <c r="G5" s="3" t="s">
        <v>7</v>
      </c>
      <c r="H5" s="7" t="s">
        <v>2</v>
      </c>
      <c r="I5" s="6">
        <f>CORREL(B2:B100,C2:C100)</f>
        <v>-8.2880369217160299E-2</v>
      </c>
      <c r="J5" s="6">
        <v>1</v>
      </c>
      <c r="K5" s="8"/>
      <c r="L5" s="8"/>
      <c r="M5" s="8"/>
      <c r="O5" s="4">
        <v>8</v>
      </c>
      <c r="P5" s="3">
        <v>3</v>
      </c>
      <c r="Q5" s="3">
        <v>3</v>
      </c>
      <c r="R5" s="3">
        <v>2</v>
      </c>
      <c r="S5" s="3">
        <v>1</v>
      </c>
    </row>
    <row r="6" spans="1:19" x14ac:dyDescent="0.25">
      <c r="A6" s="2">
        <v>3000</v>
      </c>
      <c r="B6" s="3">
        <v>20</v>
      </c>
      <c r="C6" s="4">
        <v>5</v>
      </c>
      <c r="D6" s="3">
        <v>20</v>
      </c>
      <c r="E6" s="3">
        <v>2</v>
      </c>
      <c r="F6" s="3">
        <v>5</v>
      </c>
      <c r="G6" s="3" t="s">
        <v>9</v>
      </c>
      <c r="H6" s="7" t="s">
        <v>3</v>
      </c>
      <c r="I6" s="6">
        <f>CORREL(B2:B100,D2:D100)</f>
        <v>-5.3580337283659553E-2</v>
      </c>
      <c r="J6" s="6">
        <f>CORREL(D2:D100,C2:C100)</f>
        <v>0.13176106783002675</v>
      </c>
      <c r="K6" s="6">
        <v>1</v>
      </c>
      <c r="L6" s="8"/>
      <c r="M6" s="8"/>
      <c r="O6" s="4">
        <v>5</v>
      </c>
      <c r="P6" s="3">
        <v>2</v>
      </c>
      <c r="Q6" s="3">
        <v>20</v>
      </c>
      <c r="R6" s="3">
        <v>5</v>
      </c>
      <c r="S6" s="3">
        <v>20</v>
      </c>
    </row>
    <row r="7" spans="1:19" x14ac:dyDescent="0.25">
      <c r="A7" s="2">
        <v>800</v>
      </c>
      <c r="B7" s="3">
        <v>6</v>
      </c>
      <c r="C7" s="4">
        <v>15</v>
      </c>
      <c r="D7" s="3">
        <v>50</v>
      </c>
      <c r="E7" s="3">
        <v>7</v>
      </c>
      <c r="F7" s="3">
        <v>7</v>
      </c>
      <c r="G7" s="3" t="s">
        <v>9</v>
      </c>
      <c r="H7" s="7" t="s">
        <v>4</v>
      </c>
      <c r="I7" s="6">
        <f>CORREL(B2:B100,E2:E100)</f>
        <v>-0.12693764885180372</v>
      </c>
      <c r="J7" s="6">
        <f>CORREL(C2:C100,E2:E100)</f>
        <v>0.12125916152167121</v>
      </c>
      <c r="K7" s="6">
        <f>CORREL(D2:D100,E2:E100)</f>
        <v>3.831567462579321E-2</v>
      </c>
      <c r="L7" s="6">
        <v>1</v>
      </c>
      <c r="M7" s="8"/>
      <c r="O7" s="4">
        <v>15</v>
      </c>
      <c r="P7" s="3">
        <v>7</v>
      </c>
      <c r="Q7" s="3">
        <v>50</v>
      </c>
      <c r="R7" s="3">
        <v>7</v>
      </c>
      <c r="S7" s="3">
        <v>6</v>
      </c>
    </row>
    <row r="8" spans="1:19" x14ac:dyDescent="0.25">
      <c r="A8" s="2">
        <v>1200</v>
      </c>
      <c r="B8" s="3">
        <v>2.5</v>
      </c>
      <c r="C8" s="4">
        <v>0</v>
      </c>
      <c r="D8" s="3">
        <v>0</v>
      </c>
      <c r="E8" s="3">
        <v>0</v>
      </c>
      <c r="F8" s="3">
        <v>1</v>
      </c>
      <c r="G8" s="3" t="s">
        <v>9</v>
      </c>
      <c r="H8" s="7" t="s">
        <v>5</v>
      </c>
      <c r="I8" s="6">
        <f>CORREL(B2:B100,F2:F100)</f>
        <v>-5.3269654972718211E-2</v>
      </c>
      <c r="J8" s="6">
        <f>CORREL(F2:F100,C2:C100)</f>
        <v>0.18347228817068179</v>
      </c>
      <c r="K8" s="6">
        <f>CORREL(F2:F100,D2:D100)</f>
        <v>0.18415087476046729</v>
      </c>
      <c r="L8" s="6">
        <f>CORREL(E2:E100,F2:F100)</f>
        <v>0.24812670148611077</v>
      </c>
      <c r="M8" s="6">
        <v>1</v>
      </c>
      <c r="O8" s="4">
        <v>0</v>
      </c>
      <c r="P8" s="3">
        <v>0</v>
      </c>
      <c r="Q8" s="3">
        <v>0</v>
      </c>
      <c r="R8" s="3">
        <v>1</v>
      </c>
      <c r="S8" s="3">
        <v>2.5</v>
      </c>
    </row>
    <row r="9" spans="1:19" x14ac:dyDescent="0.25">
      <c r="A9" s="2">
        <v>1145.1400000000001</v>
      </c>
      <c r="B9" s="3">
        <v>19.190000000000001</v>
      </c>
      <c r="C9" s="4">
        <v>8</v>
      </c>
      <c r="D9" s="3">
        <v>1</v>
      </c>
      <c r="E9" s="3">
        <v>0</v>
      </c>
      <c r="F9" s="3">
        <v>11</v>
      </c>
      <c r="G9" s="3" t="s">
        <v>9</v>
      </c>
      <c r="I9" s="3"/>
      <c r="J9" s="3"/>
      <c r="K9" s="3"/>
      <c r="L9" s="3"/>
      <c r="M9" s="3"/>
      <c r="O9" s="4">
        <v>8</v>
      </c>
      <c r="P9" s="3">
        <v>0</v>
      </c>
      <c r="Q9" s="3">
        <v>1</v>
      </c>
      <c r="R9" s="3">
        <v>11</v>
      </c>
      <c r="S9" s="3">
        <v>19.190000000000001</v>
      </c>
    </row>
    <row r="10" spans="1:19" x14ac:dyDescent="0.25">
      <c r="A10" s="2">
        <v>1400</v>
      </c>
      <c r="B10" s="3">
        <v>0.5</v>
      </c>
      <c r="C10" s="4">
        <v>3</v>
      </c>
      <c r="D10" s="3">
        <v>3</v>
      </c>
      <c r="E10" s="3">
        <v>2</v>
      </c>
      <c r="F10" s="3">
        <v>0</v>
      </c>
      <c r="G10" s="3" t="s">
        <v>7</v>
      </c>
      <c r="H10" s="3"/>
      <c r="I10" s="3"/>
      <c r="J10" s="3"/>
      <c r="K10" s="3"/>
      <c r="L10" s="3"/>
      <c r="M10" s="3"/>
      <c r="O10" s="4">
        <v>3</v>
      </c>
      <c r="P10" s="3">
        <v>2</v>
      </c>
      <c r="Q10" s="3">
        <v>3</v>
      </c>
      <c r="R10" s="3">
        <v>0</v>
      </c>
      <c r="S10" s="3">
        <v>0.5</v>
      </c>
    </row>
    <row r="11" spans="1:19" x14ac:dyDescent="0.25">
      <c r="A11" s="2">
        <v>1500</v>
      </c>
      <c r="B11" s="3">
        <v>0.5</v>
      </c>
      <c r="C11" s="4">
        <v>10</v>
      </c>
      <c r="D11" s="3">
        <v>2</v>
      </c>
      <c r="E11" s="3">
        <v>4</v>
      </c>
      <c r="F11" s="3">
        <v>4</v>
      </c>
      <c r="G11" s="3" t="s">
        <v>7</v>
      </c>
      <c r="H11" s="3"/>
      <c r="I11" s="3"/>
      <c r="J11" s="3"/>
      <c r="K11" s="3"/>
      <c r="L11" s="3"/>
      <c r="M11" s="3"/>
      <c r="O11" s="4">
        <v>10</v>
      </c>
      <c r="P11" s="3">
        <v>4</v>
      </c>
      <c r="Q11" s="3">
        <v>2</v>
      </c>
      <c r="R11" s="3">
        <v>4</v>
      </c>
      <c r="S11" s="3">
        <v>0.5</v>
      </c>
    </row>
    <row r="12" spans="1:19" x14ac:dyDescent="0.25">
      <c r="A12" s="2">
        <v>600</v>
      </c>
      <c r="B12" s="3">
        <v>0.5</v>
      </c>
      <c r="C12" s="4">
        <v>5</v>
      </c>
      <c r="D12" s="3">
        <v>0</v>
      </c>
      <c r="E12" s="3">
        <v>6</v>
      </c>
      <c r="F12" s="3">
        <v>8</v>
      </c>
      <c r="G12" s="3" t="s">
        <v>9</v>
      </c>
      <c r="H12" s="3"/>
      <c r="I12" s="3"/>
      <c r="J12" s="3"/>
      <c r="K12" s="3"/>
      <c r="L12" s="3"/>
      <c r="M12" s="3"/>
      <c r="O12" s="4">
        <v>5</v>
      </c>
      <c r="P12" s="3">
        <v>6</v>
      </c>
      <c r="Q12" s="3">
        <v>0</v>
      </c>
      <c r="R12" s="3">
        <v>8</v>
      </c>
      <c r="S12" s="3">
        <v>0.5</v>
      </c>
    </row>
    <row r="13" spans="1:19" x14ac:dyDescent="0.25">
      <c r="A13" s="2">
        <v>900</v>
      </c>
      <c r="B13" s="3">
        <v>0.5</v>
      </c>
      <c r="C13" s="4">
        <v>6</v>
      </c>
      <c r="D13" s="3">
        <v>4</v>
      </c>
      <c r="E13" s="3">
        <v>5</v>
      </c>
      <c r="F13" s="3">
        <v>5</v>
      </c>
      <c r="G13" s="3" t="s">
        <v>9</v>
      </c>
      <c r="H13" s="3"/>
      <c r="I13" s="3"/>
      <c r="J13" s="3"/>
      <c r="K13" s="3"/>
      <c r="L13" s="3"/>
      <c r="M13" s="3"/>
      <c r="O13" s="4">
        <v>6</v>
      </c>
      <c r="P13" s="3">
        <v>5</v>
      </c>
      <c r="Q13" s="3">
        <v>4</v>
      </c>
      <c r="R13" s="3">
        <v>5</v>
      </c>
      <c r="S13" s="3">
        <v>0.5</v>
      </c>
    </row>
    <row r="14" spans="1:19" x14ac:dyDescent="0.25">
      <c r="A14" s="2">
        <v>800</v>
      </c>
      <c r="B14" s="3">
        <v>0.8</v>
      </c>
      <c r="C14" s="4">
        <v>8</v>
      </c>
      <c r="D14" s="3">
        <v>0</v>
      </c>
      <c r="E14" s="3">
        <v>4</v>
      </c>
      <c r="F14" s="3">
        <v>1</v>
      </c>
      <c r="G14" s="3" t="s">
        <v>7</v>
      </c>
      <c r="H14" s="3"/>
      <c r="I14" s="3"/>
      <c r="J14" s="3"/>
      <c r="K14" s="3"/>
      <c r="L14" s="3"/>
      <c r="M14" s="3"/>
      <c r="O14" s="4">
        <v>8</v>
      </c>
      <c r="P14" s="3">
        <v>4</v>
      </c>
      <c r="Q14" s="3">
        <v>0</v>
      </c>
      <c r="R14" s="3">
        <v>1</v>
      </c>
      <c r="S14" s="3">
        <v>0.8</v>
      </c>
    </row>
    <row r="15" spans="1:19" x14ac:dyDescent="0.25">
      <c r="A15" s="2">
        <v>1000</v>
      </c>
      <c r="B15" s="3">
        <v>1</v>
      </c>
      <c r="C15" s="4">
        <v>10</v>
      </c>
      <c r="D15" s="3">
        <v>5</v>
      </c>
      <c r="E15" s="3">
        <v>10</v>
      </c>
      <c r="F15" s="3">
        <v>4</v>
      </c>
      <c r="G15" s="3" t="s">
        <v>7</v>
      </c>
      <c r="H15" s="3"/>
      <c r="I15" s="3"/>
      <c r="J15" s="3"/>
      <c r="K15" s="3"/>
      <c r="L15" s="3"/>
      <c r="M15" s="3"/>
      <c r="O15" s="4">
        <v>10</v>
      </c>
      <c r="P15" s="3">
        <v>10</v>
      </c>
      <c r="Q15" s="3">
        <v>5</v>
      </c>
      <c r="R15" s="3">
        <v>4</v>
      </c>
      <c r="S15" s="3">
        <v>1</v>
      </c>
    </row>
    <row r="16" spans="1:19" x14ac:dyDescent="0.25">
      <c r="A16" s="2">
        <v>3000</v>
      </c>
      <c r="B16" s="3">
        <v>1.8</v>
      </c>
      <c r="C16" s="4">
        <v>5</v>
      </c>
      <c r="D16" s="3">
        <v>7</v>
      </c>
      <c r="E16" s="3">
        <v>4</v>
      </c>
      <c r="F16" s="3">
        <v>3</v>
      </c>
      <c r="G16" s="3" t="s">
        <v>7</v>
      </c>
      <c r="H16" s="3"/>
      <c r="I16" s="3"/>
      <c r="J16" s="3"/>
      <c r="K16" s="3"/>
      <c r="L16" s="3"/>
      <c r="M16" s="3"/>
      <c r="O16" s="4">
        <v>5</v>
      </c>
      <c r="P16" s="3">
        <v>4</v>
      </c>
      <c r="Q16" s="3">
        <v>7</v>
      </c>
      <c r="R16" s="3">
        <v>3</v>
      </c>
      <c r="S16" s="3">
        <v>1.8</v>
      </c>
    </row>
    <row r="17" spans="1:19" x14ac:dyDescent="0.25">
      <c r="A17" s="2">
        <v>2700</v>
      </c>
      <c r="B17" s="3">
        <v>1</v>
      </c>
      <c r="C17" s="4">
        <v>40</v>
      </c>
      <c r="D17" s="3">
        <v>1</v>
      </c>
      <c r="E17" s="3">
        <v>8</v>
      </c>
      <c r="F17" s="3">
        <v>2</v>
      </c>
      <c r="G17" s="3" t="s">
        <v>7</v>
      </c>
      <c r="H17" s="3"/>
      <c r="I17" s="3"/>
      <c r="J17" s="3"/>
      <c r="K17" s="3"/>
      <c r="L17" s="3"/>
      <c r="M17" s="3"/>
      <c r="O17" s="4">
        <v>40</v>
      </c>
      <c r="P17" s="3">
        <v>8</v>
      </c>
      <c r="Q17" s="3">
        <v>1</v>
      </c>
      <c r="R17" s="3">
        <v>2</v>
      </c>
      <c r="S17" s="3">
        <v>1</v>
      </c>
    </row>
    <row r="18" spans="1:19" x14ac:dyDescent="0.25">
      <c r="A18" s="2">
        <v>3000</v>
      </c>
      <c r="B18" s="3">
        <v>3</v>
      </c>
      <c r="C18" s="4">
        <v>30</v>
      </c>
      <c r="D18" s="3">
        <v>4</v>
      </c>
      <c r="E18" s="3">
        <v>18</v>
      </c>
      <c r="F18" s="3">
        <v>32</v>
      </c>
      <c r="G18" s="3" t="s">
        <v>9</v>
      </c>
      <c r="H18" s="3"/>
      <c r="I18" s="3"/>
      <c r="J18" s="3"/>
      <c r="K18" s="3"/>
      <c r="L18" s="3"/>
      <c r="M18" s="3"/>
      <c r="O18" s="4">
        <v>30</v>
      </c>
      <c r="P18" s="3">
        <v>18</v>
      </c>
      <c r="Q18" s="3">
        <v>4</v>
      </c>
      <c r="R18" s="3">
        <v>32</v>
      </c>
      <c r="S18" s="3">
        <v>3</v>
      </c>
    </row>
    <row r="19" spans="1:19" x14ac:dyDescent="0.25">
      <c r="A19" s="2">
        <v>600</v>
      </c>
      <c r="B19" s="3">
        <v>2</v>
      </c>
      <c r="C19" s="4">
        <v>16</v>
      </c>
      <c r="D19" s="3">
        <v>3</v>
      </c>
      <c r="E19" s="3">
        <v>5</v>
      </c>
      <c r="F19" s="3">
        <v>4</v>
      </c>
      <c r="G19" s="3" t="s">
        <v>7</v>
      </c>
      <c r="H19" s="3"/>
      <c r="I19" s="3"/>
      <c r="J19" s="3"/>
      <c r="K19" s="3"/>
      <c r="L19" s="3"/>
      <c r="M19" s="3"/>
      <c r="O19" s="4">
        <v>16</v>
      </c>
      <c r="P19" s="3">
        <v>5</v>
      </c>
      <c r="Q19" s="3">
        <v>3</v>
      </c>
      <c r="R19" s="3">
        <v>4</v>
      </c>
      <c r="S19" s="3">
        <v>2</v>
      </c>
    </row>
    <row r="20" spans="1:19" x14ac:dyDescent="0.25">
      <c r="A20" s="2">
        <v>2400</v>
      </c>
      <c r="B20" s="3">
        <v>0.8</v>
      </c>
      <c r="C20" s="4">
        <v>30</v>
      </c>
      <c r="D20" s="3">
        <v>5</v>
      </c>
      <c r="E20" s="3">
        <v>3</v>
      </c>
      <c r="F20" s="3">
        <v>10</v>
      </c>
      <c r="G20" s="3" t="s">
        <v>9</v>
      </c>
      <c r="H20" s="3"/>
      <c r="I20" s="3"/>
      <c r="J20" s="3"/>
      <c r="K20" s="3"/>
      <c r="L20" s="3"/>
      <c r="M20" s="3"/>
      <c r="O20" s="4">
        <v>30</v>
      </c>
      <c r="P20" s="3">
        <v>3</v>
      </c>
      <c r="Q20" s="3">
        <v>5</v>
      </c>
      <c r="R20" s="3">
        <v>10</v>
      </c>
      <c r="S20" s="3">
        <v>0.8</v>
      </c>
    </row>
    <row r="21" spans="1:19" x14ac:dyDescent="0.25">
      <c r="A21" s="2">
        <v>892</v>
      </c>
      <c r="B21" s="3">
        <v>0.6</v>
      </c>
      <c r="C21" s="4">
        <v>14</v>
      </c>
      <c r="D21" s="3">
        <v>4</v>
      </c>
      <c r="E21" s="3">
        <v>6</v>
      </c>
      <c r="F21" s="3">
        <v>4</v>
      </c>
      <c r="G21" s="3" t="s">
        <v>9</v>
      </c>
      <c r="H21" s="3"/>
      <c r="I21" s="3"/>
      <c r="J21" s="3"/>
      <c r="K21" s="3"/>
      <c r="L21" s="3"/>
      <c r="M21" s="3"/>
      <c r="O21" s="4">
        <v>14</v>
      </c>
      <c r="P21" s="3">
        <v>6</v>
      </c>
      <c r="Q21" s="3">
        <v>4</v>
      </c>
      <c r="R21" s="3">
        <v>4</v>
      </c>
      <c r="S21" s="3">
        <v>0.6</v>
      </c>
    </row>
    <row r="22" spans="1:19" x14ac:dyDescent="0.25">
      <c r="A22" s="2">
        <v>350</v>
      </c>
      <c r="B22" s="3">
        <v>0.7</v>
      </c>
      <c r="C22" s="4">
        <v>12</v>
      </c>
      <c r="D22" s="3">
        <v>0</v>
      </c>
      <c r="E22" s="3">
        <v>2</v>
      </c>
      <c r="F22" s="3">
        <v>2</v>
      </c>
      <c r="G22" s="3" t="s">
        <v>7</v>
      </c>
      <c r="H22" s="3"/>
      <c r="I22" s="3"/>
      <c r="J22" s="3"/>
      <c r="K22" s="3"/>
      <c r="L22" s="3"/>
      <c r="M22" s="3"/>
      <c r="O22" s="4">
        <v>12</v>
      </c>
      <c r="P22" s="3">
        <v>2</v>
      </c>
      <c r="Q22" s="3">
        <v>0</v>
      </c>
      <c r="R22" s="3">
        <v>2</v>
      </c>
      <c r="S22" s="3">
        <v>0.7</v>
      </c>
    </row>
    <row r="23" spans="1:19" x14ac:dyDescent="0.25">
      <c r="A23" s="2">
        <v>500</v>
      </c>
      <c r="B23" s="3">
        <v>1.5</v>
      </c>
      <c r="C23" s="4">
        <v>30</v>
      </c>
      <c r="D23" s="3">
        <v>20</v>
      </c>
      <c r="E23" s="3">
        <v>1</v>
      </c>
      <c r="F23" s="3">
        <v>25</v>
      </c>
      <c r="G23" s="3" t="s">
        <v>7</v>
      </c>
      <c r="H23" s="3"/>
      <c r="I23" s="3"/>
      <c r="J23" s="3"/>
      <c r="K23" s="3"/>
      <c r="L23" s="3"/>
      <c r="M23" s="3"/>
      <c r="O23" s="4">
        <v>30</v>
      </c>
      <c r="P23" s="3">
        <v>1</v>
      </c>
      <c r="Q23" s="3">
        <v>20</v>
      </c>
      <c r="R23" s="3">
        <v>25</v>
      </c>
      <c r="S23" s="3">
        <v>1.5</v>
      </c>
    </row>
    <row r="24" spans="1:19" x14ac:dyDescent="0.25">
      <c r="A24" s="2">
        <v>350</v>
      </c>
      <c r="B24" s="3">
        <v>5</v>
      </c>
      <c r="C24" s="4">
        <v>3</v>
      </c>
      <c r="D24" s="3">
        <v>2</v>
      </c>
      <c r="E24" s="3">
        <v>0</v>
      </c>
      <c r="F24" s="3">
        <v>2</v>
      </c>
      <c r="G24" s="3" t="s">
        <v>7</v>
      </c>
      <c r="H24" s="3"/>
      <c r="I24" s="3"/>
      <c r="J24" s="3"/>
      <c r="K24" s="3"/>
      <c r="L24" s="3"/>
      <c r="M24" s="3"/>
      <c r="O24" s="4">
        <v>3</v>
      </c>
      <c r="P24" s="3">
        <v>0</v>
      </c>
      <c r="Q24" s="3">
        <v>2</v>
      </c>
      <c r="R24" s="3">
        <v>2</v>
      </c>
      <c r="S24" s="3">
        <v>5</v>
      </c>
    </row>
    <row r="25" spans="1:19" x14ac:dyDescent="0.25">
      <c r="A25" s="2">
        <v>1000</v>
      </c>
      <c r="B25" s="3">
        <v>1</v>
      </c>
      <c r="C25" s="4">
        <v>15</v>
      </c>
      <c r="D25" s="3">
        <v>3</v>
      </c>
      <c r="E25" s="3">
        <v>2</v>
      </c>
      <c r="F25" s="3">
        <v>5</v>
      </c>
      <c r="G25" s="3" t="s">
        <v>7</v>
      </c>
      <c r="H25" s="3"/>
      <c r="I25" s="3"/>
      <c r="J25" s="3"/>
      <c r="K25" s="3"/>
      <c r="L25" s="3"/>
      <c r="M25" s="3"/>
      <c r="O25" s="4">
        <v>15</v>
      </c>
      <c r="P25" s="3">
        <v>2</v>
      </c>
      <c r="Q25" s="3">
        <v>3</v>
      </c>
      <c r="R25" s="3">
        <v>5</v>
      </c>
      <c r="S25" s="3">
        <v>1</v>
      </c>
    </row>
    <row r="26" spans="1:19" x14ac:dyDescent="0.25">
      <c r="A26" s="2">
        <v>3500</v>
      </c>
      <c r="B26" s="3">
        <v>5.4</v>
      </c>
      <c r="C26" s="4">
        <v>60</v>
      </c>
      <c r="D26" s="3">
        <v>4</v>
      </c>
      <c r="E26" s="3">
        <v>2</v>
      </c>
      <c r="F26" s="3">
        <v>2</v>
      </c>
      <c r="G26" s="3" t="s">
        <v>9</v>
      </c>
      <c r="H26" s="3"/>
      <c r="I26" s="3"/>
      <c r="J26" s="3"/>
      <c r="K26" s="3"/>
      <c r="L26" s="3"/>
      <c r="M26" s="3"/>
      <c r="O26" s="4">
        <v>60</v>
      </c>
      <c r="P26" s="3">
        <v>2</v>
      </c>
      <c r="Q26" s="3">
        <v>4</v>
      </c>
      <c r="R26" s="3">
        <v>2</v>
      </c>
      <c r="S26" s="3">
        <v>5.4</v>
      </c>
    </row>
    <row r="27" spans="1:19" x14ac:dyDescent="0.25">
      <c r="A27" s="2">
        <v>4000</v>
      </c>
      <c r="B27" s="3">
        <v>1</v>
      </c>
      <c r="C27" s="4">
        <v>4</v>
      </c>
      <c r="D27" s="3">
        <v>3</v>
      </c>
      <c r="E27" s="3">
        <v>3</v>
      </c>
      <c r="F27" s="3">
        <v>10</v>
      </c>
      <c r="G27" s="3" t="s">
        <v>9</v>
      </c>
      <c r="H27" s="3"/>
      <c r="I27" s="3"/>
      <c r="J27" s="3"/>
      <c r="K27" s="3"/>
      <c r="L27" s="3"/>
      <c r="M27" s="3"/>
      <c r="O27" s="4">
        <v>4</v>
      </c>
      <c r="P27" s="3">
        <v>3</v>
      </c>
      <c r="Q27" s="3">
        <v>3</v>
      </c>
      <c r="R27" s="3">
        <v>10</v>
      </c>
      <c r="S27" s="3">
        <v>1</v>
      </c>
    </row>
    <row r="28" spans="1:19" x14ac:dyDescent="0.25">
      <c r="A28" s="2">
        <v>2000</v>
      </c>
      <c r="B28" s="3">
        <v>0.3</v>
      </c>
      <c r="C28" s="4">
        <v>20</v>
      </c>
      <c r="D28" s="3">
        <v>2</v>
      </c>
      <c r="E28" s="3">
        <v>5</v>
      </c>
      <c r="F28" s="3">
        <v>1</v>
      </c>
      <c r="G28" s="3" t="s">
        <v>7</v>
      </c>
      <c r="H28" s="3"/>
      <c r="I28" s="3"/>
      <c r="J28" s="3"/>
      <c r="K28" s="3"/>
      <c r="L28" s="3"/>
      <c r="M28" s="3"/>
      <c r="O28" s="4">
        <v>20</v>
      </c>
      <c r="P28" s="3">
        <v>5</v>
      </c>
      <c r="Q28" s="3">
        <v>2</v>
      </c>
      <c r="R28" s="3">
        <v>1</v>
      </c>
      <c r="S28" s="3">
        <v>0.3</v>
      </c>
    </row>
    <row r="29" spans="1:19" x14ac:dyDescent="0.25">
      <c r="A29" s="2">
        <v>418.14</v>
      </c>
      <c r="B29" s="3">
        <v>1</v>
      </c>
      <c r="C29" s="4">
        <v>4</v>
      </c>
      <c r="D29" s="3">
        <v>3</v>
      </c>
      <c r="E29" s="3">
        <v>4</v>
      </c>
      <c r="F29" s="3">
        <v>5</v>
      </c>
      <c r="G29" s="3" t="s">
        <v>9</v>
      </c>
      <c r="H29" s="3"/>
      <c r="I29" s="3"/>
      <c r="J29" s="3"/>
      <c r="K29" s="3"/>
      <c r="L29" s="3"/>
      <c r="M29" s="3"/>
      <c r="O29" s="4">
        <v>4</v>
      </c>
      <c r="P29" s="3">
        <v>4</v>
      </c>
      <c r="Q29" s="3">
        <v>3</v>
      </c>
      <c r="R29" s="3">
        <v>5</v>
      </c>
      <c r="S29" s="3">
        <v>1</v>
      </c>
    </row>
    <row r="30" spans="1:19" x14ac:dyDescent="0.25">
      <c r="A30" s="2">
        <v>1106.21</v>
      </c>
      <c r="B30" s="3">
        <v>1</v>
      </c>
      <c r="C30" s="4">
        <v>4</v>
      </c>
      <c r="D30" s="3">
        <v>3</v>
      </c>
      <c r="E30" s="3">
        <v>4</v>
      </c>
      <c r="F30" s="3">
        <v>5</v>
      </c>
      <c r="G30" s="3" t="s">
        <v>9</v>
      </c>
      <c r="H30" s="3"/>
      <c r="I30" s="3"/>
      <c r="J30" s="3"/>
      <c r="K30" s="3"/>
      <c r="L30" s="3"/>
      <c r="M30" s="3"/>
      <c r="O30" s="4">
        <v>4</v>
      </c>
      <c r="P30" s="3">
        <v>4</v>
      </c>
      <c r="Q30" s="3">
        <v>3</v>
      </c>
      <c r="R30" s="3">
        <v>5</v>
      </c>
      <c r="S30" s="3">
        <v>1</v>
      </c>
    </row>
    <row r="31" spans="1:19" x14ac:dyDescent="0.25">
      <c r="A31" s="2">
        <v>2000</v>
      </c>
      <c r="B31" s="3">
        <v>0.5</v>
      </c>
      <c r="C31" s="4">
        <v>6</v>
      </c>
      <c r="D31" s="3">
        <v>0</v>
      </c>
      <c r="E31" s="3">
        <v>3</v>
      </c>
      <c r="F31" s="3">
        <v>1</v>
      </c>
      <c r="G31" s="3" t="s">
        <v>7</v>
      </c>
      <c r="H31" s="3"/>
      <c r="I31" s="3"/>
      <c r="J31" s="3"/>
      <c r="K31" s="3"/>
      <c r="L31" s="3"/>
      <c r="M31" s="3"/>
      <c r="O31" s="4">
        <v>6</v>
      </c>
      <c r="P31" s="3">
        <v>3</v>
      </c>
      <c r="Q31" s="3">
        <v>0</v>
      </c>
      <c r="R31" s="3">
        <v>1</v>
      </c>
      <c r="S31" s="3">
        <v>0.5</v>
      </c>
    </row>
    <row r="32" spans="1:19" x14ac:dyDescent="0.25">
      <c r="A32" s="2">
        <v>3000</v>
      </c>
      <c r="B32" s="3">
        <v>0.6</v>
      </c>
      <c r="C32" s="4">
        <v>20</v>
      </c>
      <c r="D32" s="3">
        <v>10</v>
      </c>
      <c r="E32" s="3">
        <v>4</v>
      </c>
      <c r="F32" s="3">
        <v>4</v>
      </c>
      <c r="G32" s="3" t="s">
        <v>7</v>
      </c>
      <c r="H32" s="3"/>
      <c r="I32" s="3"/>
      <c r="J32" s="3"/>
      <c r="K32" s="3"/>
      <c r="L32" s="3"/>
      <c r="M32" s="3"/>
      <c r="O32" s="4">
        <v>20</v>
      </c>
      <c r="P32" s="3">
        <v>4</v>
      </c>
      <c r="Q32" s="3">
        <v>10</v>
      </c>
      <c r="R32" s="3">
        <v>4</v>
      </c>
      <c r="S32" s="3">
        <v>0.6</v>
      </c>
    </row>
    <row r="33" spans="1:19" x14ac:dyDescent="0.25">
      <c r="A33" s="2">
        <v>2000</v>
      </c>
      <c r="B33" s="3">
        <v>3</v>
      </c>
      <c r="C33" s="4">
        <v>15</v>
      </c>
      <c r="D33" s="3">
        <v>20</v>
      </c>
      <c r="E33" s="3">
        <v>3</v>
      </c>
      <c r="F33" s="3">
        <v>2</v>
      </c>
      <c r="G33" s="3" t="s">
        <v>7</v>
      </c>
      <c r="H33" s="3"/>
      <c r="I33" s="3"/>
      <c r="J33" s="3"/>
      <c r="K33" s="3"/>
      <c r="L33" s="3"/>
      <c r="M33" s="3"/>
      <c r="O33" s="4">
        <v>15</v>
      </c>
      <c r="P33" s="3">
        <v>3</v>
      </c>
      <c r="Q33" s="3">
        <v>20</v>
      </c>
      <c r="R33" s="3">
        <v>2</v>
      </c>
      <c r="S33" s="3">
        <v>3</v>
      </c>
    </row>
    <row r="34" spans="1:19" x14ac:dyDescent="0.25">
      <c r="A34" s="2">
        <v>2500</v>
      </c>
      <c r="B34" s="3">
        <v>2</v>
      </c>
      <c r="C34" s="4">
        <v>10</v>
      </c>
      <c r="D34" s="3">
        <v>3</v>
      </c>
      <c r="E34" s="3">
        <v>3</v>
      </c>
      <c r="F34" s="3">
        <v>3</v>
      </c>
      <c r="G34" s="3" t="s">
        <v>7</v>
      </c>
      <c r="H34" s="3"/>
      <c r="I34" s="3"/>
      <c r="J34" s="3"/>
      <c r="K34" s="3"/>
      <c r="L34" s="3"/>
      <c r="M34" s="3"/>
      <c r="O34" s="4">
        <v>10</v>
      </c>
      <c r="P34" s="3">
        <v>3</v>
      </c>
      <c r="Q34" s="3">
        <v>3</v>
      </c>
      <c r="R34" s="3">
        <v>3</v>
      </c>
      <c r="S34" s="3">
        <v>2</v>
      </c>
    </row>
    <row r="35" spans="1:19" x14ac:dyDescent="0.25">
      <c r="A35" s="2">
        <v>1200</v>
      </c>
      <c r="B35" s="3">
        <v>0.7</v>
      </c>
      <c r="C35" s="4">
        <v>10</v>
      </c>
      <c r="D35" s="3">
        <v>0</v>
      </c>
      <c r="E35" s="3">
        <v>5</v>
      </c>
      <c r="F35" s="3">
        <v>2</v>
      </c>
      <c r="G35" s="3" t="s">
        <v>9</v>
      </c>
      <c r="H35" s="3"/>
      <c r="I35" s="3"/>
      <c r="J35" s="3"/>
      <c r="K35" s="3"/>
      <c r="L35" s="3"/>
      <c r="M35" s="3"/>
      <c r="O35" s="4">
        <v>10</v>
      </c>
      <c r="P35" s="3">
        <v>5</v>
      </c>
      <c r="Q35" s="3">
        <v>0</v>
      </c>
      <c r="R35" s="3">
        <v>2</v>
      </c>
      <c r="S35" s="3">
        <v>0.7</v>
      </c>
    </row>
    <row r="36" spans="1:19" x14ac:dyDescent="0.25">
      <c r="A36" s="2">
        <v>4000</v>
      </c>
      <c r="B36" s="3">
        <v>0.6</v>
      </c>
      <c r="C36" s="4">
        <v>30</v>
      </c>
      <c r="D36" s="3">
        <v>5</v>
      </c>
      <c r="E36" s="3">
        <v>3</v>
      </c>
      <c r="F36" s="3">
        <v>4</v>
      </c>
      <c r="G36" s="3" t="s">
        <v>9</v>
      </c>
      <c r="H36" s="3"/>
      <c r="I36" s="3"/>
      <c r="J36" s="3"/>
      <c r="K36" s="3"/>
      <c r="L36" s="3"/>
      <c r="M36" s="3"/>
      <c r="O36" s="4">
        <v>30</v>
      </c>
      <c r="P36" s="3">
        <v>3</v>
      </c>
      <c r="Q36" s="3">
        <v>5</v>
      </c>
      <c r="R36" s="3">
        <v>4</v>
      </c>
      <c r="S36" s="3">
        <v>0.6</v>
      </c>
    </row>
    <row r="37" spans="1:19" x14ac:dyDescent="0.25">
      <c r="A37" s="2">
        <v>400</v>
      </c>
      <c r="B37" s="3">
        <v>15</v>
      </c>
      <c r="C37" s="4">
        <v>19</v>
      </c>
      <c r="D37" s="3">
        <v>0</v>
      </c>
      <c r="E37" s="3">
        <v>4</v>
      </c>
      <c r="F37" s="3">
        <v>5</v>
      </c>
      <c r="G37" s="3" t="s">
        <v>9</v>
      </c>
      <c r="H37" s="3"/>
      <c r="I37" s="3"/>
      <c r="J37" s="3"/>
      <c r="K37" s="3"/>
      <c r="L37" s="3"/>
      <c r="M37" s="3"/>
      <c r="O37" s="4">
        <v>19</v>
      </c>
      <c r="P37" s="3">
        <v>4</v>
      </c>
      <c r="Q37" s="3">
        <v>0</v>
      </c>
      <c r="R37" s="3">
        <v>5</v>
      </c>
      <c r="S37" s="3">
        <v>15</v>
      </c>
    </row>
    <row r="38" spans="1:19" x14ac:dyDescent="0.25">
      <c r="A38" s="2">
        <v>1000</v>
      </c>
      <c r="B38" s="3">
        <v>8</v>
      </c>
      <c r="C38" s="4">
        <v>15</v>
      </c>
      <c r="D38" s="3">
        <v>0</v>
      </c>
      <c r="E38" s="3">
        <v>4</v>
      </c>
      <c r="F38" s="3">
        <v>1</v>
      </c>
      <c r="G38" s="3" t="s">
        <v>9</v>
      </c>
      <c r="H38" s="3"/>
      <c r="I38" s="3"/>
      <c r="J38" s="3"/>
      <c r="K38" s="3"/>
      <c r="L38" s="3"/>
      <c r="M38" s="3"/>
      <c r="O38" s="4">
        <v>15</v>
      </c>
      <c r="P38" s="3">
        <v>4</v>
      </c>
      <c r="Q38" s="3">
        <v>0</v>
      </c>
      <c r="R38" s="3">
        <v>1</v>
      </c>
      <c r="S38" s="3">
        <v>8</v>
      </c>
    </row>
    <row r="39" spans="1:19" x14ac:dyDescent="0.25">
      <c r="A39" s="2">
        <v>3300</v>
      </c>
      <c r="B39" s="3">
        <v>0.2</v>
      </c>
      <c r="C39" s="4">
        <v>12</v>
      </c>
      <c r="D39" s="3">
        <v>50</v>
      </c>
      <c r="E39" s="3">
        <v>3</v>
      </c>
      <c r="F39" s="3">
        <v>1</v>
      </c>
      <c r="G39" s="3" t="s">
        <v>7</v>
      </c>
      <c r="H39" s="3"/>
      <c r="I39" s="3"/>
      <c r="J39" s="3"/>
      <c r="K39" s="3"/>
      <c r="L39" s="3"/>
      <c r="M39" s="3"/>
      <c r="O39" s="4">
        <v>12</v>
      </c>
      <c r="P39" s="3">
        <v>3</v>
      </c>
      <c r="Q39" s="3">
        <v>50</v>
      </c>
      <c r="R39" s="3">
        <v>1</v>
      </c>
      <c r="S39" s="3">
        <v>0.2</v>
      </c>
    </row>
    <row r="40" spans="1:19" x14ac:dyDescent="0.25">
      <c r="A40" s="2">
        <v>600</v>
      </c>
      <c r="B40" s="3">
        <v>1.5</v>
      </c>
      <c r="C40" s="4">
        <v>10</v>
      </c>
      <c r="D40" s="3">
        <v>3</v>
      </c>
      <c r="E40" s="3">
        <v>4</v>
      </c>
      <c r="F40" s="3">
        <v>1</v>
      </c>
      <c r="G40" s="3" t="s">
        <v>7</v>
      </c>
      <c r="H40" s="3"/>
      <c r="I40" s="3"/>
      <c r="J40" s="3"/>
      <c r="K40" s="3"/>
      <c r="L40" s="3"/>
      <c r="M40" s="3"/>
      <c r="O40" s="4">
        <v>10</v>
      </c>
      <c r="P40" s="3">
        <v>4</v>
      </c>
      <c r="Q40" s="3">
        <v>3</v>
      </c>
      <c r="R40" s="3">
        <v>1</v>
      </c>
      <c r="S40" s="3">
        <v>1.5</v>
      </c>
    </row>
    <row r="41" spans="1:19" x14ac:dyDescent="0.25">
      <c r="A41" s="2">
        <v>1700</v>
      </c>
      <c r="B41" s="3">
        <v>0.5</v>
      </c>
      <c r="C41" s="4">
        <v>5</v>
      </c>
      <c r="D41" s="3">
        <v>2</v>
      </c>
      <c r="E41" s="3">
        <v>4</v>
      </c>
      <c r="F41" s="3">
        <v>5</v>
      </c>
      <c r="G41" s="3" t="s">
        <v>7</v>
      </c>
      <c r="H41" s="3"/>
      <c r="I41" s="3"/>
      <c r="J41" s="3"/>
      <c r="K41" s="3"/>
      <c r="L41" s="3"/>
      <c r="M41" s="3"/>
      <c r="O41" s="4">
        <v>5</v>
      </c>
      <c r="P41" s="3">
        <v>4</v>
      </c>
      <c r="Q41" s="3">
        <v>2</v>
      </c>
      <c r="R41" s="3">
        <v>5</v>
      </c>
      <c r="S41" s="3">
        <v>0.5</v>
      </c>
    </row>
    <row r="42" spans="1:19" x14ac:dyDescent="0.25">
      <c r="A42" s="2">
        <v>1000</v>
      </c>
      <c r="B42" s="3">
        <v>8</v>
      </c>
      <c r="C42" s="4">
        <v>20</v>
      </c>
      <c r="D42" s="3">
        <v>3</v>
      </c>
      <c r="E42" s="3">
        <v>0</v>
      </c>
      <c r="F42" s="3">
        <v>6</v>
      </c>
      <c r="G42" s="3" t="s">
        <v>9</v>
      </c>
      <c r="H42" s="3"/>
      <c r="I42" s="3"/>
      <c r="J42" s="3"/>
      <c r="K42" s="3"/>
      <c r="L42" s="3"/>
      <c r="M42" s="3"/>
      <c r="O42" s="4">
        <v>20</v>
      </c>
      <c r="P42" s="3">
        <v>0</v>
      </c>
      <c r="Q42" s="3">
        <v>3</v>
      </c>
      <c r="R42" s="3">
        <v>6</v>
      </c>
      <c r="S42" s="3">
        <v>8</v>
      </c>
    </row>
    <row r="43" spans="1:19" x14ac:dyDescent="0.25">
      <c r="A43" s="2">
        <v>3000</v>
      </c>
      <c r="B43" s="3">
        <v>0.65</v>
      </c>
      <c r="C43" s="4">
        <v>60</v>
      </c>
      <c r="D43" s="3">
        <v>3</v>
      </c>
      <c r="E43" s="3">
        <v>2</v>
      </c>
      <c r="F43" s="3">
        <v>4</v>
      </c>
      <c r="G43" s="3" t="s">
        <v>7</v>
      </c>
      <c r="H43" s="3"/>
      <c r="I43" s="3"/>
      <c r="J43" s="3"/>
      <c r="K43" s="3"/>
      <c r="L43" s="3"/>
      <c r="M43" s="3"/>
      <c r="O43" s="4">
        <v>60</v>
      </c>
      <c r="P43" s="3">
        <v>2</v>
      </c>
      <c r="Q43" s="3">
        <v>3</v>
      </c>
      <c r="R43" s="3">
        <v>4</v>
      </c>
      <c r="S43" s="3">
        <v>0.65</v>
      </c>
    </row>
    <row r="44" spans="1:19" x14ac:dyDescent="0.25">
      <c r="A44" s="2">
        <v>1200</v>
      </c>
      <c r="B44" s="3">
        <v>0.5</v>
      </c>
      <c r="C44" s="4">
        <v>20</v>
      </c>
      <c r="D44" s="3">
        <v>5</v>
      </c>
      <c r="E44" s="3">
        <v>7</v>
      </c>
      <c r="F44" s="3">
        <v>5</v>
      </c>
      <c r="G44" s="3" t="s">
        <v>7</v>
      </c>
      <c r="H44" s="3"/>
      <c r="I44" s="3"/>
      <c r="J44" s="3"/>
      <c r="K44" s="3"/>
      <c r="L44" s="3"/>
      <c r="M44" s="3"/>
      <c r="O44" s="4">
        <v>20</v>
      </c>
      <c r="P44" s="3">
        <v>7</v>
      </c>
      <c r="Q44" s="3">
        <v>5</v>
      </c>
      <c r="R44" s="3">
        <v>5</v>
      </c>
      <c r="S44" s="3">
        <v>0.5</v>
      </c>
    </row>
    <row r="45" spans="1:19" x14ac:dyDescent="0.25">
      <c r="A45" s="2">
        <v>3125</v>
      </c>
      <c r="B45" s="3">
        <v>0.3</v>
      </c>
      <c r="C45" s="4">
        <v>36</v>
      </c>
      <c r="D45" s="3">
        <v>34</v>
      </c>
      <c r="E45" s="3">
        <v>1</v>
      </c>
      <c r="F45" s="3">
        <v>7</v>
      </c>
      <c r="G45" s="3" t="s">
        <v>7</v>
      </c>
      <c r="H45" s="3"/>
      <c r="I45" s="3"/>
      <c r="J45" s="3"/>
      <c r="K45" s="3"/>
      <c r="L45" s="3"/>
      <c r="M45" s="3"/>
      <c r="O45" s="4">
        <v>36</v>
      </c>
      <c r="P45" s="3">
        <v>1</v>
      </c>
      <c r="Q45" s="3">
        <v>34</v>
      </c>
      <c r="R45" s="3">
        <v>7</v>
      </c>
      <c r="S45" s="3">
        <v>0.3</v>
      </c>
    </row>
    <row r="46" spans="1:19" x14ac:dyDescent="0.25">
      <c r="A46" s="2">
        <v>2300</v>
      </c>
      <c r="B46" s="3">
        <v>33</v>
      </c>
      <c r="C46" s="4">
        <v>2</v>
      </c>
      <c r="D46" s="3">
        <v>3</v>
      </c>
      <c r="E46" s="3">
        <v>4</v>
      </c>
      <c r="F46" s="3">
        <v>2</v>
      </c>
      <c r="G46" s="3" t="s">
        <v>9</v>
      </c>
      <c r="H46" s="3"/>
      <c r="I46" s="3"/>
      <c r="J46" s="3"/>
      <c r="K46" s="3"/>
      <c r="L46" s="3"/>
      <c r="M46" s="3"/>
      <c r="O46" s="4">
        <v>2</v>
      </c>
      <c r="P46" s="3">
        <v>4</v>
      </c>
      <c r="Q46" s="3">
        <v>3</v>
      </c>
      <c r="R46" s="3">
        <v>2</v>
      </c>
      <c r="S46" s="3">
        <v>33</v>
      </c>
    </row>
    <row r="47" spans="1:19" x14ac:dyDescent="0.25">
      <c r="A47" s="2">
        <v>1600</v>
      </c>
      <c r="B47" s="3">
        <v>1.1000000000000001</v>
      </c>
      <c r="C47" s="4">
        <v>15</v>
      </c>
      <c r="D47" s="3">
        <v>3</v>
      </c>
      <c r="E47" s="3">
        <v>2</v>
      </c>
      <c r="F47" s="3">
        <v>2</v>
      </c>
      <c r="G47" s="3" t="s">
        <v>7</v>
      </c>
      <c r="H47" s="3"/>
      <c r="I47" s="3"/>
      <c r="J47" s="3"/>
      <c r="K47" s="3"/>
      <c r="L47" s="3"/>
      <c r="M47" s="3"/>
      <c r="O47" s="4">
        <v>15</v>
      </c>
      <c r="P47" s="3">
        <v>2</v>
      </c>
      <c r="Q47" s="3">
        <v>3</v>
      </c>
      <c r="R47" s="3">
        <v>2</v>
      </c>
      <c r="S47" s="3">
        <v>1.1000000000000001</v>
      </c>
    </row>
    <row r="48" spans="1:19" x14ac:dyDescent="0.25">
      <c r="A48" s="2">
        <v>2000</v>
      </c>
      <c r="B48" s="3">
        <v>1.6</v>
      </c>
      <c r="C48" s="4">
        <v>5</v>
      </c>
      <c r="D48" s="3">
        <v>8</v>
      </c>
      <c r="E48" s="3">
        <v>4</v>
      </c>
      <c r="F48" s="3">
        <v>5</v>
      </c>
      <c r="G48" s="3" t="s">
        <v>9</v>
      </c>
      <c r="H48" s="3"/>
      <c r="I48" s="3"/>
      <c r="J48" s="3"/>
      <c r="K48" s="3"/>
      <c r="L48" s="3"/>
      <c r="M48" s="3"/>
      <c r="O48" s="4">
        <v>5</v>
      </c>
      <c r="P48" s="3">
        <v>4</v>
      </c>
      <c r="Q48" s="3">
        <v>8</v>
      </c>
      <c r="R48" s="3">
        <v>5</v>
      </c>
      <c r="S48" s="3">
        <v>1.6</v>
      </c>
    </row>
    <row r="49" spans="1:19" x14ac:dyDescent="0.25">
      <c r="A49" s="2">
        <v>2200</v>
      </c>
      <c r="B49" s="3">
        <v>1</v>
      </c>
      <c r="C49" s="4">
        <v>10</v>
      </c>
      <c r="D49" s="3">
        <v>10</v>
      </c>
      <c r="E49" s="3">
        <v>4</v>
      </c>
      <c r="F49" s="3">
        <v>15</v>
      </c>
      <c r="G49" s="3" t="s">
        <v>9</v>
      </c>
      <c r="H49" s="3"/>
      <c r="I49" s="3"/>
      <c r="J49" s="3"/>
      <c r="K49" s="3"/>
      <c r="L49" s="3"/>
      <c r="M49" s="3"/>
      <c r="O49" s="4">
        <v>10</v>
      </c>
      <c r="P49" s="3">
        <v>4</v>
      </c>
      <c r="Q49" s="3">
        <v>10</v>
      </c>
      <c r="R49" s="3">
        <v>15</v>
      </c>
      <c r="S49" s="3">
        <v>1</v>
      </c>
    </row>
    <row r="50" spans="1:19" x14ac:dyDescent="0.25">
      <c r="A50" s="2">
        <v>1400</v>
      </c>
      <c r="B50" s="3">
        <v>1</v>
      </c>
      <c r="C50" s="4">
        <v>10</v>
      </c>
      <c r="D50" s="3">
        <v>10</v>
      </c>
      <c r="E50" s="3">
        <v>5</v>
      </c>
      <c r="F50" s="3">
        <v>5</v>
      </c>
      <c r="G50" s="3" t="s">
        <v>9</v>
      </c>
      <c r="H50" s="3"/>
      <c r="I50" s="3"/>
      <c r="J50" s="3"/>
      <c r="K50" s="3"/>
      <c r="L50" s="3"/>
      <c r="M50" s="3"/>
      <c r="O50" s="4">
        <v>10</v>
      </c>
      <c r="P50" s="3">
        <v>5</v>
      </c>
      <c r="Q50" s="3">
        <v>10</v>
      </c>
      <c r="R50" s="3">
        <v>5</v>
      </c>
      <c r="S50" s="3">
        <v>1</v>
      </c>
    </row>
    <row r="51" spans="1:19" x14ac:dyDescent="0.25">
      <c r="A51" s="2">
        <v>2000</v>
      </c>
      <c r="B51" s="3">
        <v>2</v>
      </c>
      <c r="C51" s="4">
        <v>25</v>
      </c>
      <c r="D51" s="3">
        <v>5</v>
      </c>
      <c r="E51" s="3">
        <v>5</v>
      </c>
      <c r="F51" s="3">
        <v>20</v>
      </c>
      <c r="G51" s="3" t="s">
        <v>9</v>
      </c>
      <c r="H51" s="3"/>
      <c r="I51" s="3"/>
      <c r="J51" s="3"/>
      <c r="K51" s="3"/>
      <c r="L51" s="3"/>
      <c r="M51" s="3"/>
      <c r="O51" s="4">
        <v>25</v>
      </c>
      <c r="P51" s="3">
        <v>5</v>
      </c>
      <c r="Q51" s="3">
        <v>5</v>
      </c>
      <c r="R51" s="3">
        <v>20</v>
      </c>
      <c r="S51" s="3">
        <v>2</v>
      </c>
    </row>
    <row r="52" spans="1:19" x14ac:dyDescent="0.25">
      <c r="A52" s="2">
        <v>1300</v>
      </c>
      <c r="B52" s="3">
        <v>1</v>
      </c>
      <c r="C52" s="4">
        <v>10</v>
      </c>
      <c r="D52" s="3">
        <v>3</v>
      </c>
      <c r="E52" s="3">
        <v>2</v>
      </c>
      <c r="F52" s="3">
        <v>4</v>
      </c>
      <c r="G52" s="3" t="s">
        <v>9</v>
      </c>
      <c r="H52" s="3"/>
      <c r="I52" s="3"/>
      <c r="J52" s="3"/>
      <c r="K52" s="3"/>
      <c r="L52" s="3"/>
      <c r="M52" s="3"/>
      <c r="O52" s="4">
        <v>10</v>
      </c>
      <c r="P52" s="3">
        <v>2</v>
      </c>
      <c r="Q52" s="3">
        <v>3</v>
      </c>
      <c r="R52" s="3">
        <v>4</v>
      </c>
      <c r="S52" s="3">
        <v>1</v>
      </c>
    </row>
    <row r="53" spans="1:19" x14ac:dyDescent="0.25">
      <c r="A53" s="2">
        <v>1300</v>
      </c>
      <c r="B53" s="3">
        <v>1.5</v>
      </c>
      <c r="C53" s="4">
        <v>10</v>
      </c>
      <c r="D53" s="3">
        <v>5</v>
      </c>
      <c r="E53" s="3">
        <v>5</v>
      </c>
      <c r="F53" s="3">
        <v>5</v>
      </c>
      <c r="G53" s="3" t="s">
        <v>7</v>
      </c>
      <c r="H53" s="3"/>
      <c r="I53" s="3"/>
      <c r="J53" s="3"/>
      <c r="K53" s="3"/>
      <c r="L53" s="3"/>
      <c r="M53" s="3"/>
      <c r="O53" s="4">
        <v>10</v>
      </c>
      <c r="P53" s="3">
        <v>5</v>
      </c>
      <c r="Q53" s="3">
        <v>5</v>
      </c>
      <c r="R53" s="3">
        <v>5</v>
      </c>
      <c r="S53" s="3">
        <v>1.5</v>
      </c>
    </row>
    <row r="54" spans="1:19" x14ac:dyDescent="0.25">
      <c r="A54" s="2">
        <v>1600</v>
      </c>
      <c r="B54" s="3">
        <v>1.1000000000000001</v>
      </c>
      <c r="C54" s="4">
        <v>15</v>
      </c>
      <c r="D54" s="3">
        <v>10</v>
      </c>
      <c r="E54" s="3">
        <v>8</v>
      </c>
      <c r="F54" s="3">
        <v>2</v>
      </c>
      <c r="G54" s="3" t="s">
        <v>7</v>
      </c>
      <c r="H54" s="3"/>
      <c r="I54" s="3"/>
      <c r="J54" s="3"/>
      <c r="K54" s="3"/>
      <c r="L54" s="3"/>
      <c r="M54" s="3"/>
      <c r="O54" s="4">
        <v>15</v>
      </c>
      <c r="P54" s="3">
        <v>8</v>
      </c>
      <c r="Q54" s="3">
        <v>10</v>
      </c>
      <c r="R54" s="3">
        <v>2</v>
      </c>
      <c r="S54" s="3">
        <v>1.1000000000000001</v>
      </c>
    </row>
    <row r="55" spans="1:19" x14ac:dyDescent="0.25">
      <c r="A55" s="2">
        <v>1400</v>
      </c>
      <c r="B55" s="3">
        <v>1.7</v>
      </c>
      <c r="C55" s="4">
        <v>8</v>
      </c>
      <c r="D55" s="3">
        <v>6</v>
      </c>
      <c r="E55" s="3">
        <v>5</v>
      </c>
      <c r="F55" s="3">
        <v>5</v>
      </c>
      <c r="G55" s="3" t="s">
        <v>9</v>
      </c>
      <c r="H55" s="3"/>
      <c r="I55" s="3"/>
      <c r="J55" s="3"/>
      <c r="K55" s="3"/>
      <c r="L55" s="3"/>
      <c r="M55" s="3"/>
      <c r="O55" s="4">
        <v>8</v>
      </c>
      <c r="P55" s="3">
        <v>5</v>
      </c>
      <c r="Q55" s="3">
        <v>6</v>
      </c>
      <c r="R55" s="3">
        <v>5</v>
      </c>
      <c r="S55" s="3">
        <v>1.7</v>
      </c>
    </row>
    <row r="56" spans="1:19" x14ac:dyDescent="0.25">
      <c r="A56" s="2">
        <v>1200</v>
      </c>
      <c r="B56" s="3">
        <v>1.4</v>
      </c>
      <c r="C56" s="4">
        <v>4</v>
      </c>
      <c r="D56" s="3">
        <v>4</v>
      </c>
      <c r="E56" s="3">
        <v>4</v>
      </c>
      <c r="F56" s="3">
        <v>2</v>
      </c>
      <c r="G56" s="3" t="s">
        <v>9</v>
      </c>
      <c r="H56" s="3"/>
      <c r="I56" s="3"/>
      <c r="J56" s="3"/>
      <c r="K56" s="3"/>
      <c r="L56" s="3"/>
      <c r="M56" s="3"/>
      <c r="O56" s="4">
        <v>4</v>
      </c>
      <c r="P56" s="3">
        <v>4</v>
      </c>
      <c r="Q56" s="3">
        <v>4</v>
      </c>
      <c r="R56" s="3">
        <v>2</v>
      </c>
      <c r="S56" s="3">
        <v>1.4</v>
      </c>
    </row>
    <row r="57" spans="1:19" x14ac:dyDescent="0.25">
      <c r="A57" s="2">
        <v>1700</v>
      </c>
      <c r="B57" s="3">
        <v>0.6</v>
      </c>
      <c r="C57" s="4">
        <v>15</v>
      </c>
      <c r="D57" s="3">
        <v>5</v>
      </c>
      <c r="E57" s="3">
        <v>2</v>
      </c>
      <c r="F57" s="3">
        <v>10</v>
      </c>
      <c r="G57" s="3" t="s">
        <v>9</v>
      </c>
      <c r="H57" s="3"/>
      <c r="I57" s="3"/>
      <c r="J57" s="3"/>
      <c r="K57" s="3"/>
      <c r="L57" s="3"/>
      <c r="M57" s="3"/>
      <c r="O57" s="4">
        <v>15</v>
      </c>
      <c r="P57" s="3">
        <v>2</v>
      </c>
      <c r="Q57" s="3">
        <v>5</v>
      </c>
      <c r="R57" s="3">
        <v>10</v>
      </c>
      <c r="S57" s="3">
        <v>0.6</v>
      </c>
    </row>
    <row r="58" spans="1:19" x14ac:dyDescent="0.25">
      <c r="A58" s="9">
        <v>1400</v>
      </c>
      <c r="B58" s="10">
        <v>6.6</v>
      </c>
      <c r="C58" s="10">
        <v>50</v>
      </c>
      <c r="D58" s="10">
        <v>4</v>
      </c>
      <c r="E58" s="10">
        <v>8</v>
      </c>
      <c r="F58" s="10">
        <v>1</v>
      </c>
      <c r="G58" s="11" t="s">
        <v>9</v>
      </c>
      <c r="H58" s="11"/>
      <c r="I58" s="11"/>
      <c r="J58" s="11"/>
      <c r="K58" s="11"/>
      <c r="L58" s="11"/>
      <c r="M58" s="11"/>
      <c r="O58" s="10">
        <v>50</v>
      </c>
      <c r="P58" s="10">
        <v>8</v>
      </c>
      <c r="Q58" s="10">
        <v>4</v>
      </c>
      <c r="R58" s="10">
        <v>1</v>
      </c>
      <c r="S58" s="10">
        <v>6.6</v>
      </c>
    </row>
    <row r="59" spans="1:19" x14ac:dyDescent="0.25">
      <c r="A59" s="9">
        <v>400</v>
      </c>
      <c r="B59" s="10">
        <v>3</v>
      </c>
      <c r="C59" s="10">
        <v>7</v>
      </c>
      <c r="D59" s="10">
        <v>2</v>
      </c>
      <c r="E59" s="10">
        <v>1</v>
      </c>
      <c r="F59" s="10">
        <v>4</v>
      </c>
      <c r="G59" s="11" t="s">
        <v>9</v>
      </c>
      <c r="H59" s="11"/>
      <c r="I59" s="11"/>
      <c r="J59" s="11"/>
      <c r="K59" s="11"/>
      <c r="L59" s="11"/>
      <c r="M59" s="11"/>
      <c r="O59" s="10">
        <v>7</v>
      </c>
      <c r="P59" s="10">
        <v>1</v>
      </c>
      <c r="Q59" s="10">
        <v>2</v>
      </c>
      <c r="R59" s="10">
        <v>4</v>
      </c>
      <c r="S59" s="10">
        <v>3</v>
      </c>
    </row>
    <row r="60" spans="1:19" x14ac:dyDescent="0.25">
      <c r="A60" s="9">
        <v>1200</v>
      </c>
      <c r="B60" s="10">
        <v>6.5</v>
      </c>
      <c r="C60" s="10">
        <v>30</v>
      </c>
      <c r="D60" s="10">
        <v>2</v>
      </c>
      <c r="E60" s="10">
        <v>20</v>
      </c>
      <c r="F60" s="10">
        <v>0</v>
      </c>
      <c r="G60" s="11" t="s">
        <v>9</v>
      </c>
      <c r="H60" s="11"/>
      <c r="I60" s="11"/>
      <c r="J60" s="11"/>
      <c r="K60" s="11"/>
      <c r="L60" s="11"/>
      <c r="M60" s="11"/>
      <c r="O60" s="10">
        <v>30</v>
      </c>
      <c r="P60" s="10">
        <v>20</v>
      </c>
      <c r="Q60" s="10">
        <v>2</v>
      </c>
      <c r="R60" s="10">
        <v>0</v>
      </c>
      <c r="S60" s="10">
        <v>6.5</v>
      </c>
    </row>
    <row r="61" spans="1:19" x14ac:dyDescent="0.25">
      <c r="A61" s="9">
        <v>2300</v>
      </c>
      <c r="B61" s="10">
        <v>1.8</v>
      </c>
      <c r="C61" s="10">
        <v>12</v>
      </c>
      <c r="D61" s="10">
        <v>0</v>
      </c>
      <c r="E61" s="10">
        <v>8</v>
      </c>
      <c r="F61" s="10">
        <v>1</v>
      </c>
      <c r="G61" s="11" t="s">
        <v>9</v>
      </c>
      <c r="H61" s="11"/>
      <c r="I61" s="11"/>
      <c r="J61" s="11"/>
      <c r="K61" s="11"/>
      <c r="L61" s="11"/>
      <c r="M61" s="11"/>
      <c r="O61" s="10">
        <v>12</v>
      </c>
      <c r="P61" s="10">
        <v>8</v>
      </c>
      <c r="Q61" s="10">
        <v>0</v>
      </c>
      <c r="R61" s="10">
        <v>1</v>
      </c>
      <c r="S61" s="10">
        <v>1.8</v>
      </c>
    </row>
    <row r="62" spans="1:19" x14ac:dyDescent="0.25">
      <c r="A62" s="9">
        <v>500</v>
      </c>
      <c r="B62" s="10">
        <v>10</v>
      </c>
      <c r="C62" s="10">
        <v>25</v>
      </c>
      <c r="D62" s="10">
        <v>0</v>
      </c>
      <c r="E62" s="10">
        <v>0</v>
      </c>
      <c r="F62" s="10">
        <v>0</v>
      </c>
      <c r="G62" s="11" t="s">
        <v>7</v>
      </c>
      <c r="H62" s="11"/>
      <c r="I62" s="11"/>
      <c r="J62" s="11"/>
      <c r="K62" s="11"/>
      <c r="L62" s="11"/>
      <c r="M62" s="11"/>
      <c r="O62" s="10">
        <v>25</v>
      </c>
      <c r="P62" s="10">
        <v>0</v>
      </c>
      <c r="Q62" s="10">
        <v>0</v>
      </c>
      <c r="R62" s="10">
        <v>0</v>
      </c>
      <c r="S62" s="10">
        <v>10</v>
      </c>
    </row>
    <row r="63" spans="1:19" x14ac:dyDescent="0.25">
      <c r="A63" s="9">
        <v>1000</v>
      </c>
      <c r="B63" s="10">
        <v>3</v>
      </c>
      <c r="C63" s="10">
        <v>30</v>
      </c>
      <c r="D63" s="10">
        <v>0</v>
      </c>
      <c r="E63" s="10">
        <v>0</v>
      </c>
      <c r="F63" s="10">
        <v>5</v>
      </c>
      <c r="G63" s="11" t="s">
        <v>7</v>
      </c>
      <c r="H63" s="11"/>
      <c r="I63" s="11"/>
      <c r="J63" s="11"/>
      <c r="K63" s="11"/>
      <c r="L63" s="11"/>
      <c r="M63" s="11"/>
      <c r="O63" s="10">
        <v>30</v>
      </c>
      <c r="P63" s="10">
        <v>0</v>
      </c>
      <c r="Q63" s="10">
        <v>0</v>
      </c>
      <c r="R63" s="10">
        <v>5</v>
      </c>
      <c r="S63" s="10">
        <v>3</v>
      </c>
    </row>
    <row r="64" spans="1:19" x14ac:dyDescent="0.25">
      <c r="A64" s="9">
        <v>300</v>
      </c>
      <c r="B64" s="10">
        <v>3</v>
      </c>
      <c r="C64" s="10">
        <v>4</v>
      </c>
      <c r="D64" s="10">
        <v>1</v>
      </c>
      <c r="E64" s="10">
        <v>0</v>
      </c>
      <c r="F64" s="10">
        <v>2</v>
      </c>
      <c r="G64" s="11" t="s">
        <v>9</v>
      </c>
      <c r="H64" s="11"/>
      <c r="I64" s="11"/>
      <c r="J64" s="11"/>
      <c r="K64" s="11"/>
      <c r="L64" s="11"/>
      <c r="M64" s="11"/>
      <c r="O64" s="10">
        <v>4</v>
      </c>
      <c r="P64" s="10">
        <v>0</v>
      </c>
      <c r="Q64" s="10">
        <v>1</v>
      </c>
      <c r="R64" s="10">
        <v>2</v>
      </c>
      <c r="S64" s="10">
        <v>3</v>
      </c>
    </row>
    <row r="65" spans="1:19" x14ac:dyDescent="0.25">
      <c r="A65" s="9">
        <v>170</v>
      </c>
      <c r="B65" s="10">
        <v>18</v>
      </c>
      <c r="C65" s="10">
        <v>4</v>
      </c>
      <c r="D65" s="10">
        <v>1</v>
      </c>
      <c r="E65" s="10">
        <v>2</v>
      </c>
      <c r="F65" s="10">
        <v>3</v>
      </c>
      <c r="G65" s="11" t="s">
        <v>9</v>
      </c>
      <c r="H65" s="11"/>
      <c r="I65" s="11"/>
      <c r="J65" s="11"/>
      <c r="K65" s="11"/>
      <c r="L65" s="11"/>
      <c r="M65" s="11"/>
      <c r="O65" s="10">
        <v>4</v>
      </c>
      <c r="P65" s="10">
        <v>2</v>
      </c>
      <c r="Q65" s="10">
        <v>1</v>
      </c>
      <c r="R65" s="10">
        <v>3</v>
      </c>
      <c r="S65" s="10">
        <v>18</v>
      </c>
    </row>
    <row r="66" spans="1:19" x14ac:dyDescent="0.25">
      <c r="A66" s="9">
        <v>4300</v>
      </c>
      <c r="B66" s="10">
        <v>0.05</v>
      </c>
      <c r="C66" s="10">
        <v>3</v>
      </c>
      <c r="D66" s="10">
        <v>3</v>
      </c>
      <c r="E66" s="10">
        <v>4</v>
      </c>
      <c r="F66" s="10">
        <v>0</v>
      </c>
      <c r="G66" s="11" t="s">
        <v>9</v>
      </c>
      <c r="H66" s="11"/>
      <c r="I66" s="11"/>
      <c r="J66" s="11"/>
      <c r="K66" s="11"/>
      <c r="L66" s="11"/>
      <c r="M66" s="11"/>
      <c r="O66" s="10">
        <v>3</v>
      </c>
      <c r="P66" s="10">
        <v>4</v>
      </c>
      <c r="Q66" s="10">
        <v>3</v>
      </c>
      <c r="R66" s="10">
        <v>0</v>
      </c>
      <c r="S66" s="10">
        <v>0.05</v>
      </c>
    </row>
    <row r="67" spans="1:19" x14ac:dyDescent="0.25">
      <c r="A67" s="9">
        <v>1000</v>
      </c>
      <c r="B67" s="10">
        <v>5</v>
      </c>
      <c r="C67" s="10">
        <v>7</v>
      </c>
      <c r="D67" s="10">
        <v>3</v>
      </c>
      <c r="E67" s="10">
        <v>5</v>
      </c>
      <c r="F67" s="10">
        <v>1</v>
      </c>
      <c r="G67" s="11" t="s">
        <v>9</v>
      </c>
      <c r="H67" s="11"/>
      <c r="I67" s="11"/>
      <c r="J67" s="11"/>
      <c r="K67" s="11"/>
      <c r="L67" s="11"/>
      <c r="M67" s="11"/>
      <c r="O67" s="10">
        <v>7</v>
      </c>
      <c r="P67" s="10">
        <v>5</v>
      </c>
      <c r="Q67" s="10">
        <v>3</v>
      </c>
      <c r="R67" s="10">
        <v>1</v>
      </c>
      <c r="S67" s="10">
        <v>5</v>
      </c>
    </row>
    <row r="68" spans="1:19" x14ac:dyDescent="0.25">
      <c r="A68" s="9">
        <v>2000</v>
      </c>
      <c r="B68" s="10">
        <v>2</v>
      </c>
      <c r="C68" s="10">
        <v>4</v>
      </c>
      <c r="D68" s="10">
        <v>1</v>
      </c>
      <c r="E68" s="10">
        <v>2</v>
      </c>
      <c r="F68" s="10">
        <v>1</v>
      </c>
      <c r="G68" s="11" t="s">
        <v>7</v>
      </c>
      <c r="H68" s="11"/>
      <c r="I68" s="11"/>
      <c r="J68" s="11"/>
      <c r="K68" s="11"/>
      <c r="L68" s="11"/>
      <c r="M68" s="11"/>
      <c r="O68" s="10">
        <v>4</v>
      </c>
      <c r="P68" s="10">
        <v>2</v>
      </c>
      <c r="Q68" s="10">
        <v>1</v>
      </c>
      <c r="R68" s="10">
        <v>1</v>
      </c>
      <c r="S68" s="10">
        <v>2</v>
      </c>
    </row>
    <row r="69" spans="1:19" x14ac:dyDescent="0.25">
      <c r="A69" s="9">
        <v>700</v>
      </c>
      <c r="B69" s="10">
        <v>0.5</v>
      </c>
      <c r="C69" s="10">
        <v>12</v>
      </c>
      <c r="D69" s="10">
        <v>4</v>
      </c>
      <c r="E69" s="10">
        <v>3</v>
      </c>
      <c r="F69" s="10">
        <v>2</v>
      </c>
      <c r="G69" s="11" t="s">
        <v>9</v>
      </c>
      <c r="H69" s="11"/>
      <c r="I69" s="11"/>
      <c r="J69" s="11"/>
      <c r="K69" s="11"/>
      <c r="L69" s="11"/>
      <c r="M69" s="11"/>
      <c r="O69" s="10">
        <v>12</v>
      </c>
      <c r="P69" s="10">
        <v>3</v>
      </c>
      <c r="Q69" s="10">
        <v>4</v>
      </c>
      <c r="R69" s="10">
        <v>2</v>
      </c>
      <c r="S69" s="10">
        <v>0.5</v>
      </c>
    </row>
    <row r="70" spans="1:19" x14ac:dyDescent="0.25">
      <c r="A70" s="9">
        <v>250</v>
      </c>
      <c r="B70" s="10">
        <v>15</v>
      </c>
      <c r="C70" s="10">
        <v>2</v>
      </c>
      <c r="D70" s="10">
        <v>4</v>
      </c>
      <c r="E70" s="10">
        <v>2</v>
      </c>
      <c r="F70" s="10">
        <v>5</v>
      </c>
      <c r="G70" s="11" t="s">
        <v>9</v>
      </c>
      <c r="H70" s="11"/>
      <c r="I70" s="11"/>
      <c r="J70" s="11"/>
      <c r="K70" s="11"/>
      <c r="L70" s="11"/>
      <c r="M70" s="11"/>
      <c r="O70" s="10">
        <v>2</v>
      </c>
      <c r="P70" s="10">
        <v>2</v>
      </c>
      <c r="Q70" s="10">
        <v>4</v>
      </c>
      <c r="R70" s="10">
        <v>5</v>
      </c>
      <c r="S70" s="10">
        <v>15</v>
      </c>
    </row>
    <row r="71" spans="1:19" x14ac:dyDescent="0.25">
      <c r="A71" s="9">
        <v>300</v>
      </c>
      <c r="B71" s="10">
        <v>39</v>
      </c>
      <c r="C71" s="10">
        <v>9</v>
      </c>
      <c r="D71" s="10">
        <v>2</v>
      </c>
      <c r="E71" s="10">
        <v>4</v>
      </c>
      <c r="F71" s="10">
        <v>0</v>
      </c>
      <c r="G71" s="11" t="s">
        <v>9</v>
      </c>
      <c r="H71" s="11"/>
      <c r="I71" s="11"/>
      <c r="J71" s="11"/>
      <c r="K71" s="11"/>
      <c r="L71" s="11"/>
      <c r="M71" s="11"/>
      <c r="O71" s="10">
        <v>9</v>
      </c>
      <c r="P71" s="10">
        <v>4</v>
      </c>
      <c r="Q71" s="10">
        <v>2</v>
      </c>
      <c r="R71" s="10">
        <v>0</v>
      </c>
      <c r="S71" s="10">
        <v>39</v>
      </c>
    </row>
    <row r="72" spans="1:19" x14ac:dyDescent="0.25">
      <c r="A72" s="9">
        <v>250</v>
      </c>
      <c r="B72" s="10">
        <v>18</v>
      </c>
      <c r="C72" s="10">
        <v>4</v>
      </c>
      <c r="D72" s="10">
        <v>1</v>
      </c>
      <c r="E72" s="10">
        <v>0</v>
      </c>
      <c r="F72" s="10">
        <v>3</v>
      </c>
      <c r="G72" s="11" t="s">
        <v>9</v>
      </c>
      <c r="H72" s="11"/>
      <c r="I72" s="11"/>
      <c r="J72" s="11"/>
      <c r="K72" s="11"/>
      <c r="L72" s="11"/>
      <c r="M72" s="11"/>
      <c r="O72" s="10">
        <v>4</v>
      </c>
      <c r="P72" s="10">
        <v>0</v>
      </c>
      <c r="Q72" s="10">
        <v>1</v>
      </c>
      <c r="R72" s="10">
        <v>3</v>
      </c>
      <c r="S72" s="10">
        <v>18</v>
      </c>
    </row>
    <row r="73" spans="1:19" x14ac:dyDescent="0.25">
      <c r="A73" s="9">
        <v>1000</v>
      </c>
      <c r="B73" s="10">
        <v>1</v>
      </c>
      <c r="C73" s="10">
        <v>2</v>
      </c>
      <c r="D73" s="10">
        <v>0</v>
      </c>
      <c r="E73" s="10">
        <v>2</v>
      </c>
      <c r="F73" s="10">
        <v>1</v>
      </c>
      <c r="G73" s="11" t="s">
        <v>7</v>
      </c>
      <c r="H73" s="11"/>
      <c r="I73" s="11"/>
      <c r="J73" s="11"/>
      <c r="K73" s="11"/>
      <c r="L73" s="11"/>
      <c r="M73" s="11"/>
      <c r="O73" s="10">
        <v>2</v>
      </c>
      <c r="P73" s="10">
        <v>2</v>
      </c>
      <c r="Q73" s="10">
        <v>0</v>
      </c>
      <c r="R73" s="10">
        <v>1</v>
      </c>
      <c r="S73" s="10">
        <v>1</v>
      </c>
    </row>
    <row r="74" spans="1:19" x14ac:dyDescent="0.25">
      <c r="A74" s="9">
        <v>500</v>
      </c>
      <c r="B74" s="10">
        <v>26</v>
      </c>
      <c r="C74" s="10">
        <v>4</v>
      </c>
      <c r="D74" s="10">
        <v>0</v>
      </c>
      <c r="E74" s="10">
        <v>0</v>
      </c>
      <c r="F74" s="10">
        <v>5</v>
      </c>
      <c r="G74" s="11" t="s">
        <v>9</v>
      </c>
      <c r="H74" s="11"/>
      <c r="I74" s="11"/>
      <c r="J74" s="11"/>
      <c r="K74" s="11"/>
      <c r="L74" s="11"/>
      <c r="M74" s="11"/>
      <c r="O74" s="10">
        <v>4</v>
      </c>
      <c r="P74" s="10">
        <v>0</v>
      </c>
      <c r="Q74" s="10">
        <v>0</v>
      </c>
      <c r="R74" s="10">
        <v>5</v>
      </c>
      <c r="S74" s="10">
        <v>26</v>
      </c>
    </row>
    <row r="75" spans="1:19" x14ac:dyDescent="0.25">
      <c r="A75" s="9">
        <v>3000</v>
      </c>
      <c r="B75" s="10">
        <v>2</v>
      </c>
      <c r="C75" s="10">
        <v>6</v>
      </c>
      <c r="D75" s="10">
        <v>4</v>
      </c>
      <c r="E75" s="10">
        <v>4</v>
      </c>
      <c r="F75" s="10">
        <v>8</v>
      </c>
      <c r="G75" s="11" t="s">
        <v>9</v>
      </c>
      <c r="H75" s="11"/>
      <c r="I75" s="11"/>
      <c r="J75" s="11"/>
      <c r="K75" s="11"/>
      <c r="L75" s="11"/>
      <c r="M75" s="11"/>
      <c r="O75" s="10">
        <v>6</v>
      </c>
      <c r="P75" s="10">
        <v>4</v>
      </c>
      <c r="Q75" s="10">
        <v>4</v>
      </c>
      <c r="R75" s="10">
        <v>8</v>
      </c>
      <c r="S75" s="10">
        <v>2</v>
      </c>
    </row>
    <row r="76" spans="1:19" x14ac:dyDescent="0.25">
      <c r="A76" s="9">
        <v>2750</v>
      </c>
      <c r="B76" s="10">
        <v>1.6</v>
      </c>
      <c r="C76" s="10">
        <v>8</v>
      </c>
      <c r="D76" s="10">
        <v>2</v>
      </c>
      <c r="E76" s="10">
        <v>3</v>
      </c>
      <c r="F76" s="10">
        <v>0</v>
      </c>
      <c r="G76" s="11" t="s">
        <v>9</v>
      </c>
      <c r="H76" s="11"/>
      <c r="I76" s="11"/>
      <c r="J76" s="11"/>
      <c r="K76" s="11"/>
      <c r="L76" s="11"/>
      <c r="M76" s="11"/>
      <c r="O76" s="10">
        <v>8</v>
      </c>
      <c r="P76" s="10">
        <v>3</v>
      </c>
      <c r="Q76" s="10">
        <v>2</v>
      </c>
      <c r="R76" s="10">
        <v>0</v>
      </c>
      <c r="S76" s="10">
        <v>1.6</v>
      </c>
    </row>
    <row r="77" spans="1:19" x14ac:dyDescent="0.25">
      <c r="A77" s="9">
        <v>200</v>
      </c>
      <c r="B77" s="10">
        <v>0.8</v>
      </c>
      <c r="C77" s="10">
        <v>3</v>
      </c>
      <c r="D77" s="10">
        <v>1</v>
      </c>
      <c r="E77" s="10">
        <v>2</v>
      </c>
      <c r="F77" s="10">
        <v>5</v>
      </c>
      <c r="G77" s="11" t="s">
        <v>7</v>
      </c>
      <c r="H77" s="11"/>
      <c r="I77" s="11"/>
      <c r="J77" s="11"/>
      <c r="K77" s="11"/>
      <c r="L77" s="11"/>
      <c r="M77" s="11"/>
      <c r="O77" s="10">
        <v>3</v>
      </c>
      <c r="P77" s="10">
        <v>2</v>
      </c>
      <c r="Q77" s="10">
        <v>1</v>
      </c>
      <c r="R77" s="10">
        <v>5</v>
      </c>
      <c r="S77" s="10">
        <v>0.8</v>
      </c>
    </row>
    <row r="78" spans="1:19" x14ac:dyDescent="0.25">
      <c r="A78" s="9">
        <v>3400</v>
      </c>
      <c r="B78" s="10">
        <v>0.8</v>
      </c>
      <c r="C78" s="10">
        <v>3</v>
      </c>
      <c r="D78" s="10">
        <v>9</v>
      </c>
      <c r="E78" s="10">
        <v>12</v>
      </c>
      <c r="F78" s="10">
        <v>5</v>
      </c>
      <c r="G78" s="11" t="s">
        <v>7</v>
      </c>
      <c r="H78" s="11"/>
      <c r="I78" s="11"/>
      <c r="J78" s="11"/>
      <c r="K78" s="11"/>
      <c r="L78" s="11"/>
      <c r="M78" s="11"/>
      <c r="O78" s="10">
        <v>3</v>
      </c>
      <c r="P78" s="10">
        <v>12</v>
      </c>
      <c r="Q78" s="10">
        <v>9</v>
      </c>
      <c r="R78" s="10">
        <v>5</v>
      </c>
      <c r="S78" s="10">
        <v>0.8</v>
      </c>
    </row>
    <row r="79" spans="1:19" x14ac:dyDescent="0.25">
      <c r="A79" s="9">
        <v>1700</v>
      </c>
      <c r="B79" s="10">
        <v>2.2000000000000002</v>
      </c>
      <c r="C79" s="10">
        <v>10</v>
      </c>
      <c r="D79" s="10">
        <v>4</v>
      </c>
      <c r="E79" s="10">
        <v>5</v>
      </c>
      <c r="F79" s="10">
        <v>5</v>
      </c>
      <c r="G79" s="11" t="s">
        <v>9</v>
      </c>
      <c r="H79" s="11"/>
      <c r="I79" s="11"/>
      <c r="J79" s="11"/>
      <c r="K79" s="11"/>
      <c r="L79" s="11"/>
      <c r="M79" s="11"/>
      <c r="O79" s="10">
        <v>10</v>
      </c>
      <c r="P79" s="10">
        <v>5</v>
      </c>
      <c r="Q79" s="10">
        <v>4</v>
      </c>
      <c r="R79" s="10">
        <v>5</v>
      </c>
      <c r="S79" s="10">
        <v>2.2000000000000002</v>
      </c>
    </row>
    <row r="80" spans="1:19" x14ac:dyDescent="0.25">
      <c r="A80" s="9">
        <v>1450</v>
      </c>
      <c r="B80" s="10">
        <v>1.2</v>
      </c>
      <c r="C80" s="10">
        <v>11</v>
      </c>
      <c r="D80" s="10">
        <v>3</v>
      </c>
      <c r="E80" s="10">
        <v>5</v>
      </c>
      <c r="F80" s="10">
        <v>4</v>
      </c>
      <c r="G80" s="11" t="s">
        <v>7</v>
      </c>
      <c r="H80" s="11"/>
      <c r="I80" s="11"/>
      <c r="J80" s="11"/>
      <c r="K80" s="11"/>
      <c r="L80" s="11"/>
      <c r="M80" s="11"/>
      <c r="O80" s="10">
        <v>11</v>
      </c>
      <c r="P80" s="10">
        <v>5</v>
      </c>
      <c r="Q80" s="10">
        <v>3</v>
      </c>
      <c r="R80" s="10">
        <v>4</v>
      </c>
      <c r="S80" s="10">
        <v>1.2</v>
      </c>
    </row>
    <row r="81" spans="1:19" x14ac:dyDescent="0.25">
      <c r="A81" s="9">
        <v>2884</v>
      </c>
      <c r="B81" s="10">
        <v>0.5</v>
      </c>
      <c r="C81" s="10">
        <v>2</v>
      </c>
      <c r="D81" s="10">
        <v>5</v>
      </c>
      <c r="E81" s="10">
        <v>6</v>
      </c>
      <c r="F81" s="10">
        <v>3</v>
      </c>
      <c r="G81" s="11" t="s">
        <v>7</v>
      </c>
      <c r="H81" s="11"/>
      <c r="I81" s="11"/>
      <c r="J81" s="11"/>
      <c r="K81" s="11"/>
      <c r="L81" s="11"/>
      <c r="M81" s="11"/>
      <c r="O81" s="10">
        <v>2</v>
      </c>
      <c r="P81" s="10">
        <v>6</v>
      </c>
      <c r="Q81" s="10">
        <v>5</v>
      </c>
      <c r="R81" s="10">
        <v>3</v>
      </c>
      <c r="S81" s="10">
        <v>0.5</v>
      </c>
    </row>
    <row r="82" spans="1:19" x14ac:dyDescent="0.25">
      <c r="A82" s="9">
        <v>1300</v>
      </c>
      <c r="B82" s="10">
        <v>3.8</v>
      </c>
      <c r="C82" s="10">
        <v>4</v>
      </c>
      <c r="D82" s="10">
        <v>7</v>
      </c>
      <c r="E82" s="10">
        <v>7</v>
      </c>
      <c r="F82" s="10">
        <v>6</v>
      </c>
      <c r="G82" s="11" t="s">
        <v>9</v>
      </c>
      <c r="H82" s="11"/>
      <c r="I82" s="11"/>
      <c r="J82" s="11"/>
      <c r="K82" s="11"/>
      <c r="L82" s="11"/>
      <c r="M82" s="11"/>
      <c r="O82" s="10">
        <v>4</v>
      </c>
      <c r="P82" s="10">
        <v>7</v>
      </c>
      <c r="Q82" s="10">
        <v>7</v>
      </c>
      <c r="R82" s="10">
        <v>6</v>
      </c>
      <c r="S82" s="10">
        <v>3.8</v>
      </c>
    </row>
    <row r="83" spans="1:19" x14ac:dyDescent="0.25">
      <c r="A83" s="9">
        <v>1200</v>
      </c>
      <c r="B83" s="10">
        <v>2</v>
      </c>
      <c r="C83" s="10">
        <v>5</v>
      </c>
      <c r="D83" s="10">
        <v>4</v>
      </c>
      <c r="E83" s="10">
        <v>8</v>
      </c>
      <c r="F83" s="10">
        <v>7</v>
      </c>
      <c r="G83" s="11" t="s">
        <v>7</v>
      </c>
      <c r="H83" s="11"/>
      <c r="I83" s="11"/>
      <c r="J83" s="11"/>
      <c r="K83" s="11"/>
      <c r="L83" s="11"/>
      <c r="M83" s="11"/>
      <c r="O83" s="10">
        <v>5</v>
      </c>
      <c r="P83" s="10">
        <v>8</v>
      </c>
      <c r="Q83" s="10">
        <v>4</v>
      </c>
      <c r="R83" s="10">
        <v>7</v>
      </c>
      <c r="S83" s="10">
        <v>2</v>
      </c>
    </row>
    <row r="84" spans="1:19" x14ac:dyDescent="0.25">
      <c r="A84" s="9">
        <v>1400</v>
      </c>
      <c r="B84" s="10">
        <v>1</v>
      </c>
      <c r="C84" s="10">
        <v>7</v>
      </c>
      <c r="D84" s="10">
        <v>13</v>
      </c>
      <c r="E84" s="10">
        <v>2</v>
      </c>
      <c r="F84" s="10">
        <v>6</v>
      </c>
      <c r="G84" s="11" t="s">
        <v>7</v>
      </c>
      <c r="H84" s="11"/>
      <c r="I84" s="11"/>
      <c r="J84" s="11"/>
      <c r="K84" s="11"/>
      <c r="L84" s="11"/>
      <c r="M84" s="11"/>
      <c r="O84" s="10">
        <v>7</v>
      </c>
      <c r="P84" s="10">
        <v>2</v>
      </c>
      <c r="Q84" s="10">
        <v>13</v>
      </c>
      <c r="R84" s="10">
        <v>6</v>
      </c>
      <c r="S84" s="10">
        <v>1</v>
      </c>
    </row>
    <row r="85" spans="1:19" x14ac:dyDescent="0.25">
      <c r="A85" s="9">
        <v>3600</v>
      </c>
      <c r="B85" s="10">
        <v>1.1000000000000001</v>
      </c>
      <c r="C85" s="10">
        <v>8</v>
      </c>
      <c r="D85" s="10">
        <v>2</v>
      </c>
      <c r="E85" s="10">
        <v>13</v>
      </c>
      <c r="F85" s="10">
        <v>8</v>
      </c>
      <c r="G85" s="11" t="s">
        <v>7</v>
      </c>
      <c r="H85" s="11"/>
      <c r="I85" s="11"/>
      <c r="J85" s="11"/>
      <c r="K85" s="11"/>
      <c r="L85" s="11"/>
      <c r="M85" s="11"/>
      <c r="O85" s="10">
        <v>8</v>
      </c>
      <c r="P85" s="10">
        <v>13</v>
      </c>
      <c r="Q85" s="10">
        <v>2</v>
      </c>
      <c r="R85" s="10">
        <v>8</v>
      </c>
      <c r="S85" s="10">
        <v>1.1000000000000001</v>
      </c>
    </row>
    <row r="86" spans="1:19" x14ac:dyDescent="0.25">
      <c r="A86" s="9">
        <v>1800</v>
      </c>
      <c r="B86" s="10">
        <v>0.6</v>
      </c>
      <c r="C86" s="10">
        <v>3</v>
      </c>
      <c r="D86" s="10">
        <v>1</v>
      </c>
      <c r="E86" s="10">
        <v>6</v>
      </c>
      <c r="F86" s="10">
        <v>4</v>
      </c>
      <c r="G86" s="11" t="s">
        <v>7</v>
      </c>
      <c r="H86" s="11"/>
      <c r="I86" s="11"/>
      <c r="J86" s="11"/>
      <c r="K86" s="11"/>
      <c r="L86" s="11"/>
      <c r="M86" s="11"/>
      <c r="O86" s="10">
        <v>3</v>
      </c>
      <c r="P86" s="10">
        <v>6</v>
      </c>
      <c r="Q86" s="10">
        <v>1</v>
      </c>
      <c r="R86" s="10">
        <v>4</v>
      </c>
      <c r="S86" s="10">
        <v>0.6</v>
      </c>
    </row>
    <row r="87" spans="1:19" x14ac:dyDescent="0.25">
      <c r="A87" s="9">
        <v>1900</v>
      </c>
      <c r="B87" s="10">
        <v>4.8</v>
      </c>
      <c r="C87" s="10">
        <v>4</v>
      </c>
      <c r="D87" s="10">
        <v>8</v>
      </c>
      <c r="E87" s="10">
        <v>4</v>
      </c>
      <c r="F87" s="10">
        <v>8</v>
      </c>
      <c r="G87" s="11" t="s">
        <v>9</v>
      </c>
      <c r="H87" s="11"/>
      <c r="I87" s="11"/>
      <c r="J87" s="11"/>
      <c r="K87" s="11"/>
      <c r="L87" s="11"/>
      <c r="M87" s="11"/>
      <c r="O87" s="10">
        <v>4</v>
      </c>
      <c r="P87" s="10">
        <v>4</v>
      </c>
      <c r="Q87" s="10">
        <v>8</v>
      </c>
      <c r="R87" s="10">
        <v>8</v>
      </c>
      <c r="S87" s="10">
        <v>4.8</v>
      </c>
    </row>
    <row r="88" spans="1:19" x14ac:dyDescent="0.25">
      <c r="A88" s="9">
        <v>2000</v>
      </c>
      <c r="B88" s="10">
        <v>6.5</v>
      </c>
      <c r="C88" s="10">
        <v>20</v>
      </c>
      <c r="D88" s="10">
        <v>7</v>
      </c>
      <c r="E88" s="10">
        <v>4</v>
      </c>
      <c r="F88" s="10">
        <v>2</v>
      </c>
      <c r="G88" s="11" t="s">
        <v>9</v>
      </c>
      <c r="H88" s="11"/>
      <c r="I88" s="11"/>
      <c r="J88" s="11"/>
      <c r="K88" s="11"/>
      <c r="L88" s="11"/>
      <c r="M88" s="11"/>
      <c r="O88" s="10">
        <v>20</v>
      </c>
      <c r="P88" s="10">
        <v>4</v>
      </c>
      <c r="Q88" s="10">
        <v>7</v>
      </c>
      <c r="R88" s="10">
        <v>2</v>
      </c>
      <c r="S88" s="10">
        <v>6.5</v>
      </c>
    </row>
    <row r="89" spans="1:19" x14ac:dyDescent="0.25">
      <c r="A89" s="9">
        <v>700</v>
      </c>
      <c r="B89" s="10">
        <v>2</v>
      </c>
      <c r="C89" s="10">
        <v>19</v>
      </c>
      <c r="D89" s="10">
        <v>6</v>
      </c>
      <c r="E89" s="10">
        <v>2</v>
      </c>
      <c r="F89" s="10">
        <v>4</v>
      </c>
      <c r="G89" s="11" t="s">
        <v>7</v>
      </c>
      <c r="H89" s="11"/>
      <c r="I89" s="11"/>
      <c r="J89" s="11"/>
      <c r="K89" s="11"/>
      <c r="L89" s="11"/>
      <c r="M89" s="11"/>
      <c r="O89" s="10">
        <v>19</v>
      </c>
      <c r="P89" s="10">
        <v>2</v>
      </c>
      <c r="Q89" s="10">
        <v>6</v>
      </c>
      <c r="R89" s="10">
        <v>4</v>
      </c>
      <c r="S89" s="10">
        <v>2</v>
      </c>
    </row>
    <row r="90" spans="1:19" x14ac:dyDescent="0.25">
      <c r="A90" s="9">
        <v>400</v>
      </c>
      <c r="B90" s="10">
        <v>1</v>
      </c>
      <c r="C90" s="10">
        <v>17</v>
      </c>
      <c r="D90" s="10">
        <v>4</v>
      </c>
      <c r="E90" s="10">
        <v>1</v>
      </c>
      <c r="F90" s="10">
        <v>6</v>
      </c>
      <c r="G90" s="11" t="s">
        <v>7</v>
      </c>
      <c r="H90" s="11"/>
      <c r="I90" s="11"/>
      <c r="J90" s="11"/>
      <c r="K90" s="11"/>
      <c r="L90" s="11"/>
      <c r="M90" s="11"/>
      <c r="O90" s="10">
        <v>17</v>
      </c>
      <c r="P90" s="10">
        <v>1</v>
      </c>
      <c r="Q90" s="10">
        <v>4</v>
      </c>
      <c r="R90" s="10">
        <v>6</v>
      </c>
      <c r="S90" s="10">
        <v>1</v>
      </c>
    </row>
    <row r="91" spans="1:19" x14ac:dyDescent="0.25">
      <c r="A91" s="9">
        <v>4000</v>
      </c>
      <c r="B91" s="10">
        <v>5</v>
      </c>
      <c r="C91" s="10">
        <v>20</v>
      </c>
      <c r="D91" s="10">
        <v>12</v>
      </c>
      <c r="E91" s="10">
        <v>10</v>
      </c>
      <c r="F91" s="10">
        <v>9</v>
      </c>
      <c r="G91" s="11" t="s">
        <v>9</v>
      </c>
      <c r="H91" s="11"/>
      <c r="I91" s="11"/>
      <c r="J91" s="11"/>
      <c r="K91" s="11"/>
      <c r="L91" s="11"/>
      <c r="M91" s="11"/>
      <c r="O91" s="10">
        <v>20</v>
      </c>
      <c r="P91" s="10">
        <v>10</v>
      </c>
      <c r="Q91" s="10">
        <v>12</v>
      </c>
      <c r="R91" s="10">
        <v>9</v>
      </c>
      <c r="S91" s="10">
        <v>5</v>
      </c>
    </row>
    <row r="92" spans="1:19" x14ac:dyDescent="0.25">
      <c r="A92" s="9">
        <v>5000</v>
      </c>
      <c r="B92" s="10">
        <v>6</v>
      </c>
      <c r="C92" s="10">
        <v>17</v>
      </c>
      <c r="D92" s="10">
        <v>13</v>
      </c>
      <c r="E92" s="10">
        <v>7</v>
      </c>
      <c r="F92" s="10">
        <v>15</v>
      </c>
      <c r="G92" s="11" t="s">
        <v>9</v>
      </c>
      <c r="H92" s="11"/>
      <c r="I92" s="11"/>
      <c r="J92" s="11"/>
      <c r="K92" s="11"/>
      <c r="L92" s="11"/>
      <c r="M92" s="11"/>
      <c r="O92" s="10">
        <v>17</v>
      </c>
      <c r="P92" s="10">
        <v>7</v>
      </c>
      <c r="Q92" s="10">
        <v>13</v>
      </c>
      <c r="R92" s="10">
        <v>15</v>
      </c>
      <c r="S92" s="10">
        <v>6</v>
      </c>
    </row>
    <row r="93" spans="1:19" x14ac:dyDescent="0.25">
      <c r="A93" s="9">
        <v>1200</v>
      </c>
      <c r="B93" s="10">
        <v>2</v>
      </c>
      <c r="C93" s="10">
        <v>4</v>
      </c>
      <c r="D93" s="10">
        <v>2</v>
      </c>
      <c r="E93" s="10">
        <v>5</v>
      </c>
      <c r="F93" s="10">
        <v>2</v>
      </c>
      <c r="G93" s="11" t="s">
        <v>7</v>
      </c>
      <c r="H93" s="11"/>
      <c r="I93" s="11"/>
      <c r="J93" s="11"/>
      <c r="K93" s="11"/>
      <c r="L93" s="11"/>
      <c r="M93" s="11"/>
      <c r="O93" s="10">
        <v>4</v>
      </c>
      <c r="P93" s="10">
        <v>5</v>
      </c>
      <c r="Q93" s="10">
        <v>2</v>
      </c>
      <c r="R93" s="10">
        <v>2</v>
      </c>
      <c r="S93" s="10">
        <v>2</v>
      </c>
    </row>
    <row r="94" spans="1:19" x14ac:dyDescent="0.25">
      <c r="A94" s="9">
        <v>400</v>
      </c>
      <c r="B94" s="10">
        <v>0.6</v>
      </c>
      <c r="C94" s="10">
        <v>2</v>
      </c>
      <c r="D94" s="10">
        <v>3</v>
      </c>
      <c r="E94" s="10">
        <v>2</v>
      </c>
      <c r="F94" s="10">
        <v>1</v>
      </c>
      <c r="G94" s="11" t="s">
        <v>7</v>
      </c>
      <c r="H94" s="11"/>
      <c r="I94" s="11"/>
      <c r="J94" s="11"/>
      <c r="K94" s="11"/>
      <c r="L94" s="11"/>
      <c r="M94" s="11"/>
      <c r="O94" s="10">
        <v>2</v>
      </c>
      <c r="P94" s="10">
        <v>2</v>
      </c>
      <c r="Q94" s="10">
        <v>3</v>
      </c>
      <c r="R94" s="10">
        <v>1</v>
      </c>
      <c r="S94" s="10">
        <v>0.6</v>
      </c>
    </row>
    <row r="95" spans="1:19" x14ac:dyDescent="0.25">
      <c r="A95" s="9">
        <v>1300</v>
      </c>
      <c r="B95" s="10">
        <v>2</v>
      </c>
      <c r="C95" s="10">
        <v>4</v>
      </c>
      <c r="D95" s="10">
        <v>4</v>
      </c>
      <c r="E95" s="10">
        <v>5</v>
      </c>
      <c r="F95" s="10">
        <v>4</v>
      </c>
      <c r="G95" s="11" t="s">
        <v>9</v>
      </c>
      <c r="H95" s="11"/>
      <c r="I95" s="11"/>
      <c r="J95" s="11"/>
      <c r="K95" s="11"/>
      <c r="L95" s="11"/>
      <c r="M95" s="11"/>
      <c r="O95" s="10">
        <v>4</v>
      </c>
      <c r="P95" s="10">
        <v>5</v>
      </c>
      <c r="Q95" s="10">
        <v>4</v>
      </c>
      <c r="R95" s="10">
        <v>4</v>
      </c>
      <c r="S95" s="10">
        <v>2</v>
      </c>
    </row>
    <row r="96" spans="1:19" x14ac:dyDescent="0.25">
      <c r="A96" s="9">
        <v>1200</v>
      </c>
      <c r="B96" s="10">
        <v>2</v>
      </c>
      <c r="C96" s="10">
        <v>2</v>
      </c>
      <c r="D96" s="10">
        <v>2</v>
      </c>
      <c r="E96" s="10">
        <v>6</v>
      </c>
      <c r="F96" s="10">
        <v>5</v>
      </c>
      <c r="G96" s="11" t="s">
        <v>7</v>
      </c>
      <c r="H96" s="11"/>
      <c r="I96" s="11"/>
      <c r="J96" s="11"/>
      <c r="K96" s="11"/>
      <c r="L96" s="11"/>
      <c r="M96" s="11"/>
      <c r="O96" s="10">
        <v>2</v>
      </c>
      <c r="P96" s="10">
        <v>6</v>
      </c>
      <c r="Q96" s="10">
        <v>2</v>
      </c>
      <c r="R96" s="10">
        <v>5</v>
      </c>
      <c r="S96" s="10">
        <v>2</v>
      </c>
    </row>
    <row r="97" spans="1:19" x14ac:dyDescent="0.25">
      <c r="A97" s="9">
        <v>1500</v>
      </c>
      <c r="B97" s="10">
        <v>4</v>
      </c>
      <c r="C97" s="10">
        <v>4</v>
      </c>
      <c r="D97" s="10">
        <v>3</v>
      </c>
      <c r="E97" s="10">
        <v>4</v>
      </c>
      <c r="F97" s="10">
        <v>6</v>
      </c>
      <c r="G97" s="11" t="s">
        <v>7</v>
      </c>
      <c r="H97" s="11"/>
      <c r="I97" s="11"/>
      <c r="J97" s="11"/>
      <c r="K97" s="11"/>
      <c r="L97" s="11"/>
      <c r="M97" s="11"/>
      <c r="O97" s="10">
        <v>4</v>
      </c>
      <c r="P97" s="10">
        <v>4</v>
      </c>
      <c r="Q97" s="10">
        <v>3</v>
      </c>
      <c r="R97" s="10">
        <v>6</v>
      </c>
      <c r="S97" s="10">
        <v>4</v>
      </c>
    </row>
    <row r="98" spans="1:19" x14ac:dyDescent="0.25">
      <c r="A98" s="9">
        <v>1600</v>
      </c>
      <c r="B98" s="10">
        <v>3</v>
      </c>
      <c r="C98" s="10">
        <v>5</v>
      </c>
      <c r="D98" s="10">
        <v>4</v>
      </c>
      <c r="E98" s="10">
        <v>5</v>
      </c>
      <c r="F98" s="10">
        <v>3</v>
      </c>
      <c r="G98" s="11" t="s">
        <v>7</v>
      </c>
      <c r="H98" s="11"/>
      <c r="I98" s="11"/>
      <c r="J98" s="11"/>
      <c r="K98" s="11"/>
      <c r="L98" s="11"/>
      <c r="M98" s="11"/>
      <c r="O98" s="10">
        <v>5</v>
      </c>
      <c r="P98" s="10">
        <v>5</v>
      </c>
      <c r="Q98" s="10">
        <v>4</v>
      </c>
      <c r="R98" s="10">
        <v>3</v>
      </c>
      <c r="S98" s="10">
        <v>3</v>
      </c>
    </row>
    <row r="99" spans="1:19" x14ac:dyDescent="0.25">
      <c r="A99" s="9">
        <v>1780</v>
      </c>
      <c r="B99" s="10">
        <v>0.5</v>
      </c>
      <c r="C99" s="10">
        <v>5</v>
      </c>
      <c r="D99" s="10">
        <v>5</v>
      </c>
      <c r="E99" s="10">
        <v>3</v>
      </c>
      <c r="F99" s="10">
        <v>4</v>
      </c>
      <c r="G99" s="11" t="s">
        <v>7</v>
      </c>
      <c r="H99" s="11"/>
      <c r="I99" s="11"/>
      <c r="J99" s="11"/>
      <c r="K99" s="11"/>
      <c r="L99" s="11"/>
      <c r="M99" s="11"/>
      <c r="O99" s="10">
        <v>5</v>
      </c>
      <c r="P99" s="10">
        <v>3</v>
      </c>
      <c r="Q99" s="10">
        <v>5</v>
      </c>
      <c r="R99" s="10">
        <v>4</v>
      </c>
      <c r="S99" s="10">
        <v>0.5</v>
      </c>
    </row>
    <row r="100" spans="1:19" x14ac:dyDescent="0.25">
      <c r="A100" s="9">
        <v>3000</v>
      </c>
      <c r="B100" s="10">
        <v>8</v>
      </c>
      <c r="C100" s="10">
        <v>10</v>
      </c>
      <c r="D100" s="10">
        <v>9</v>
      </c>
      <c r="E100" s="10">
        <v>8</v>
      </c>
      <c r="F100" s="10">
        <v>6</v>
      </c>
      <c r="G100" s="11" t="s">
        <v>9</v>
      </c>
      <c r="H100" s="11"/>
      <c r="I100" s="11"/>
      <c r="J100" s="11"/>
      <c r="K100" s="11"/>
      <c r="L100" s="11"/>
      <c r="M100" s="11"/>
      <c r="O100" s="10">
        <v>10</v>
      </c>
      <c r="P100" s="10">
        <v>8</v>
      </c>
      <c r="Q100" s="10">
        <v>9</v>
      </c>
      <c r="R100" s="10">
        <v>6</v>
      </c>
      <c r="S100" s="10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54A2-7E58-4B48-8CA9-3CA6F7A9FFBF}">
  <dimension ref="A1:H101"/>
  <sheetViews>
    <sheetView tabSelected="1" topLeftCell="A25" workbookViewId="0">
      <selection activeCell="H29" sqref="H29:H46"/>
    </sheetView>
  </sheetViews>
  <sheetFormatPr defaultRowHeight="13.8" x14ac:dyDescent="0.25"/>
  <cols>
    <col min="2" max="2" width="11.33203125" customWidth="1"/>
    <col min="8" max="8" width="44" customWidth="1"/>
  </cols>
  <sheetData>
    <row r="1" spans="1:5" x14ac:dyDescent="0.25">
      <c r="D1" t="s">
        <v>10</v>
      </c>
      <c r="E1" t="s">
        <v>6</v>
      </c>
    </row>
    <row r="2" spans="1:5" x14ac:dyDescent="0.25">
      <c r="A2" t="s">
        <v>4</v>
      </c>
      <c r="B2" t="s">
        <v>6</v>
      </c>
      <c r="D2" s="10">
        <v>13</v>
      </c>
      <c r="E2" s="10">
        <v>20</v>
      </c>
    </row>
    <row r="3" spans="1:5" x14ac:dyDescent="0.25">
      <c r="A3" s="10">
        <v>13</v>
      </c>
      <c r="B3" s="11" t="s">
        <v>7</v>
      </c>
      <c r="D3" s="10">
        <v>12</v>
      </c>
      <c r="E3" s="3">
        <v>18</v>
      </c>
    </row>
    <row r="4" spans="1:5" x14ac:dyDescent="0.25">
      <c r="A4" s="10">
        <v>12</v>
      </c>
      <c r="B4" s="11" t="s">
        <v>7</v>
      </c>
      <c r="D4" s="3">
        <v>10</v>
      </c>
      <c r="E4" s="10">
        <v>10</v>
      </c>
    </row>
    <row r="5" spans="1:5" x14ac:dyDescent="0.25">
      <c r="A5" s="3">
        <v>10</v>
      </c>
      <c r="B5" s="3" t="s">
        <v>7</v>
      </c>
      <c r="D5" s="3">
        <v>8</v>
      </c>
      <c r="E5" s="10">
        <v>8</v>
      </c>
    </row>
    <row r="6" spans="1:5" x14ac:dyDescent="0.25">
      <c r="A6" s="3">
        <v>8</v>
      </c>
      <c r="B6" s="3" t="s">
        <v>7</v>
      </c>
      <c r="D6" s="3">
        <v>8</v>
      </c>
      <c r="E6" s="10">
        <v>8</v>
      </c>
    </row>
    <row r="7" spans="1:5" x14ac:dyDescent="0.25">
      <c r="A7" s="3">
        <v>8</v>
      </c>
      <c r="B7" s="3" t="s">
        <v>7</v>
      </c>
      <c r="D7" s="10">
        <v>8</v>
      </c>
      <c r="E7" s="10">
        <v>8</v>
      </c>
    </row>
    <row r="8" spans="1:5" x14ac:dyDescent="0.25">
      <c r="A8" s="10">
        <v>8</v>
      </c>
      <c r="B8" s="11" t="s">
        <v>7</v>
      </c>
      <c r="D8" s="3">
        <v>7</v>
      </c>
      <c r="E8" s="3">
        <v>7</v>
      </c>
    </row>
    <row r="9" spans="1:5" x14ac:dyDescent="0.25">
      <c r="A9" s="3">
        <v>7</v>
      </c>
      <c r="B9" s="3" t="s">
        <v>7</v>
      </c>
      <c r="D9" s="10">
        <v>6</v>
      </c>
      <c r="E9" s="10">
        <v>7</v>
      </c>
    </row>
    <row r="10" spans="1:5" x14ac:dyDescent="0.25">
      <c r="A10" s="10">
        <v>6</v>
      </c>
      <c r="B10" s="11" t="s">
        <v>7</v>
      </c>
      <c r="D10" s="10">
        <v>6</v>
      </c>
      <c r="E10" s="10">
        <v>7</v>
      </c>
    </row>
    <row r="11" spans="1:5" x14ac:dyDescent="0.25">
      <c r="A11" s="10">
        <v>6</v>
      </c>
      <c r="B11" s="11" t="s">
        <v>7</v>
      </c>
      <c r="D11" s="10">
        <v>6</v>
      </c>
      <c r="E11" s="3">
        <v>6</v>
      </c>
    </row>
    <row r="12" spans="1:5" x14ac:dyDescent="0.25">
      <c r="A12" s="10">
        <v>6</v>
      </c>
      <c r="B12" s="11" t="s">
        <v>7</v>
      </c>
      <c r="D12" s="3">
        <v>5</v>
      </c>
      <c r="E12" s="3">
        <v>6</v>
      </c>
    </row>
    <row r="13" spans="1:5" x14ac:dyDescent="0.25">
      <c r="A13" s="3">
        <v>5</v>
      </c>
      <c r="B13" s="3" t="s">
        <v>7</v>
      </c>
      <c r="D13" s="3">
        <v>5</v>
      </c>
      <c r="E13" s="3">
        <v>5</v>
      </c>
    </row>
    <row r="14" spans="1:5" x14ac:dyDescent="0.25">
      <c r="A14" s="3">
        <v>5</v>
      </c>
      <c r="B14" s="3" t="s">
        <v>7</v>
      </c>
      <c r="D14" s="3">
        <v>5</v>
      </c>
      <c r="E14" s="3">
        <v>5</v>
      </c>
    </row>
    <row r="15" spans="1:5" x14ac:dyDescent="0.25">
      <c r="A15" s="3">
        <v>5</v>
      </c>
      <c r="B15" s="3" t="s">
        <v>7</v>
      </c>
      <c r="D15" s="10">
        <v>5</v>
      </c>
      <c r="E15" s="3">
        <v>5</v>
      </c>
    </row>
    <row r="16" spans="1:5" x14ac:dyDescent="0.25">
      <c r="A16" s="10">
        <v>5</v>
      </c>
      <c r="B16" s="11" t="s">
        <v>7</v>
      </c>
      <c r="D16" s="10">
        <v>5</v>
      </c>
      <c r="E16" s="3">
        <v>5</v>
      </c>
    </row>
    <row r="17" spans="1:8" x14ac:dyDescent="0.25">
      <c r="A17" s="10">
        <v>5</v>
      </c>
      <c r="B17" s="11" t="s">
        <v>7</v>
      </c>
      <c r="D17" s="10">
        <v>5</v>
      </c>
      <c r="E17" s="3">
        <v>5</v>
      </c>
    </row>
    <row r="18" spans="1:8" x14ac:dyDescent="0.25">
      <c r="A18" s="10">
        <v>5</v>
      </c>
      <c r="B18" s="11" t="s">
        <v>7</v>
      </c>
      <c r="D18" s="3">
        <v>4</v>
      </c>
      <c r="E18" s="10">
        <v>5</v>
      </c>
    </row>
    <row r="19" spans="1:8" x14ac:dyDescent="0.25">
      <c r="A19" s="3">
        <v>4</v>
      </c>
      <c r="B19" s="3" t="s">
        <v>7</v>
      </c>
      <c r="D19" s="3">
        <v>4</v>
      </c>
      <c r="E19" s="10">
        <v>5</v>
      </c>
    </row>
    <row r="20" spans="1:8" x14ac:dyDescent="0.25">
      <c r="A20" s="3">
        <v>4</v>
      </c>
      <c r="B20" s="3" t="s">
        <v>7</v>
      </c>
      <c r="D20" s="3">
        <v>4</v>
      </c>
      <c r="E20" s="10">
        <v>5</v>
      </c>
    </row>
    <row r="21" spans="1:8" x14ac:dyDescent="0.25">
      <c r="A21" s="3">
        <v>4</v>
      </c>
      <c r="B21" s="3" t="s">
        <v>7</v>
      </c>
      <c r="D21" s="3">
        <v>4</v>
      </c>
      <c r="E21" s="3">
        <v>4</v>
      </c>
    </row>
    <row r="22" spans="1:8" x14ac:dyDescent="0.25">
      <c r="A22" s="3">
        <v>4</v>
      </c>
      <c r="B22" s="3" t="s">
        <v>7</v>
      </c>
      <c r="D22" s="3">
        <v>4</v>
      </c>
      <c r="E22" s="3">
        <v>4</v>
      </c>
    </row>
    <row r="23" spans="1:8" x14ac:dyDescent="0.25">
      <c r="A23" s="3">
        <v>4</v>
      </c>
      <c r="B23" s="3" t="s">
        <v>7</v>
      </c>
      <c r="D23" s="3">
        <v>4</v>
      </c>
      <c r="E23" s="3">
        <v>4</v>
      </c>
    </row>
    <row r="24" spans="1:8" x14ac:dyDescent="0.25">
      <c r="A24" s="3">
        <v>4</v>
      </c>
      <c r="B24" s="3" t="s">
        <v>7</v>
      </c>
      <c r="D24" s="3">
        <v>4</v>
      </c>
      <c r="E24" s="3">
        <v>4</v>
      </c>
    </row>
    <row r="25" spans="1:8" x14ac:dyDescent="0.25">
      <c r="A25" s="3">
        <v>4</v>
      </c>
      <c r="B25" s="3" t="s">
        <v>7</v>
      </c>
      <c r="D25" s="10">
        <v>4</v>
      </c>
      <c r="E25" s="3">
        <v>4</v>
      </c>
    </row>
    <row r="26" spans="1:8" x14ac:dyDescent="0.25">
      <c r="A26" s="10">
        <v>4</v>
      </c>
      <c r="B26" s="11" t="s">
        <v>7</v>
      </c>
      <c r="D26" s="3">
        <v>3</v>
      </c>
      <c r="E26" s="3">
        <v>4</v>
      </c>
    </row>
    <row r="27" spans="1:8" x14ac:dyDescent="0.25">
      <c r="A27" s="3">
        <v>3</v>
      </c>
      <c r="B27" s="3" t="s">
        <v>7</v>
      </c>
      <c r="D27" s="3">
        <v>3</v>
      </c>
      <c r="E27" s="3">
        <v>4</v>
      </c>
    </row>
    <row r="28" spans="1:8" x14ac:dyDescent="0.25">
      <c r="A28" s="3">
        <v>3</v>
      </c>
      <c r="B28" s="3" t="s">
        <v>7</v>
      </c>
      <c r="D28" s="3">
        <v>3</v>
      </c>
      <c r="E28" s="3">
        <v>4</v>
      </c>
    </row>
    <row r="29" spans="1:8" x14ac:dyDescent="0.25">
      <c r="A29" s="3">
        <v>3</v>
      </c>
      <c r="B29" s="3" t="s">
        <v>7</v>
      </c>
      <c r="D29" s="3">
        <v>3</v>
      </c>
      <c r="E29" s="10">
        <v>4</v>
      </c>
      <c r="H29" s="15" t="s">
        <v>44</v>
      </c>
    </row>
    <row r="30" spans="1:8" x14ac:dyDescent="0.25">
      <c r="A30" s="3">
        <v>3</v>
      </c>
      <c r="B30" s="3" t="s">
        <v>7</v>
      </c>
      <c r="D30" s="3">
        <v>3</v>
      </c>
      <c r="E30" s="10">
        <v>4</v>
      </c>
      <c r="H30" t="s">
        <v>49</v>
      </c>
    </row>
    <row r="31" spans="1:8" x14ac:dyDescent="0.25">
      <c r="A31" s="3">
        <v>3</v>
      </c>
      <c r="B31" s="3" t="s">
        <v>7</v>
      </c>
      <c r="D31" s="10">
        <v>3</v>
      </c>
      <c r="E31" s="10">
        <v>4</v>
      </c>
      <c r="H31" s="15" t="s">
        <v>38</v>
      </c>
    </row>
    <row r="32" spans="1:8" x14ac:dyDescent="0.25">
      <c r="A32" s="10">
        <v>3</v>
      </c>
      <c r="B32" s="11" t="s">
        <v>7</v>
      </c>
      <c r="D32" s="3">
        <v>2</v>
      </c>
      <c r="E32" s="10">
        <v>4</v>
      </c>
      <c r="H32">
        <f>AVERAGE(D2:D50)</f>
        <v>3.9387755102040818</v>
      </c>
    </row>
    <row r="33" spans="1:8" x14ac:dyDescent="0.25">
      <c r="A33" s="3">
        <v>2</v>
      </c>
      <c r="B33" s="3" t="s">
        <v>7</v>
      </c>
      <c r="D33" s="3">
        <v>2</v>
      </c>
      <c r="E33" s="10">
        <v>4</v>
      </c>
      <c r="H33" s="15" t="s">
        <v>39</v>
      </c>
    </row>
    <row r="34" spans="1:8" x14ac:dyDescent="0.25">
      <c r="A34" s="3">
        <v>2</v>
      </c>
      <c r="B34" s="3" t="s">
        <v>7</v>
      </c>
      <c r="D34" s="3">
        <v>2</v>
      </c>
      <c r="E34" s="3">
        <v>3</v>
      </c>
      <c r="H34" s="22">
        <f>AVERAGE(E2:E51)</f>
        <v>4.5</v>
      </c>
    </row>
    <row r="35" spans="1:8" x14ac:dyDescent="0.25">
      <c r="A35" s="3">
        <v>2</v>
      </c>
      <c r="B35" s="3" t="s">
        <v>7</v>
      </c>
      <c r="D35" s="3">
        <v>2</v>
      </c>
      <c r="E35" s="3">
        <v>3</v>
      </c>
      <c r="H35" s="15" t="s">
        <v>40</v>
      </c>
    </row>
    <row r="36" spans="1:8" x14ac:dyDescent="0.25">
      <c r="A36" s="3">
        <v>2</v>
      </c>
      <c r="B36" s="3" t="s">
        <v>7</v>
      </c>
      <c r="D36" s="3">
        <v>2</v>
      </c>
      <c r="E36" s="3">
        <v>3</v>
      </c>
      <c r="H36" s="23">
        <f>H34-H32</f>
        <v>0.56122448979591821</v>
      </c>
    </row>
    <row r="37" spans="1:8" x14ac:dyDescent="0.25">
      <c r="A37" s="3">
        <v>2</v>
      </c>
      <c r="B37" s="3" t="s">
        <v>7</v>
      </c>
      <c r="D37" s="3">
        <v>2</v>
      </c>
      <c r="E37" s="10">
        <v>3</v>
      </c>
      <c r="H37" s="15" t="s">
        <v>41</v>
      </c>
    </row>
    <row r="38" spans="1:8" x14ac:dyDescent="0.25">
      <c r="A38" s="3">
        <v>2</v>
      </c>
      <c r="B38" s="3" t="s">
        <v>7</v>
      </c>
      <c r="D38" s="3">
        <v>2</v>
      </c>
      <c r="E38" s="10">
        <v>3</v>
      </c>
      <c r="H38">
        <f>_xlfn.STDEV.S(D2:D50)^2</f>
        <v>8.1003401360544203</v>
      </c>
    </row>
    <row r="39" spans="1:8" x14ac:dyDescent="0.25">
      <c r="A39" s="3">
        <v>2</v>
      </c>
      <c r="B39" s="3" t="s">
        <v>7</v>
      </c>
      <c r="D39" s="10">
        <v>2</v>
      </c>
      <c r="E39" s="3">
        <v>2</v>
      </c>
      <c r="H39" s="15" t="s">
        <v>48</v>
      </c>
    </row>
    <row r="40" spans="1:8" x14ac:dyDescent="0.25">
      <c r="A40" s="10">
        <v>2</v>
      </c>
      <c r="B40" s="11" t="s">
        <v>7</v>
      </c>
      <c r="D40" s="10">
        <v>2</v>
      </c>
      <c r="E40" s="3">
        <v>2</v>
      </c>
      <c r="H40">
        <f>_xlfn.STDEV.S(E2:E51)^2</f>
        <v>14.295918367346937</v>
      </c>
    </row>
    <row r="41" spans="1:8" x14ac:dyDescent="0.25">
      <c r="A41" s="10">
        <v>2</v>
      </c>
      <c r="B41" s="11" t="s">
        <v>7</v>
      </c>
      <c r="D41" s="10">
        <v>2</v>
      </c>
      <c r="E41" s="3">
        <v>2</v>
      </c>
      <c r="H41" s="15" t="s">
        <v>42</v>
      </c>
    </row>
    <row r="42" spans="1:8" x14ac:dyDescent="0.25">
      <c r="A42" s="10">
        <v>2</v>
      </c>
      <c r="B42" s="11" t="s">
        <v>7</v>
      </c>
      <c r="D42" s="10">
        <v>2</v>
      </c>
      <c r="E42" s="3">
        <v>2</v>
      </c>
      <c r="H42">
        <f>H36/SQRT((H38/COUNT(D2:D50))+(H40/COUNT(E2:E51)))</f>
        <v>0.8354817004803865</v>
      </c>
    </row>
    <row r="43" spans="1:8" x14ac:dyDescent="0.25">
      <c r="A43" s="10">
        <v>2</v>
      </c>
      <c r="B43" s="11" t="s">
        <v>7</v>
      </c>
      <c r="D43" s="10">
        <v>2</v>
      </c>
      <c r="E43" s="10">
        <v>2</v>
      </c>
      <c r="H43" s="15" t="s">
        <v>43</v>
      </c>
    </row>
    <row r="44" spans="1:8" x14ac:dyDescent="0.25">
      <c r="A44" s="10">
        <v>2</v>
      </c>
      <c r="B44" s="11" t="s">
        <v>7</v>
      </c>
      <c r="D44" s="10">
        <v>2</v>
      </c>
      <c r="E44" s="10">
        <v>2</v>
      </c>
      <c r="H44" t="s">
        <v>45</v>
      </c>
    </row>
    <row r="45" spans="1:8" x14ac:dyDescent="0.25">
      <c r="A45" s="10">
        <v>2</v>
      </c>
      <c r="B45" s="11" t="s">
        <v>7</v>
      </c>
      <c r="D45" s="3">
        <v>1</v>
      </c>
      <c r="E45" s="10">
        <v>1</v>
      </c>
      <c r="H45" s="15" t="s">
        <v>46</v>
      </c>
    </row>
    <row r="46" spans="1:8" ht="55.2" x14ac:dyDescent="0.25">
      <c r="A46" s="3">
        <v>1</v>
      </c>
      <c r="B46" s="3" t="s">
        <v>7</v>
      </c>
      <c r="D46" s="3">
        <v>1</v>
      </c>
      <c r="E46" s="3">
        <v>0</v>
      </c>
      <c r="H46" s="1" t="s">
        <v>47</v>
      </c>
    </row>
    <row r="47" spans="1:8" x14ac:dyDescent="0.25">
      <c r="A47" s="3">
        <v>1</v>
      </c>
      <c r="B47" s="3" t="s">
        <v>7</v>
      </c>
      <c r="D47" s="10">
        <v>1</v>
      </c>
      <c r="E47" s="3">
        <v>0</v>
      </c>
    </row>
    <row r="48" spans="1:8" x14ac:dyDescent="0.25">
      <c r="A48" s="10">
        <v>1</v>
      </c>
      <c r="B48" s="11" t="s">
        <v>7</v>
      </c>
      <c r="D48" s="3">
        <v>0</v>
      </c>
      <c r="E48" s="3">
        <v>0</v>
      </c>
    </row>
    <row r="49" spans="1:5" x14ac:dyDescent="0.25">
      <c r="A49" s="3">
        <v>0</v>
      </c>
      <c r="B49" s="3" t="s">
        <v>7</v>
      </c>
      <c r="D49" s="10">
        <v>0</v>
      </c>
      <c r="E49" s="10">
        <v>0</v>
      </c>
    </row>
    <row r="50" spans="1:5" x14ac:dyDescent="0.25">
      <c r="A50" s="10">
        <v>0</v>
      </c>
      <c r="B50" s="11" t="s">
        <v>7</v>
      </c>
      <c r="D50" s="10">
        <v>0</v>
      </c>
      <c r="E50" s="10">
        <v>0</v>
      </c>
    </row>
    <row r="51" spans="1:5" x14ac:dyDescent="0.25">
      <c r="A51" s="10">
        <v>0</v>
      </c>
      <c r="B51" s="11" t="s">
        <v>7</v>
      </c>
      <c r="E51" s="10">
        <v>0</v>
      </c>
    </row>
    <row r="52" spans="1:5" x14ac:dyDescent="0.25">
      <c r="A52" s="10">
        <v>20</v>
      </c>
      <c r="B52" s="11" t="s">
        <v>9</v>
      </c>
    </row>
    <row r="53" spans="1:5" x14ac:dyDescent="0.25">
      <c r="A53" s="3">
        <v>18</v>
      </c>
      <c r="B53" s="3" t="s">
        <v>9</v>
      </c>
    </row>
    <row r="54" spans="1:5" x14ac:dyDescent="0.25">
      <c r="A54" s="10">
        <v>10</v>
      </c>
      <c r="B54" s="11" t="s">
        <v>9</v>
      </c>
    </row>
    <row r="55" spans="1:5" x14ac:dyDescent="0.25">
      <c r="A55" s="10">
        <v>8</v>
      </c>
      <c r="B55" s="11" t="s">
        <v>9</v>
      </c>
    </row>
    <row r="56" spans="1:5" x14ac:dyDescent="0.25">
      <c r="A56" s="10">
        <v>8</v>
      </c>
      <c r="B56" s="11" t="s">
        <v>9</v>
      </c>
    </row>
    <row r="57" spans="1:5" x14ac:dyDescent="0.25">
      <c r="A57" s="10">
        <v>8</v>
      </c>
      <c r="B57" s="11" t="s">
        <v>9</v>
      </c>
    </row>
    <row r="58" spans="1:5" x14ac:dyDescent="0.25">
      <c r="A58" s="3">
        <v>7</v>
      </c>
      <c r="B58" s="3" t="s">
        <v>9</v>
      </c>
    </row>
    <row r="59" spans="1:5" x14ac:dyDescent="0.25">
      <c r="A59" s="10">
        <v>7</v>
      </c>
      <c r="B59" s="11" t="s">
        <v>9</v>
      </c>
    </row>
    <row r="60" spans="1:5" x14ac:dyDescent="0.25">
      <c r="A60" s="10">
        <v>7</v>
      </c>
      <c r="B60" s="11" t="s">
        <v>9</v>
      </c>
    </row>
    <row r="61" spans="1:5" x14ac:dyDescent="0.25">
      <c r="A61" s="3">
        <v>6</v>
      </c>
      <c r="B61" s="3" t="s">
        <v>9</v>
      </c>
    </row>
    <row r="62" spans="1:5" x14ac:dyDescent="0.25">
      <c r="A62" s="3">
        <v>6</v>
      </c>
      <c r="B62" s="3" t="s">
        <v>9</v>
      </c>
    </row>
    <row r="63" spans="1:5" x14ac:dyDescent="0.25">
      <c r="A63" s="3">
        <v>5</v>
      </c>
      <c r="B63" s="3" t="s">
        <v>9</v>
      </c>
    </row>
    <row r="64" spans="1:5" x14ac:dyDescent="0.25">
      <c r="A64" s="3">
        <v>5</v>
      </c>
      <c r="B64" s="3" t="s">
        <v>9</v>
      </c>
    </row>
    <row r="65" spans="1:2" x14ac:dyDescent="0.25">
      <c r="A65" s="3">
        <v>5</v>
      </c>
      <c r="B65" s="3" t="s">
        <v>9</v>
      </c>
    </row>
    <row r="66" spans="1:2" x14ac:dyDescent="0.25">
      <c r="A66" s="3">
        <v>5</v>
      </c>
      <c r="B66" s="3" t="s">
        <v>9</v>
      </c>
    </row>
    <row r="67" spans="1:2" x14ac:dyDescent="0.25">
      <c r="A67" s="3">
        <v>5</v>
      </c>
      <c r="B67" s="3" t="s">
        <v>9</v>
      </c>
    </row>
    <row r="68" spans="1:2" x14ac:dyDescent="0.25">
      <c r="A68" s="10">
        <v>5</v>
      </c>
      <c r="B68" s="11" t="s">
        <v>9</v>
      </c>
    </row>
    <row r="69" spans="1:2" x14ac:dyDescent="0.25">
      <c r="A69" s="10">
        <v>5</v>
      </c>
      <c r="B69" s="11" t="s">
        <v>9</v>
      </c>
    </row>
    <row r="70" spans="1:2" x14ac:dyDescent="0.25">
      <c r="A70" s="10">
        <v>5</v>
      </c>
      <c r="B70" s="11" t="s">
        <v>9</v>
      </c>
    </row>
    <row r="71" spans="1:2" x14ac:dyDescent="0.25">
      <c r="A71" s="3">
        <v>4</v>
      </c>
      <c r="B71" s="3" t="s">
        <v>9</v>
      </c>
    </row>
    <row r="72" spans="1:2" x14ac:dyDescent="0.25">
      <c r="A72" s="3">
        <v>4</v>
      </c>
      <c r="B72" s="3" t="s">
        <v>9</v>
      </c>
    </row>
    <row r="73" spans="1:2" x14ac:dyDescent="0.25">
      <c r="A73" s="3">
        <v>4</v>
      </c>
      <c r="B73" s="3" t="s">
        <v>9</v>
      </c>
    </row>
    <row r="74" spans="1:2" x14ac:dyDescent="0.25">
      <c r="A74" s="3">
        <v>4</v>
      </c>
      <c r="B74" s="3" t="s">
        <v>9</v>
      </c>
    </row>
    <row r="75" spans="1:2" x14ac:dyDescent="0.25">
      <c r="A75" s="3">
        <v>4</v>
      </c>
      <c r="B75" s="3" t="s">
        <v>9</v>
      </c>
    </row>
    <row r="76" spans="1:2" x14ac:dyDescent="0.25">
      <c r="A76" s="3">
        <v>4</v>
      </c>
      <c r="B76" s="3" t="s">
        <v>9</v>
      </c>
    </row>
    <row r="77" spans="1:2" x14ac:dyDescent="0.25">
      <c r="A77" s="3">
        <v>4</v>
      </c>
      <c r="B77" s="3" t="s">
        <v>9</v>
      </c>
    </row>
    <row r="78" spans="1:2" x14ac:dyDescent="0.25">
      <c r="A78" s="3">
        <v>4</v>
      </c>
      <c r="B78" s="3" t="s">
        <v>9</v>
      </c>
    </row>
    <row r="79" spans="1:2" x14ac:dyDescent="0.25">
      <c r="A79" s="10">
        <v>4</v>
      </c>
      <c r="B79" s="11" t="s">
        <v>9</v>
      </c>
    </row>
    <row r="80" spans="1:2" x14ac:dyDescent="0.25">
      <c r="A80" s="10">
        <v>4</v>
      </c>
      <c r="B80" s="11" t="s">
        <v>9</v>
      </c>
    </row>
    <row r="81" spans="1:2" x14ac:dyDescent="0.25">
      <c r="A81" s="10">
        <v>4</v>
      </c>
      <c r="B81" s="11" t="s">
        <v>9</v>
      </c>
    </row>
    <row r="82" spans="1:2" x14ac:dyDescent="0.25">
      <c r="A82" s="10">
        <v>4</v>
      </c>
      <c r="B82" s="11" t="s">
        <v>9</v>
      </c>
    </row>
    <row r="83" spans="1:2" x14ac:dyDescent="0.25">
      <c r="A83" s="10">
        <v>4</v>
      </c>
      <c r="B83" s="11" t="s">
        <v>9</v>
      </c>
    </row>
    <row r="84" spans="1:2" x14ac:dyDescent="0.25">
      <c r="A84" s="3">
        <v>3</v>
      </c>
      <c r="B84" s="3" t="s">
        <v>9</v>
      </c>
    </row>
    <row r="85" spans="1:2" x14ac:dyDescent="0.25">
      <c r="A85" s="3">
        <v>3</v>
      </c>
      <c r="B85" s="3" t="s">
        <v>9</v>
      </c>
    </row>
    <row r="86" spans="1:2" x14ac:dyDescent="0.25">
      <c r="A86" s="3">
        <v>3</v>
      </c>
      <c r="B86" s="3" t="s">
        <v>9</v>
      </c>
    </row>
    <row r="87" spans="1:2" x14ac:dyDescent="0.25">
      <c r="A87" s="10">
        <v>3</v>
      </c>
      <c r="B87" s="11" t="s">
        <v>9</v>
      </c>
    </row>
    <row r="88" spans="1:2" x14ac:dyDescent="0.25">
      <c r="A88" s="10">
        <v>3</v>
      </c>
      <c r="B88" s="11" t="s">
        <v>9</v>
      </c>
    </row>
    <row r="89" spans="1:2" x14ac:dyDescent="0.25">
      <c r="A89" s="3">
        <v>2</v>
      </c>
      <c r="B89" s="3" t="s">
        <v>9</v>
      </c>
    </row>
    <row r="90" spans="1:2" x14ac:dyDescent="0.25">
      <c r="A90" s="3">
        <v>2</v>
      </c>
      <c r="B90" s="3" t="s">
        <v>9</v>
      </c>
    </row>
    <row r="91" spans="1:2" x14ac:dyDescent="0.25">
      <c r="A91" s="3">
        <v>2</v>
      </c>
      <c r="B91" s="3" t="s">
        <v>9</v>
      </c>
    </row>
    <row r="92" spans="1:2" x14ac:dyDescent="0.25">
      <c r="A92" s="3">
        <v>2</v>
      </c>
      <c r="B92" s="3" t="s">
        <v>9</v>
      </c>
    </row>
    <row r="93" spans="1:2" x14ac:dyDescent="0.25">
      <c r="A93" s="10">
        <v>2</v>
      </c>
      <c r="B93" s="11" t="s">
        <v>9</v>
      </c>
    </row>
    <row r="94" spans="1:2" x14ac:dyDescent="0.25">
      <c r="A94" s="10">
        <v>2</v>
      </c>
      <c r="B94" s="11" t="s">
        <v>9</v>
      </c>
    </row>
    <row r="95" spans="1:2" x14ac:dyDescent="0.25">
      <c r="A95" s="10">
        <v>1</v>
      </c>
      <c r="B95" s="11" t="s">
        <v>9</v>
      </c>
    </row>
    <row r="96" spans="1:2" x14ac:dyDescent="0.25">
      <c r="A96" s="3">
        <v>0</v>
      </c>
      <c r="B96" s="3" t="s">
        <v>9</v>
      </c>
    </row>
    <row r="97" spans="1:2" x14ac:dyDescent="0.25">
      <c r="A97" s="3">
        <v>0</v>
      </c>
      <c r="B97" s="3" t="s">
        <v>9</v>
      </c>
    </row>
    <row r="98" spans="1:2" x14ac:dyDescent="0.25">
      <c r="A98" s="3">
        <v>0</v>
      </c>
      <c r="B98" s="3" t="s">
        <v>9</v>
      </c>
    </row>
    <row r="99" spans="1:2" x14ac:dyDescent="0.25">
      <c r="A99" s="10">
        <v>0</v>
      </c>
      <c r="B99" s="11" t="s">
        <v>9</v>
      </c>
    </row>
    <row r="100" spans="1:2" x14ac:dyDescent="0.25">
      <c r="A100" s="10">
        <v>0</v>
      </c>
      <c r="B100" s="11" t="s">
        <v>9</v>
      </c>
    </row>
    <row r="101" spans="1:2" x14ac:dyDescent="0.25">
      <c r="A101" s="10">
        <v>0</v>
      </c>
      <c r="B101" s="11" t="s">
        <v>9</v>
      </c>
    </row>
  </sheetData>
  <sortState xmlns:xlrd2="http://schemas.microsoft.com/office/spreadsheetml/2017/richdata2" ref="A3:B102">
    <sortCondition ref="B3:B10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E875-5C60-4C7C-B7B5-4DA0958A9644}">
  <dimension ref="A1:E102"/>
  <sheetViews>
    <sheetView workbookViewId="0">
      <selection activeCell="D2" sqref="D2:G11"/>
    </sheetView>
  </sheetViews>
  <sheetFormatPr defaultRowHeight="13.8" x14ac:dyDescent="0.25"/>
  <cols>
    <col min="1" max="1" width="11.109375" bestFit="1" customWidth="1"/>
    <col min="4" max="4" width="12.88671875" bestFit="1" customWidth="1"/>
    <col min="5" max="5" width="10.5546875" bestFit="1" customWidth="1"/>
  </cols>
  <sheetData>
    <row r="1" spans="1:5" ht="27.6" x14ac:dyDescent="0.25">
      <c r="A1" s="1" t="s">
        <v>0</v>
      </c>
    </row>
    <row r="2" spans="1:5" x14ac:dyDescent="0.25">
      <c r="A2" s="2">
        <v>1500</v>
      </c>
      <c r="D2" s="15" t="s">
        <v>34</v>
      </c>
    </row>
    <row r="3" spans="1:5" x14ac:dyDescent="0.25">
      <c r="A3" s="2"/>
      <c r="D3" s="19" t="s">
        <v>35</v>
      </c>
      <c r="E3" s="21" t="s">
        <v>36</v>
      </c>
    </row>
    <row r="4" spans="1:5" x14ac:dyDescent="0.25">
      <c r="A4" s="2"/>
      <c r="D4" s="20" t="s">
        <v>37</v>
      </c>
    </row>
    <row r="5" spans="1:5" x14ac:dyDescent="0.25">
      <c r="A5" s="2">
        <v>1500</v>
      </c>
      <c r="D5" s="7" t="s">
        <v>11</v>
      </c>
      <c r="E5" s="18">
        <f>AVERAGE(A2:A102)</f>
        <v>1645.661515151515</v>
      </c>
    </row>
    <row r="6" spans="1:5" x14ac:dyDescent="0.25">
      <c r="A6" s="2">
        <v>1500</v>
      </c>
      <c r="D6" s="7" t="s">
        <v>29</v>
      </c>
      <c r="E6" s="13">
        <f>Breakdown!G6</f>
        <v>1063.633317880191</v>
      </c>
    </row>
    <row r="7" spans="1:5" x14ac:dyDescent="0.25">
      <c r="A7" s="2">
        <v>2000</v>
      </c>
      <c r="D7" s="7" t="s">
        <v>21</v>
      </c>
      <c r="E7" s="7">
        <f>COUNT(A2:A102)</f>
        <v>99</v>
      </c>
    </row>
    <row r="8" spans="1:5" x14ac:dyDescent="0.25">
      <c r="A8" s="2">
        <v>3000</v>
      </c>
      <c r="D8" s="7" t="s">
        <v>30</v>
      </c>
      <c r="E8" s="13">
        <f>E6/SQRT(E7)</f>
        <v>106.89917060392142</v>
      </c>
    </row>
    <row r="9" spans="1:5" x14ac:dyDescent="0.25">
      <c r="A9" s="2">
        <v>800</v>
      </c>
      <c r="D9" s="7" t="s">
        <v>31</v>
      </c>
      <c r="E9" s="7">
        <f>1.96*E8</f>
        <v>209.52237438368599</v>
      </c>
    </row>
    <row r="10" spans="1:5" x14ac:dyDescent="0.25">
      <c r="A10" s="2">
        <v>1200</v>
      </c>
      <c r="D10" s="7" t="s">
        <v>32</v>
      </c>
      <c r="E10" s="18">
        <f>E5-E9</f>
        <v>1436.1391407678291</v>
      </c>
    </row>
    <row r="11" spans="1:5" x14ac:dyDescent="0.25">
      <c r="A11" s="2">
        <v>1145.1400000000001</v>
      </c>
      <c r="D11" s="7" t="s">
        <v>33</v>
      </c>
      <c r="E11" s="18">
        <f>E5+E9</f>
        <v>1855.1838895352009</v>
      </c>
    </row>
    <row r="12" spans="1:5" x14ac:dyDescent="0.25">
      <c r="A12" s="2">
        <v>1400</v>
      </c>
    </row>
    <row r="13" spans="1:5" x14ac:dyDescent="0.25">
      <c r="A13" s="2">
        <v>1500</v>
      </c>
    </row>
    <row r="14" spans="1:5" x14ac:dyDescent="0.25">
      <c r="A14" s="2">
        <v>600</v>
      </c>
    </row>
    <row r="15" spans="1:5" x14ac:dyDescent="0.25">
      <c r="A15" s="2">
        <v>900</v>
      </c>
    </row>
    <row r="16" spans="1:5" x14ac:dyDescent="0.25">
      <c r="A16" s="2">
        <v>800</v>
      </c>
    </row>
    <row r="17" spans="1:1" x14ac:dyDescent="0.25">
      <c r="A17" s="2">
        <v>1000</v>
      </c>
    </row>
    <row r="18" spans="1:1" x14ac:dyDescent="0.25">
      <c r="A18" s="2">
        <v>3000</v>
      </c>
    </row>
    <row r="19" spans="1:1" x14ac:dyDescent="0.25">
      <c r="A19" s="2">
        <v>2700</v>
      </c>
    </row>
    <row r="20" spans="1:1" x14ac:dyDescent="0.25">
      <c r="A20" s="2">
        <v>3000</v>
      </c>
    </row>
    <row r="21" spans="1:1" x14ac:dyDescent="0.25">
      <c r="A21" s="2">
        <v>600</v>
      </c>
    </row>
    <row r="22" spans="1:1" x14ac:dyDescent="0.25">
      <c r="A22" s="2">
        <v>2400</v>
      </c>
    </row>
    <row r="23" spans="1:1" x14ac:dyDescent="0.25">
      <c r="A23" s="2">
        <v>892</v>
      </c>
    </row>
    <row r="24" spans="1:1" x14ac:dyDescent="0.25">
      <c r="A24" s="2">
        <v>350</v>
      </c>
    </row>
    <row r="25" spans="1:1" x14ac:dyDescent="0.25">
      <c r="A25" s="2">
        <v>500</v>
      </c>
    </row>
    <row r="26" spans="1:1" x14ac:dyDescent="0.25">
      <c r="A26" s="2">
        <v>350</v>
      </c>
    </row>
    <row r="27" spans="1:1" x14ac:dyDescent="0.25">
      <c r="A27" s="2">
        <v>1000</v>
      </c>
    </row>
    <row r="28" spans="1:1" x14ac:dyDescent="0.25">
      <c r="A28" s="2">
        <v>3500</v>
      </c>
    </row>
    <row r="29" spans="1:1" x14ac:dyDescent="0.25">
      <c r="A29" s="2">
        <v>4000</v>
      </c>
    </row>
    <row r="30" spans="1:1" x14ac:dyDescent="0.25">
      <c r="A30" s="2">
        <v>2000</v>
      </c>
    </row>
    <row r="31" spans="1:1" x14ac:dyDescent="0.25">
      <c r="A31" s="2">
        <v>418.14</v>
      </c>
    </row>
    <row r="32" spans="1:1" x14ac:dyDescent="0.25">
      <c r="A32" s="2">
        <v>1106.21</v>
      </c>
    </row>
    <row r="33" spans="1:1" x14ac:dyDescent="0.25">
      <c r="A33" s="2">
        <v>2000</v>
      </c>
    </row>
    <row r="34" spans="1:1" x14ac:dyDescent="0.25">
      <c r="A34" s="2">
        <v>3000</v>
      </c>
    </row>
    <row r="35" spans="1:1" x14ac:dyDescent="0.25">
      <c r="A35" s="2">
        <v>2000</v>
      </c>
    </row>
    <row r="36" spans="1:1" x14ac:dyDescent="0.25">
      <c r="A36" s="2">
        <v>2500</v>
      </c>
    </row>
    <row r="37" spans="1:1" x14ac:dyDescent="0.25">
      <c r="A37" s="2">
        <v>1200</v>
      </c>
    </row>
    <row r="38" spans="1:1" x14ac:dyDescent="0.25">
      <c r="A38" s="2">
        <v>4000</v>
      </c>
    </row>
    <row r="39" spans="1:1" x14ac:dyDescent="0.25">
      <c r="A39" s="2">
        <v>400</v>
      </c>
    </row>
    <row r="40" spans="1:1" x14ac:dyDescent="0.25">
      <c r="A40" s="2">
        <v>1000</v>
      </c>
    </row>
    <row r="41" spans="1:1" x14ac:dyDescent="0.25">
      <c r="A41" s="2">
        <v>3300</v>
      </c>
    </row>
    <row r="42" spans="1:1" x14ac:dyDescent="0.25">
      <c r="A42" s="2">
        <v>600</v>
      </c>
    </row>
    <row r="43" spans="1:1" x14ac:dyDescent="0.25">
      <c r="A43" s="2">
        <v>1700</v>
      </c>
    </row>
    <row r="44" spans="1:1" x14ac:dyDescent="0.25">
      <c r="A44" s="2">
        <v>1000</v>
      </c>
    </row>
    <row r="45" spans="1:1" x14ac:dyDescent="0.25">
      <c r="A45" s="2">
        <v>3000</v>
      </c>
    </row>
    <row r="46" spans="1:1" x14ac:dyDescent="0.25">
      <c r="A46" s="2">
        <v>1200</v>
      </c>
    </row>
    <row r="47" spans="1:1" x14ac:dyDescent="0.25">
      <c r="A47" s="2">
        <v>3125</v>
      </c>
    </row>
    <row r="48" spans="1:1" x14ac:dyDescent="0.25">
      <c r="A48" s="2">
        <v>2300</v>
      </c>
    </row>
    <row r="49" spans="1:1" x14ac:dyDescent="0.25">
      <c r="A49" s="2">
        <v>1600</v>
      </c>
    </row>
    <row r="50" spans="1:1" x14ac:dyDescent="0.25">
      <c r="A50" s="2">
        <v>2000</v>
      </c>
    </row>
    <row r="51" spans="1:1" x14ac:dyDescent="0.25">
      <c r="A51" s="2">
        <v>2200</v>
      </c>
    </row>
    <row r="52" spans="1:1" x14ac:dyDescent="0.25">
      <c r="A52" s="2">
        <v>1400</v>
      </c>
    </row>
    <row r="53" spans="1:1" x14ac:dyDescent="0.25">
      <c r="A53" s="2">
        <v>2000</v>
      </c>
    </row>
    <row r="54" spans="1:1" x14ac:dyDescent="0.25">
      <c r="A54" s="2">
        <v>1300</v>
      </c>
    </row>
    <row r="55" spans="1:1" x14ac:dyDescent="0.25">
      <c r="A55" s="2">
        <v>1300</v>
      </c>
    </row>
    <row r="56" spans="1:1" x14ac:dyDescent="0.25">
      <c r="A56" s="2">
        <v>1600</v>
      </c>
    </row>
    <row r="57" spans="1:1" x14ac:dyDescent="0.25">
      <c r="A57" s="2">
        <v>1400</v>
      </c>
    </row>
    <row r="58" spans="1:1" x14ac:dyDescent="0.25">
      <c r="A58" s="2">
        <v>1200</v>
      </c>
    </row>
    <row r="59" spans="1:1" x14ac:dyDescent="0.25">
      <c r="A59" s="2">
        <v>1700</v>
      </c>
    </row>
    <row r="60" spans="1:1" x14ac:dyDescent="0.25">
      <c r="A60" s="9">
        <v>1400</v>
      </c>
    </row>
    <row r="61" spans="1:1" x14ac:dyDescent="0.25">
      <c r="A61" s="9">
        <v>400</v>
      </c>
    </row>
    <row r="62" spans="1:1" x14ac:dyDescent="0.25">
      <c r="A62" s="9">
        <v>1200</v>
      </c>
    </row>
    <row r="63" spans="1:1" x14ac:dyDescent="0.25">
      <c r="A63" s="9">
        <v>2300</v>
      </c>
    </row>
    <row r="64" spans="1:1" x14ac:dyDescent="0.25">
      <c r="A64" s="9">
        <v>500</v>
      </c>
    </row>
    <row r="65" spans="1:1" x14ac:dyDescent="0.25">
      <c r="A65" s="9">
        <v>1000</v>
      </c>
    </row>
    <row r="66" spans="1:1" x14ac:dyDescent="0.25">
      <c r="A66" s="9">
        <v>300</v>
      </c>
    </row>
    <row r="67" spans="1:1" x14ac:dyDescent="0.25">
      <c r="A67" s="9">
        <v>170</v>
      </c>
    </row>
    <row r="68" spans="1:1" x14ac:dyDescent="0.25">
      <c r="A68" s="9">
        <v>4300</v>
      </c>
    </row>
    <row r="69" spans="1:1" x14ac:dyDescent="0.25">
      <c r="A69" s="9">
        <v>1000</v>
      </c>
    </row>
    <row r="70" spans="1:1" x14ac:dyDescent="0.25">
      <c r="A70" s="9">
        <v>2000</v>
      </c>
    </row>
    <row r="71" spans="1:1" x14ac:dyDescent="0.25">
      <c r="A71" s="9">
        <v>700</v>
      </c>
    </row>
    <row r="72" spans="1:1" x14ac:dyDescent="0.25">
      <c r="A72" s="9">
        <v>250</v>
      </c>
    </row>
    <row r="73" spans="1:1" x14ac:dyDescent="0.25">
      <c r="A73" s="9">
        <v>300</v>
      </c>
    </row>
    <row r="74" spans="1:1" x14ac:dyDescent="0.25">
      <c r="A74" s="9">
        <v>250</v>
      </c>
    </row>
    <row r="75" spans="1:1" x14ac:dyDescent="0.25">
      <c r="A75" s="9">
        <v>1000</v>
      </c>
    </row>
    <row r="76" spans="1:1" x14ac:dyDescent="0.25">
      <c r="A76" s="9">
        <v>500</v>
      </c>
    </row>
    <row r="77" spans="1:1" x14ac:dyDescent="0.25">
      <c r="A77" s="9">
        <v>3000</v>
      </c>
    </row>
    <row r="78" spans="1:1" x14ac:dyDescent="0.25">
      <c r="A78" s="9">
        <v>2750</v>
      </c>
    </row>
    <row r="79" spans="1:1" x14ac:dyDescent="0.25">
      <c r="A79" s="9">
        <v>200</v>
      </c>
    </row>
    <row r="80" spans="1:1" x14ac:dyDescent="0.25">
      <c r="A80" s="9">
        <v>3400</v>
      </c>
    </row>
    <row r="81" spans="1:1" x14ac:dyDescent="0.25">
      <c r="A81" s="9">
        <v>1700</v>
      </c>
    </row>
    <row r="82" spans="1:1" x14ac:dyDescent="0.25">
      <c r="A82" s="9">
        <v>1450</v>
      </c>
    </row>
    <row r="83" spans="1:1" x14ac:dyDescent="0.25">
      <c r="A83" s="9">
        <v>2884</v>
      </c>
    </row>
    <row r="84" spans="1:1" x14ac:dyDescent="0.25">
      <c r="A84" s="9">
        <v>1300</v>
      </c>
    </row>
    <row r="85" spans="1:1" x14ac:dyDescent="0.25">
      <c r="A85" s="9">
        <v>1200</v>
      </c>
    </row>
    <row r="86" spans="1:1" x14ac:dyDescent="0.25">
      <c r="A86" s="9">
        <v>1400</v>
      </c>
    </row>
    <row r="87" spans="1:1" x14ac:dyDescent="0.25">
      <c r="A87" s="9">
        <v>3600</v>
      </c>
    </row>
    <row r="88" spans="1:1" x14ac:dyDescent="0.25">
      <c r="A88" s="9">
        <v>1800</v>
      </c>
    </row>
    <row r="89" spans="1:1" x14ac:dyDescent="0.25">
      <c r="A89" s="9">
        <v>1900</v>
      </c>
    </row>
    <row r="90" spans="1:1" x14ac:dyDescent="0.25">
      <c r="A90" s="9">
        <v>2000</v>
      </c>
    </row>
    <row r="91" spans="1:1" x14ac:dyDescent="0.25">
      <c r="A91" s="9">
        <v>700</v>
      </c>
    </row>
    <row r="92" spans="1:1" x14ac:dyDescent="0.25">
      <c r="A92" s="9">
        <v>400</v>
      </c>
    </row>
    <row r="93" spans="1:1" x14ac:dyDescent="0.25">
      <c r="A93" s="9">
        <v>4000</v>
      </c>
    </row>
    <row r="94" spans="1:1" x14ac:dyDescent="0.25">
      <c r="A94" s="9">
        <v>5000</v>
      </c>
    </row>
    <row r="95" spans="1:1" x14ac:dyDescent="0.25">
      <c r="A95" s="9">
        <v>1200</v>
      </c>
    </row>
    <row r="96" spans="1:1" x14ac:dyDescent="0.25">
      <c r="A96" s="9">
        <v>400</v>
      </c>
    </row>
    <row r="97" spans="1:1" x14ac:dyDescent="0.25">
      <c r="A97" s="9">
        <v>1300</v>
      </c>
    </row>
    <row r="98" spans="1:1" x14ac:dyDescent="0.25">
      <c r="A98" s="9">
        <v>1200</v>
      </c>
    </row>
    <row r="99" spans="1:1" x14ac:dyDescent="0.25">
      <c r="A99" s="9">
        <v>1500</v>
      </c>
    </row>
    <row r="100" spans="1:1" x14ac:dyDescent="0.25">
      <c r="A100" s="9">
        <v>1600</v>
      </c>
    </row>
    <row r="101" spans="1:1" x14ac:dyDescent="0.25">
      <c r="A101" s="9">
        <v>1780</v>
      </c>
    </row>
    <row r="102" spans="1:1" x14ac:dyDescent="0.25">
      <c r="A102" s="9">
        <v>3000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5A52-2800-40D6-9710-45F82804A803}">
  <dimension ref="A1:Y100"/>
  <sheetViews>
    <sheetView topLeftCell="E15" workbookViewId="0">
      <selection activeCell="R7" sqref="R7"/>
    </sheetView>
  </sheetViews>
  <sheetFormatPr defaultRowHeight="13.8" x14ac:dyDescent="0.25"/>
  <cols>
    <col min="1" max="1" width="11.109375" bestFit="1" customWidth="1"/>
    <col min="2" max="2" width="11.33203125" customWidth="1"/>
    <col min="19" max="19" width="13.33203125" bestFit="1" customWidth="1"/>
    <col min="20" max="20" width="10.6640625" bestFit="1" customWidth="1"/>
    <col min="23" max="23" width="11.77734375" bestFit="1" customWidth="1"/>
  </cols>
  <sheetData>
    <row r="1" spans="1:25" ht="27.6" x14ac:dyDescent="0.25">
      <c r="A1" s="1" t="s">
        <v>0</v>
      </c>
      <c r="B1" t="s">
        <v>6</v>
      </c>
      <c r="D1" s="1" t="s">
        <v>10</v>
      </c>
      <c r="E1" t="s">
        <v>6</v>
      </c>
    </row>
    <row r="2" spans="1:25" x14ac:dyDescent="0.25">
      <c r="A2" s="2">
        <v>1500</v>
      </c>
      <c r="B2" s="3" t="s">
        <v>7</v>
      </c>
      <c r="D2" s="2">
        <v>1500</v>
      </c>
      <c r="E2" s="2">
        <v>3000</v>
      </c>
    </row>
    <row r="3" spans="1:25" x14ac:dyDescent="0.25">
      <c r="A3" s="2">
        <v>1500</v>
      </c>
      <c r="B3" s="3" t="s">
        <v>7</v>
      </c>
      <c r="D3" s="2">
        <v>1500</v>
      </c>
      <c r="E3" s="2">
        <v>800</v>
      </c>
    </row>
    <row r="4" spans="1:25" x14ac:dyDescent="0.25">
      <c r="A4" s="2">
        <v>1500</v>
      </c>
      <c r="B4" s="3" t="s">
        <v>7</v>
      </c>
      <c r="D4" s="2">
        <v>1500</v>
      </c>
      <c r="E4" s="2">
        <v>1200</v>
      </c>
    </row>
    <row r="5" spans="1:25" x14ac:dyDescent="0.25">
      <c r="A5" s="2">
        <v>2000</v>
      </c>
      <c r="B5" s="3" t="s">
        <v>7</v>
      </c>
      <c r="D5" s="2">
        <v>2000</v>
      </c>
      <c r="E5" s="2">
        <v>1145.1400000000001</v>
      </c>
      <c r="Q5" s="15" t="s">
        <v>28</v>
      </c>
    </row>
    <row r="6" spans="1:25" x14ac:dyDescent="0.25">
      <c r="A6" s="2">
        <v>1400</v>
      </c>
      <c r="B6" s="3" t="s">
        <v>7</v>
      </c>
      <c r="D6" s="2">
        <v>1400</v>
      </c>
      <c r="E6" s="2">
        <v>600</v>
      </c>
      <c r="R6" s="17" t="s">
        <v>11</v>
      </c>
      <c r="S6" s="17" t="s">
        <v>12</v>
      </c>
      <c r="T6" s="17" t="s">
        <v>29</v>
      </c>
      <c r="U6" s="17" t="s">
        <v>16</v>
      </c>
      <c r="V6" s="17" t="s">
        <v>13</v>
      </c>
      <c r="W6" s="17" t="s">
        <v>14</v>
      </c>
      <c r="X6" s="17" t="s">
        <v>15</v>
      </c>
      <c r="Y6" s="17" t="s">
        <v>17</v>
      </c>
    </row>
    <row r="7" spans="1:25" x14ac:dyDescent="0.25">
      <c r="A7" s="2">
        <v>1500</v>
      </c>
      <c r="B7" s="3" t="s">
        <v>7</v>
      </c>
      <c r="D7" s="2">
        <v>1500</v>
      </c>
      <c r="E7" s="2">
        <v>900</v>
      </c>
      <c r="Q7" s="7" t="s">
        <v>6</v>
      </c>
      <c r="R7" s="18">
        <f>AVERAGE(E2:E51)</f>
        <v>1701.6297999999997</v>
      </c>
      <c r="S7" s="13">
        <f>_xlfn.VAR.S(E2:E51)</f>
        <v>1459484.743487715</v>
      </c>
      <c r="T7" s="7">
        <f>SQRT(S7)</f>
        <v>1208.0913638825978</v>
      </c>
      <c r="U7" s="18">
        <f>MIN(E2:E51)</f>
        <v>170</v>
      </c>
      <c r="V7" s="7">
        <f>_xlfn.QUARTILE.EXC($E$2:$E$51,1)</f>
        <v>869</v>
      </c>
      <c r="W7" s="7">
        <f>_xlfn.QUARTILE.EXC($E$2:$E$51,2)</f>
        <v>1300</v>
      </c>
      <c r="X7" s="7">
        <f>_xlfn.QUARTILE.EXC($E$2:$E$51,3)</f>
        <v>2325</v>
      </c>
      <c r="Y7" s="18">
        <f>MAX(E2:E51)</f>
        <v>5000</v>
      </c>
    </row>
    <row r="8" spans="1:25" x14ac:dyDescent="0.25">
      <c r="A8" s="2">
        <v>800</v>
      </c>
      <c r="B8" s="3" t="s">
        <v>7</v>
      </c>
      <c r="D8" s="2">
        <v>800</v>
      </c>
      <c r="E8" s="2">
        <v>3000</v>
      </c>
      <c r="Q8" s="7" t="s">
        <v>10</v>
      </c>
      <c r="R8" s="18">
        <f>AVERAGE(D2:D50)</f>
        <v>1588.5510204081634</v>
      </c>
      <c r="S8" s="13">
        <f>_xlfn.VAR.S(D2:D50)</f>
        <v>813286.62755102047</v>
      </c>
      <c r="T8" s="7">
        <f>SQRT(S8)</f>
        <v>901.82405576199869</v>
      </c>
      <c r="U8" s="18">
        <f>MIN(D2:D50)</f>
        <v>200</v>
      </c>
      <c r="V8" s="7">
        <f>_xlfn.QUARTILE.EXC($D$2:$D$50,1)</f>
        <v>1000</v>
      </c>
      <c r="W8" s="7">
        <f>_xlfn.QUARTILE.EXC($D$2:$D$50,2)</f>
        <v>1500</v>
      </c>
      <c r="X8" s="7">
        <f>_xlfn.QUARTILE.EXC($D$2:$D$50,3)</f>
        <v>2000</v>
      </c>
      <c r="Y8" s="18">
        <f>MAX(D2:D50)</f>
        <v>3600</v>
      </c>
    </row>
    <row r="9" spans="1:25" x14ac:dyDescent="0.25">
      <c r="A9" s="2">
        <v>1000</v>
      </c>
      <c r="B9" s="3" t="s">
        <v>7</v>
      </c>
      <c r="D9" s="2">
        <v>1000</v>
      </c>
      <c r="E9" s="2">
        <v>2400</v>
      </c>
    </row>
    <row r="10" spans="1:25" x14ac:dyDescent="0.25">
      <c r="A10" s="2">
        <v>3000</v>
      </c>
      <c r="B10" s="3" t="s">
        <v>7</v>
      </c>
      <c r="D10" s="2">
        <v>3000</v>
      </c>
      <c r="E10" s="2">
        <v>892</v>
      </c>
    </row>
    <row r="11" spans="1:25" x14ac:dyDescent="0.25">
      <c r="A11" s="2">
        <v>2700</v>
      </c>
      <c r="B11" s="3" t="s">
        <v>7</v>
      </c>
      <c r="D11" s="2">
        <v>2700</v>
      </c>
      <c r="E11" s="2">
        <v>3500</v>
      </c>
      <c r="Q11" s="16">
        <f>Y7-U7</f>
        <v>4830</v>
      </c>
      <c r="R11" s="16">
        <f>X7-V7</f>
        <v>1456</v>
      </c>
    </row>
    <row r="12" spans="1:25" x14ac:dyDescent="0.25">
      <c r="A12" s="2">
        <v>600</v>
      </c>
      <c r="B12" s="3" t="s">
        <v>7</v>
      </c>
      <c r="D12" s="2">
        <v>600</v>
      </c>
      <c r="E12" s="2">
        <v>4000</v>
      </c>
      <c r="Q12" s="16">
        <f>Y8-U8</f>
        <v>3400</v>
      </c>
      <c r="R12" s="16">
        <f>X8-V8</f>
        <v>1000</v>
      </c>
    </row>
    <row r="13" spans="1:25" x14ac:dyDescent="0.25">
      <c r="A13" s="2">
        <v>350</v>
      </c>
      <c r="B13" s="3" t="s">
        <v>7</v>
      </c>
      <c r="D13" s="2">
        <v>350</v>
      </c>
      <c r="E13" s="2">
        <v>418.14</v>
      </c>
    </row>
    <row r="14" spans="1:25" x14ac:dyDescent="0.25">
      <c r="A14" s="2">
        <v>500</v>
      </c>
      <c r="B14" s="3" t="s">
        <v>7</v>
      </c>
      <c r="D14" s="2">
        <v>500</v>
      </c>
      <c r="E14" s="2">
        <v>1106.21</v>
      </c>
    </row>
    <row r="15" spans="1:25" x14ac:dyDescent="0.25">
      <c r="A15" s="2">
        <v>350</v>
      </c>
      <c r="B15" s="3" t="s">
        <v>7</v>
      </c>
      <c r="D15" s="2">
        <v>350</v>
      </c>
      <c r="E15" s="2">
        <v>1200</v>
      </c>
    </row>
    <row r="16" spans="1:25" x14ac:dyDescent="0.25">
      <c r="A16" s="2">
        <v>1000</v>
      </c>
      <c r="B16" s="3" t="s">
        <v>7</v>
      </c>
      <c r="D16" s="2">
        <v>1000</v>
      </c>
      <c r="E16" s="2">
        <v>4000</v>
      </c>
    </row>
    <row r="17" spans="1:5" x14ac:dyDescent="0.25">
      <c r="A17" s="2">
        <v>2000</v>
      </c>
      <c r="B17" s="3" t="s">
        <v>7</v>
      </c>
      <c r="D17" s="2">
        <v>2000</v>
      </c>
      <c r="E17" s="2">
        <v>400</v>
      </c>
    </row>
    <row r="18" spans="1:5" x14ac:dyDescent="0.25">
      <c r="A18" s="2">
        <v>2000</v>
      </c>
      <c r="B18" s="3" t="s">
        <v>7</v>
      </c>
      <c r="D18" s="2">
        <v>2000</v>
      </c>
      <c r="E18" s="2">
        <v>1000</v>
      </c>
    </row>
    <row r="19" spans="1:5" x14ac:dyDescent="0.25">
      <c r="A19" s="2">
        <v>3000</v>
      </c>
      <c r="B19" s="3" t="s">
        <v>7</v>
      </c>
      <c r="D19" s="2">
        <v>3000</v>
      </c>
      <c r="E19" s="2">
        <v>1000</v>
      </c>
    </row>
    <row r="20" spans="1:5" x14ac:dyDescent="0.25">
      <c r="A20" s="2">
        <v>2000</v>
      </c>
      <c r="B20" s="3" t="s">
        <v>7</v>
      </c>
      <c r="D20" s="2">
        <v>2000</v>
      </c>
      <c r="E20" s="2">
        <v>2300</v>
      </c>
    </row>
    <row r="21" spans="1:5" x14ac:dyDescent="0.25">
      <c r="A21" s="2">
        <v>2500</v>
      </c>
      <c r="B21" s="3" t="s">
        <v>7</v>
      </c>
      <c r="D21" s="2">
        <v>2500</v>
      </c>
      <c r="E21" s="2">
        <v>2000</v>
      </c>
    </row>
    <row r="22" spans="1:5" x14ac:dyDescent="0.25">
      <c r="A22" s="2">
        <v>3300</v>
      </c>
      <c r="B22" s="3" t="s">
        <v>7</v>
      </c>
      <c r="D22" s="2">
        <v>3300</v>
      </c>
      <c r="E22" s="2">
        <v>2200</v>
      </c>
    </row>
    <row r="23" spans="1:5" x14ac:dyDescent="0.25">
      <c r="A23" s="2">
        <v>600</v>
      </c>
      <c r="B23" s="3" t="s">
        <v>7</v>
      </c>
      <c r="D23" s="2">
        <v>600</v>
      </c>
      <c r="E23" s="2">
        <v>1400</v>
      </c>
    </row>
    <row r="24" spans="1:5" x14ac:dyDescent="0.25">
      <c r="A24" s="2">
        <v>1700</v>
      </c>
      <c r="B24" s="3" t="s">
        <v>7</v>
      </c>
      <c r="D24" s="2">
        <v>1700</v>
      </c>
      <c r="E24" s="2">
        <v>2000</v>
      </c>
    </row>
    <row r="25" spans="1:5" x14ac:dyDescent="0.25">
      <c r="A25" s="2">
        <v>3000</v>
      </c>
      <c r="B25" s="3" t="s">
        <v>7</v>
      </c>
      <c r="D25" s="2">
        <v>3000</v>
      </c>
      <c r="E25" s="2">
        <v>1300</v>
      </c>
    </row>
    <row r="26" spans="1:5" x14ac:dyDescent="0.25">
      <c r="A26" s="2">
        <v>1200</v>
      </c>
      <c r="B26" s="3" t="s">
        <v>7</v>
      </c>
      <c r="D26" s="2">
        <v>1200</v>
      </c>
      <c r="E26" s="2">
        <v>1400</v>
      </c>
    </row>
    <row r="27" spans="1:5" x14ac:dyDescent="0.25">
      <c r="A27" s="2">
        <v>3125</v>
      </c>
      <c r="B27" s="3" t="s">
        <v>7</v>
      </c>
      <c r="D27" s="2">
        <v>3125</v>
      </c>
      <c r="E27" s="2">
        <v>1200</v>
      </c>
    </row>
    <row r="28" spans="1:5" x14ac:dyDescent="0.25">
      <c r="A28" s="2">
        <v>1600</v>
      </c>
      <c r="B28" s="3" t="s">
        <v>7</v>
      </c>
      <c r="D28" s="2">
        <v>1600</v>
      </c>
      <c r="E28" s="2">
        <v>1700</v>
      </c>
    </row>
    <row r="29" spans="1:5" x14ac:dyDescent="0.25">
      <c r="A29" s="2">
        <v>1300</v>
      </c>
      <c r="B29" s="3" t="s">
        <v>7</v>
      </c>
      <c r="D29" s="2">
        <v>1300</v>
      </c>
      <c r="E29" s="9">
        <v>1400</v>
      </c>
    </row>
    <row r="30" spans="1:5" x14ac:dyDescent="0.25">
      <c r="A30" s="2">
        <v>1600</v>
      </c>
      <c r="B30" s="3" t="s">
        <v>7</v>
      </c>
      <c r="D30" s="2">
        <v>1600</v>
      </c>
      <c r="E30" s="9">
        <v>400</v>
      </c>
    </row>
    <row r="31" spans="1:5" x14ac:dyDescent="0.25">
      <c r="A31" s="9">
        <v>500</v>
      </c>
      <c r="B31" s="11" t="s">
        <v>7</v>
      </c>
      <c r="D31" s="9">
        <v>500</v>
      </c>
      <c r="E31" s="9">
        <v>1200</v>
      </c>
    </row>
    <row r="32" spans="1:5" x14ac:dyDescent="0.25">
      <c r="A32" s="9">
        <v>1000</v>
      </c>
      <c r="B32" s="11" t="s">
        <v>7</v>
      </c>
      <c r="D32" s="9">
        <v>1000</v>
      </c>
      <c r="E32" s="9">
        <v>2300</v>
      </c>
    </row>
    <row r="33" spans="1:5" x14ac:dyDescent="0.25">
      <c r="A33" s="9">
        <v>2000</v>
      </c>
      <c r="B33" s="11" t="s">
        <v>7</v>
      </c>
      <c r="D33" s="9">
        <v>2000</v>
      </c>
      <c r="E33" s="9">
        <v>300</v>
      </c>
    </row>
    <row r="34" spans="1:5" x14ac:dyDescent="0.25">
      <c r="A34" s="9">
        <v>1000</v>
      </c>
      <c r="B34" s="11" t="s">
        <v>7</v>
      </c>
      <c r="D34" s="9">
        <v>1000</v>
      </c>
      <c r="E34" s="9">
        <v>170</v>
      </c>
    </row>
    <row r="35" spans="1:5" x14ac:dyDescent="0.25">
      <c r="A35" s="9">
        <v>200</v>
      </c>
      <c r="B35" s="11" t="s">
        <v>7</v>
      </c>
      <c r="D35" s="9">
        <v>200</v>
      </c>
      <c r="E35" s="9">
        <v>4300</v>
      </c>
    </row>
    <row r="36" spans="1:5" x14ac:dyDescent="0.25">
      <c r="A36" s="9">
        <v>3400</v>
      </c>
      <c r="B36" s="11" t="s">
        <v>7</v>
      </c>
      <c r="D36" s="9">
        <v>3400</v>
      </c>
      <c r="E36" s="9">
        <v>1000</v>
      </c>
    </row>
    <row r="37" spans="1:5" x14ac:dyDescent="0.25">
      <c r="A37" s="9">
        <v>1450</v>
      </c>
      <c r="B37" s="11" t="s">
        <v>7</v>
      </c>
      <c r="D37" s="9">
        <v>1450</v>
      </c>
      <c r="E37" s="9">
        <v>700</v>
      </c>
    </row>
    <row r="38" spans="1:5" x14ac:dyDescent="0.25">
      <c r="A38" s="9">
        <v>2884</v>
      </c>
      <c r="B38" s="11" t="s">
        <v>7</v>
      </c>
      <c r="D38" s="9">
        <v>2884</v>
      </c>
      <c r="E38" s="9">
        <v>250</v>
      </c>
    </row>
    <row r="39" spans="1:5" x14ac:dyDescent="0.25">
      <c r="A39" s="9">
        <v>1200</v>
      </c>
      <c r="B39" s="11" t="s">
        <v>7</v>
      </c>
      <c r="D39" s="9">
        <v>1200</v>
      </c>
      <c r="E39" s="9">
        <v>300</v>
      </c>
    </row>
    <row r="40" spans="1:5" x14ac:dyDescent="0.25">
      <c r="A40" s="9">
        <v>1400</v>
      </c>
      <c r="B40" s="11" t="s">
        <v>7</v>
      </c>
      <c r="D40" s="9">
        <v>1400</v>
      </c>
      <c r="E40" s="9">
        <v>250</v>
      </c>
    </row>
    <row r="41" spans="1:5" x14ac:dyDescent="0.25">
      <c r="A41" s="9">
        <v>3600</v>
      </c>
      <c r="B41" s="11" t="s">
        <v>7</v>
      </c>
      <c r="D41" s="9">
        <v>3600</v>
      </c>
      <c r="E41" s="9">
        <v>500</v>
      </c>
    </row>
    <row r="42" spans="1:5" x14ac:dyDescent="0.25">
      <c r="A42" s="9">
        <v>1800</v>
      </c>
      <c r="B42" s="11" t="s">
        <v>7</v>
      </c>
      <c r="D42" s="9">
        <v>1800</v>
      </c>
      <c r="E42" s="9">
        <v>3000</v>
      </c>
    </row>
    <row r="43" spans="1:5" x14ac:dyDescent="0.25">
      <c r="A43" s="9">
        <v>700</v>
      </c>
      <c r="B43" s="11" t="s">
        <v>7</v>
      </c>
      <c r="D43" s="9">
        <v>700</v>
      </c>
      <c r="E43" s="9">
        <v>2750</v>
      </c>
    </row>
    <row r="44" spans="1:5" x14ac:dyDescent="0.25">
      <c r="A44" s="9">
        <v>400</v>
      </c>
      <c r="B44" s="11" t="s">
        <v>7</v>
      </c>
      <c r="D44" s="9">
        <v>400</v>
      </c>
      <c r="E44" s="9">
        <v>1700</v>
      </c>
    </row>
    <row r="45" spans="1:5" x14ac:dyDescent="0.25">
      <c r="A45" s="9">
        <v>1200</v>
      </c>
      <c r="B45" s="11" t="s">
        <v>7</v>
      </c>
      <c r="D45" s="9">
        <v>1200</v>
      </c>
      <c r="E45" s="9">
        <v>1300</v>
      </c>
    </row>
    <row r="46" spans="1:5" x14ac:dyDescent="0.25">
      <c r="A46" s="9">
        <v>400</v>
      </c>
      <c r="B46" s="11" t="s">
        <v>7</v>
      </c>
      <c r="D46" s="9">
        <v>400</v>
      </c>
      <c r="E46" s="9">
        <v>1900</v>
      </c>
    </row>
    <row r="47" spans="1:5" x14ac:dyDescent="0.25">
      <c r="A47" s="9">
        <v>1200</v>
      </c>
      <c r="B47" s="11" t="s">
        <v>7</v>
      </c>
      <c r="D47" s="9">
        <v>1200</v>
      </c>
      <c r="E47" s="9">
        <v>2000</v>
      </c>
    </row>
    <row r="48" spans="1:5" x14ac:dyDescent="0.25">
      <c r="A48" s="9">
        <v>1500</v>
      </c>
      <c r="B48" s="11" t="s">
        <v>7</v>
      </c>
      <c r="D48" s="9">
        <v>1500</v>
      </c>
      <c r="E48" s="9">
        <v>4000</v>
      </c>
    </row>
    <row r="49" spans="1:5" x14ac:dyDescent="0.25">
      <c r="A49" s="9">
        <v>1600</v>
      </c>
      <c r="B49" s="11" t="s">
        <v>7</v>
      </c>
      <c r="D49" s="9">
        <v>1600</v>
      </c>
      <c r="E49" s="9">
        <v>5000</v>
      </c>
    </row>
    <row r="50" spans="1:5" x14ac:dyDescent="0.25">
      <c r="A50" s="9">
        <v>1780</v>
      </c>
      <c r="B50" s="11" t="s">
        <v>7</v>
      </c>
      <c r="D50" s="9">
        <v>1780</v>
      </c>
      <c r="E50" s="9">
        <v>1300</v>
      </c>
    </row>
    <row r="51" spans="1:5" x14ac:dyDescent="0.25">
      <c r="A51" s="2">
        <v>3000</v>
      </c>
      <c r="B51" s="3" t="s">
        <v>9</v>
      </c>
      <c r="E51" s="9">
        <v>3000</v>
      </c>
    </row>
    <row r="52" spans="1:5" x14ac:dyDescent="0.25">
      <c r="A52" s="2">
        <v>800</v>
      </c>
      <c r="B52" s="3" t="s">
        <v>9</v>
      </c>
    </row>
    <row r="53" spans="1:5" x14ac:dyDescent="0.25">
      <c r="A53" s="2">
        <v>1200</v>
      </c>
      <c r="B53" s="3" t="s">
        <v>9</v>
      </c>
    </row>
    <row r="54" spans="1:5" x14ac:dyDescent="0.25">
      <c r="A54" s="2">
        <v>1145.1400000000001</v>
      </c>
      <c r="B54" s="3" t="s">
        <v>9</v>
      </c>
    </row>
    <row r="55" spans="1:5" x14ac:dyDescent="0.25">
      <c r="A55" s="2">
        <v>600</v>
      </c>
      <c r="B55" s="3" t="s">
        <v>9</v>
      </c>
    </row>
    <row r="56" spans="1:5" x14ac:dyDescent="0.25">
      <c r="A56" s="2">
        <v>900</v>
      </c>
      <c r="B56" s="3" t="s">
        <v>9</v>
      </c>
    </row>
    <row r="57" spans="1:5" x14ac:dyDescent="0.25">
      <c r="A57" s="2">
        <v>3000</v>
      </c>
      <c r="B57" s="3" t="s">
        <v>9</v>
      </c>
    </row>
    <row r="58" spans="1:5" x14ac:dyDescent="0.25">
      <c r="A58" s="2">
        <v>2400</v>
      </c>
      <c r="B58" s="3" t="s">
        <v>9</v>
      </c>
    </row>
    <row r="59" spans="1:5" x14ac:dyDescent="0.25">
      <c r="A59" s="2">
        <v>892</v>
      </c>
      <c r="B59" s="3" t="s">
        <v>9</v>
      </c>
    </row>
    <row r="60" spans="1:5" x14ac:dyDescent="0.25">
      <c r="A60" s="2">
        <v>3500</v>
      </c>
      <c r="B60" s="3" t="s">
        <v>9</v>
      </c>
    </row>
    <row r="61" spans="1:5" x14ac:dyDescent="0.25">
      <c r="A61" s="2">
        <v>4000</v>
      </c>
      <c r="B61" s="3" t="s">
        <v>9</v>
      </c>
    </row>
    <row r="62" spans="1:5" x14ac:dyDescent="0.25">
      <c r="A62" s="2">
        <v>418.14</v>
      </c>
      <c r="B62" s="3" t="s">
        <v>9</v>
      </c>
    </row>
    <row r="63" spans="1:5" x14ac:dyDescent="0.25">
      <c r="A63" s="2">
        <v>1106.21</v>
      </c>
      <c r="B63" s="3" t="s">
        <v>9</v>
      </c>
    </row>
    <row r="64" spans="1:5" x14ac:dyDescent="0.25">
      <c r="A64" s="2">
        <v>1200</v>
      </c>
      <c r="B64" s="3" t="s">
        <v>9</v>
      </c>
    </row>
    <row r="65" spans="1:2" x14ac:dyDescent="0.25">
      <c r="A65" s="2">
        <v>4000</v>
      </c>
      <c r="B65" s="3" t="s">
        <v>9</v>
      </c>
    </row>
    <row r="66" spans="1:2" x14ac:dyDescent="0.25">
      <c r="A66" s="2">
        <v>400</v>
      </c>
      <c r="B66" s="3" t="s">
        <v>9</v>
      </c>
    </row>
    <row r="67" spans="1:2" x14ac:dyDescent="0.25">
      <c r="A67" s="2">
        <v>1000</v>
      </c>
      <c r="B67" s="3" t="s">
        <v>9</v>
      </c>
    </row>
    <row r="68" spans="1:2" x14ac:dyDescent="0.25">
      <c r="A68" s="2">
        <v>1000</v>
      </c>
      <c r="B68" s="3" t="s">
        <v>9</v>
      </c>
    </row>
    <row r="69" spans="1:2" x14ac:dyDescent="0.25">
      <c r="A69" s="2">
        <v>2300</v>
      </c>
      <c r="B69" s="3" t="s">
        <v>9</v>
      </c>
    </row>
    <row r="70" spans="1:2" x14ac:dyDescent="0.25">
      <c r="A70" s="2">
        <v>2000</v>
      </c>
      <c r="B70" s="3" t="s">
        <v>9</v>
      </c>
    </row>
    <row r="71" spans="1:2" x14ac:dyDescent="0.25">
      <c r="A71" s="2">
        <v>2200</v>
      </c>
      <c r="B71" s="3" t="s">
        <v>9</v>
      </c>
    </row>
    <row r="72" spans="1:2" x14ac:dyDescent="0.25">
      <c r="A72" s="2">
        <v>1400</v>
      </c>
      <c r="B72" s="3" t="s">
        <v>9</v>
      </c>
    </row>
    <row r="73" spans="1:2" x14ac:dyDescent="0.25">
      <c r="A73" s="2">
        <v>2000</v>
      </c>
      <c r="B73" s="3" t="s">
        <v>9</v>
      </c>
    </row>
    <row r="74" spans="1:2" x14ac:dyDescent="0.25">
      <c r="A74" s="2">
        <v>1300</v>
      </c>
      <c r="B74" s="3" t="s">
        <v>9</v>
      </c>
    </row>
    <row r="75" spans="1:2" x14ac:dyDescent="0.25">
      <c r="A75" s="2">
        <v>1400</v>
      </c>
      <c r="B75" s="3" t="s">
        <v>9</v>
      </c>
    </row>
    <row r="76" spans="1:2" x14ac:dyDescent="0.25">
      <c r="A76" s="2">
        <v>1200</v>
      </c>
      <c r="B76" s="3" t="s">
        <v>9</v>
      </c>
    </row>
    <row r="77" spans="1:2" x14ac:dyDescent="0.25">
      <c r="A77" s="2">
        <v>1700</v>
      </c>
      <c r="B77" s="3" t="s">
        <v>9</v>
      </c>
    </row>
    <row r="78" spans="1:2" x14ac:dyDescent="0.25">
      <c r="A78" s="9">
        <v>1400</v>
      </c>
      <c r="B78" s="11" t="s">
        <v>9</v>
      </c>
    </row>
    <row r="79" spans="1:2" x14ac:dyDescent="0.25">
      <c r="A79" s="9">
        <v>400</v>
      </c>
      <c r="B79" s="11" t="s">
        <v>9</v>
      </c>
    </row>
    <row r="80" spans="1:2" x14ac:dyDescent="0.25">
      <c r="A80" s="9">
        <v>1200</v>
      </c>
      <c r="B80" s="11" t="s">
        <v>9</v>
      </c>
    </row>
    <row r="81" spans="1:2" x14ac:dyDescent="0.25">
      <c r="A81" s="9">
        <v>2300</v>
      </c>
      <c r="B81" s="11" t="s">
        <v>9</v>
      </c>
    </row>
    <row r="82" spans="1:2" x14ac:dyDescent="0.25">
      <c r="A82" s="9">
        <v>300</v>
      </c>
      <c r="B82" s="11" t="s">
        <v>9</v>
      </c>
    </row>
    <row r="83" spans="1:2" x14ac:dyDescent="0.25">
      <c r="A83" s="9">
        <v>170</v>
      </c>
      <c r="B83" s="11" t="s">
        <v>9</v>
      </c>
    </row>
    <row r="84" spans="1:2" x14ac:dyDescent="0.25">
      <c r="A84" s="9">
        <v>4300</v>
      </c>
      <c r="B84" s="11" t="s">
        <v>9</v>
      </c>
    </row>
    <row r="85" spans="1:2" x14ac:dyDescent="0.25">
      <c r="A85" s="9">
        <v>1000</v>
      </c>
      <c r="B85" s="11" t="s">
        <v>9</v>
      </c>
    </row>
    <row r="86" spans="1:2" x14ac:dyDescent="0.25">
      <c r="A86" s="9">
        <v>700</v>
      </c>
      <c r="B86" s="11" t="s">
        <v>9</v>
      </c>
    </row>
    <row r="87" spans="1:2" x14ac:dyDescent="0.25">
      <c r="A87" s="9">
        <v>250</v>
      </c>
      <c r="B87" s="11" t="s">
        <v>9</v>
      </c>
    </row>
    <row r="88" spans="1:2" x14ac:dyDescent="0.25">
      <c r="A88" s="9">
        <v>300</v>
      </c>
      <c r="B88" s="11" t="s">
        <v>9</v>
      </c>
    </row>
    <row r="89" spans="1:2" x14ac:dyDescent="0.25">
      <c r="A89" s="9">
        <v>250</v>
      </c>
      <c r="B89" s="11" t="s">
        <v>9</v>
      </c>
    </row>
    <row r="90" spans="1:2" x14ac:dyDescent="0.25">
      <c r="A90" s="9">
        <v>500</v>
      </c>
      <c r="B90" s="11" t="s">
        <v>9</v>
      </c>
    </row>
    <row r="91" spans="1:2" x14ac:dyDescent="0.25">
      <c r="A91" s="9">
        <v>3000</v>
      </c>
      <c r="B91" s="11" t="s">
        <v>9</v>
      </c>
    </row>
    <row r="92" spans="1:2" x14ac:dyDescent="0.25">
      <c r="A92" s="9">
        <v>2750</v>
      </c>
      <c r="B92" s="11" t="s">
        <v>9</v>
      </c>
    </row>
    <row r="93" spans="1:2" x14ac:dyDescent="0.25">
      <c r="A93" s="9">
        <v>1700</v>
      </c>
      <c r="B93" s="11" t="s">
        <v>9</v>
      </c>
    </row>
    <row r="94" spans="1:2" x14ac:dyDescent="0.25">
      <c r="A94" s="9">
        <v>1300</v>
      </c>
      <c r="B94" s="11" t="s">
        <v>9</v>
      </c>
    </row>
    <row r="95" spans="1:2" x14ac:dyDescent="0.25">
      <c r="A95" s="9">
        <v>1900</v>
      </c>
      <c r="B95" s="11" t="s">
        <v>9</v>
      </c>
    </row>
    <row r="96" spans="1:2" x14ac:dyDescent="0.25">
      <c r="A96" s="9">
        <v>2000</v>
      </c>
      <c r="B96" s="11" t="s">
        <v>9</v>
      </c>
    </row>
    <row r="97" spans="1:2" x14ac:dyDescent="0.25">
      <c r="A97" s="9">
        <v>4000</v>
      </c>
      <c r="B97" s="11" t="s">
        <v>9</v>
      </c>
    </row>
    <row r="98" spans="1:2" x14ac:dyDescent="0.25">
      <c r="A98" s="9">
        <v>5000</v>
      </c>
      <c r="B98" s="11" t="s">
        <v>9</v>
      </c>
    </row>
    <row r="99" spans="1:2" x14ac:dyDescent="0.25">
      <c r="A99" s="9">
        <v>1300</v>
      </c>
      <c r="B99" s="11" t="s">
        <v>9</v>
      </c>
    </row>
    <row r="100" spans="1:2" x14ac:dyDescent="0.25">
      <c r="A100" s="9">
        <v>3000</v>
      </c>
      <c r="B100" s="11" t="s">
        <v>9</v>
      </c>
    </row>
  </sheetData>
  <sortState xmlns:xlrd2="http://schemas.microsoft.com/office/spreadsheetml/2017/richdata2" ref="A2:B100">
    <sortCondition ref="B2:B100"/>
  </sortState>
  <phoneticPr fontId="1" type="noConversion"/>
  <pageMargins left="0.7" right="0.7" top="0.75" bottom="0.75" header="0.3" footer="0.3"/>
  <ignoredErrors>
    <ignoredError sqref="W7:W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Breakdown</vt:lpstr>
      <vt:lpstr>Data</vt:lpstr>
      <vt:lpstr>Sheet1</vt:lpstr>
      <vt:lpstr>CI_monthly spending</vt:lpstr>
      <vt:lpstr>Dorm_Rent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Kaibo</dc:creator>
  <cp:lastModifiedBy>Zhang Kaibo</cp:lastModifiedBy>
  <dcterms:created xsi:type="dcterms:W3CDTF">2023-04-04T00:19:31Z</dcterms:created>
  <dcterms:modified xsi:type="dcterms:W3CDTF">2023-04-10T19:33:23Z</dcterms:modified>
</cp:coreProperties>
</file>