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aC\MAT-DP\data\"/>
    </mc:Choice>
  </mc:AlternateContent>
  <xr:revisionPtr revIDLastSave="0" documentId="13_ncr:1_{E2E06D58-739A-409C-84ED-3EC81BE6C50B}" xr6:coauthVersionLast="47" xr6:coauthVersionMax="47" xr10:uidLastSave="{00000000-0000-0000-0000-000000000000}"/>
  <bookViews>
    <workbookView xWindow="-28920" yWindow="5280" windowWidth="29040" windowHeight="15840" xr2:uid="{8982DFF8-0355-3B4C-8CB5-E6194A207216}"/>
  </bookViews>
  <sheets>
    <sheet name="All countries" sheetId="7" r:id="rId1"/>
    <sheet name="All countries (e)" sheetId="8" r:id="rId2"/>
    <sheet name="Projection (Uganda)" sheetId="1" r:id="rId3"/>
    <sheet name="Projection (UK)" sheetId="2" r:id="rId4"/>
    <sheet name="UK NatGrid Capacity" sheetId="6" r:id="rId5"/>
    <sheet name="UK NatGrid Scenarios" sheetId="3" r:id="rId6"/>
    <sheet name="UK NatGrid Scenarios(2)" sheetId="5" r:id="rId7"/>
    <sheet name="UK CCC Scenario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8" l="1"/>
  <c r="A10" i="8"/>
  <c r="A9" i="8"/>
  <c r="A8" i="8"/>
  <c r="A7" i="8"/>
  <c r="A6" i="8"/>
  <c r="A5" i="8"/>
  <c r="A4" i="8"/>
  <c r="G16" i="1"/>
  <c r="F16" i="1"/>
  <c r="R16" i="1"/>
  <c r="Q16" i="1"/>
  <c r="P16" i="1"/>
  <c r="O16" i="1"/>
  <c r="E13" i="1"/>
  <c r="P10" i="1"/>
  <c r="Q10" i="1"/>
  <c r="Q11" i="1" s="1"/>
  <c r="R10" i="1"/>
  <c r="R12" i="1" s="1"/>
  <c r="P11" i="1"/>
  <c r="P12" i="1"/>
  <c r="Q12" i="1"/>
  <c r="P13" i="1"/>
  <c r="P14" i="1" s="1"/>
  <c r="Q13" i="1"/>
  <c r="Q14" i="1" s="1"/>
  <c r="P4" i="1"/>
  <c r="P5" i="1" s="1"/>
  <c r="P8" i="1" s="1"/>
  <c r="Q4" i="1"/>
  <c r="Q5" i="1" s="1"/>
  <c r="Q8" i="1" s="1"/>
  <c r="R4" i="1"/>
  <c r="R6" i="1" s="1"/>
  <c r="P6" i="1"/>
  <c r="Q6" i="1"/>
  <c r="L10" i="1"/>
  <c r="L11" i="1" s="1"/>
  <c r="L13" i="1"/>
  <c r="L14" i="1" s="1"/>
  <c r="L4" i="1"/>
  <c r="L5" i="1" s="1"/>
  <c r="L8" i="1" s="1"/>
  <c r="L7" i="1"/>
  <c r="F10" i="1"/>
  <c r="F11" i="1" s="1"/>
  <c r="G10" i="1"/>
  <c r="G12" i="1" s="1"/>
  <c r="G11" i="1"/>
  <c r="F12" i="1"/>
  <c r="G13" i="1"/>
  <c r="G14" i="1" s="1"/>
  <c r="F4" i="1"/>
  <c r="F5" i="1" s="1"/>
  <c r="F8" i="1" s="1"/>
  <c r="G4" i="1"/>
  <c r="G5" i="1"/>
  <c r="G8" i="1" s="1"/>
  <c r="G7" i="1"/>
  <c r="L54" i="2"/>
  <c r="L48" i="2"/>
  <c r="L39" i="2"/>
  <c r="L33" i="2"/>
  <c r="L24" i="2"/>
  <c r="L18" i="2"/>
  <c r="L9" i="2"/>
  <c r="L3" i="2"/>
  <c r="F3" i="2"/>
  <c r="F54" i="2"/>
  <c r="F48" i="2"/>
  <c r="F39" i="2"/>
  <c r="F33" i="2"/>
  <c r="F24" i="2"/>
  <c r="F18" i="2"/>
  <c r="F9" i="2"/>
  <c r="A5" i="7"/>
  <c r="A6" i="7"/>
  <c r="A7" i="7"/>
  <c r="A8" i="7"/>
  <c r="A9" i="7"/>
  <c r="A10" i="7"/>
  <c r="A11" i="7"/>
  <c r="A4" i="7"/>
  <c r="S4" i="7"/>
  <c r="S8" i="7"/>
  <c r="S5" i="7"/>
  <c r="S9" i="7"/>
  <c r="S11" i="7"/>
  <c r="S6" i="7"/>
  <c r="S10" i="7"/>
  <c r="S7" i="7"/>
  <c r="S4" i="8"/>
  <c r="S8" i="8"/>
  <c r="S5" i="8"/>
  <c r="S9" i="8"/>
  <c r="S11" i="8"/>
  <c r="S6" i="8"/>
  <c r="S10" i="8"/>
  <c r="S7" i="8"/>
  <c r="F7" i="1" l="1"/>
  <c r="R7" i="1"/>
  <c r="Q7" i="1"/>
  <c r="P7" i="1"/>
  <c r="R13" i="1"/>
  <c r="R14" i="1" s="1"/>
  <c r="R11" i="1"/>
  <c r="R5" i="1"/>
  <c r="R8" i="1" s="1"/>
  <c r="L12" i="1"/>
  <c r="L16" i="1"/>
  <c r="L6" i="1"/>
  <c r="F13" i="1"/>
  <c r="R11" i="8"/>
  <c r="P10" i="8"/>
  <c r="N9" i="8"/>
  <c r="L8" i="8"/>
  <c r="J7" i="8"/>
  <c r="H6" i="8"/>
  <c r="F5" i="8"/>
  <c r="K7" i="8"/>
  <c r="M11" i="8"/>
  <c r="K10" i="8"/>
  <c r="I9" i="8"/>
  <c r="G8" i="8"/>
  <c r="E7" i="8"/>
  <c r="Q5" i="8"/>
  <c r="G11" i="8"/>
  <c r="O7" i="8"/>
  <c r="P11" i="8"/>
  <c r="N10" i="8"/>
  <c r="L9" i="8"/>
  <c r="J8" i="8"/>
  <c r="H7" i="8"/>
  <c r="F6" i="8"/>
  <c r="O11" i="8"/>
  <c r="Q8" i="8"/>
  <c r="O5" i="8"/>
  <c r="F4" i="8"/>
  <c r="I4" i="8"/>
  <c r="H4" i="8"/>
  <c r="G11" i="7"/>
  <c r="H11" i="7"/>
  <c r="F11" i="7"/>
  <c r="H5" i="7"/>
  <c r="E5" i="7"/>
  <c r="F5" i="7"/>
  <c r="M4" i="7"/>
  <c r="O4" i="7"/>
  <c r="P5" i="7"/>
  <c r="F4" i="7"/>
  <c r="R10" i="7"/>
  <c r="P9" i="7"/>
  <c r="N8" i="7"/>
  <c r="L7" i="7"/>
  <c r="O8" i="7"/>
  <c r="M10" i="7"/>
  <c r="K9" i="7"/>
  <c r="I8" i="7"/>
  <c r="G7" i="7"/>
  <c r="P10" i="7"/>
  <c r="N9" i="7"/>
  <c r="L8" i="7"/>
  <c r="J7" i="7"/>
  <c r="M9" i="7"/>
  <c r="R6" i="7"/>
  <c r="G6" i="7"/>
  <c r="K6" i="7"/>
  <c r="O6" i="7"/>
  <c r="E4" i="8"/>
  <c r="N11" i="8"/>
  <c r="L10" i="8"/>
  <c r="J9" i="8"/>
  <c r="H8" i="8"/>
  <c r="F7" i="8"/>
  <c r="R5" i="8"/>
  <c r="M10" i="8"/>
  <c r="I6" i="8"/>
  <c r="I11" i="8"/>
  <c r="G10" i="8"/>
  <c r="E9" i="8"/>
  <c r="Q7" i="8"/>
  <c r="O6" i="8"/>
  <c r="M5" i="8"/>
  <c r="I10" i="8"/>
  <c r="Q6" i="8"/>
  <c r="L11" i="8"/>
  <c r="J10" i="8"/>
  <c r="H9" i="8"/>
  <c r="F8" i="8"/>
  <c r="R6" i="8"/>
  <c r="P5" i="8"/>
  <c r="Q10" i="8"/>
  <c r="E8" i="8"/>
  <c r="R4" i="8"/>
  <c r="K4" i="8"/>
  <c r="G4" i="8"/>
  <c r="O4" i="8"/>
  <c r="M11" i="7"/>
  <c r="R11" i="7"/>
  <c r="Q11" i="7"/>
  <c r="J4" i="7"/>
  <c r="R5" i="7"/>
  <c r="P4" i="7"/>
  <c r="Q5" i="7"/>
  <c r="K4" i="7"/>
  <c r="L5" i="7"/>
  <c r="O5" i="7"/>
  <c r="N10" i="7"/>
  <c r="L9" i="7"/>
  <c r="J8" i="7"/>
  <c r="H7" i="7"/>
  <c r="Q7" i="7"/>
  <c r="I10" i="7"/>
  <c r="G9" i="7"/>
  <c r="E8" i="7"/>
  <c r="Q9" i="7"/>
  <c r="L10" i="7"/>
  <c r="J9" i="7"/>
  <c r="H8" i="7"/>
  <c r="F7" i="7"/>
  <c r="E9" i="7"/>
  <c r="N6" i="7"/>
  <c r="Q6" i="7"/>
  <c r="P6" i="7"/>
  <c r="E6" i="7"/>
  <c r="J11" i="8"/>
  <c r="H10" i="8"/>
  <c r="F9" i="8"/>
  <c r="R7" i="8"/>
  <c r="P6" i="8"/>
  <c r="N5" i="8"/>
  <c r="G9" i="8"/>
  <c r="K5" i="8"/>
  <c r="E11" i="8"/>
  <c r="Q9" i="8"/>
  <c r="O8" i="8"/>
  <c r="M7" i="8"/>
  <c r="K6" i="8"/>
  <c r="I5" i="8"/>
  <c r="E5" i="8"/>
  <c r="F11" i="8"/>
  <c r="L6" i="8"/>
  <c r="O10" i="8"/>
  <c r="G6" i="8"/>
  <c r="E6" i="8"/>
  <c r="F10" i="8"/>
  <c r="P7" i="8"/>
  <c r="L5" i="8"/>
  <c r="G7" i="8"/>
  <c r="Q4" i="8"/>
  <c r="O11" i="7"/>
  <c r="N11" i="7"/>
  <c r="H4" i="7"/>
  <c r="L4" i="7"/>
  <c r="G4" i="7"/>
  <c r="Q4" i="7"/>
  <c r="H9" i="7"/>
  <c r="G10" i="7"/>
  <c r="E10" i="7"/>
  <c r="O7" i="7"/>
  <c r="H10" i="7"/>
  <c r="R7" i="7"/>
  <c r="G8" i="7"/>
  <c r="M6" i="7"/>
  <c r="J5" i="8"/>
  <c r="M9" i="8"/>
  <c r="K11" i="8"/>
  <c r="G5" i="8"/>
  <c r="P9" i="8"/>
  <c r="L7" i="8"/>
  <c r="H5" i="8"/>
  <c r="M6" i="8"/>
  <c r="M4" i="8"/>
  <c r="K11" i="7"/>
  <c r="J11" i="7"/>
  <c r="I4" i="7"/>
  <c r="K5" i="7"/>
  <c r="G5" i="7"/>
  <c r="E4" i="7"/>
  <c r="R8" i="7"/>
  <c r="I9" i="7"/>
  <c r="O9" i="7"/>
  <c r="K7" i="7"/>
  <c r="R9" i="7"/>
  <c r="N7" i="7"/>
  <c r="M7" i="7"/>
  <c r="I6" i="7"/>
  <c r="K8" i="8"/>
  <c r="K9" i="8"/>
  <c r="R8" i="8"/>
  <c r="N6" i="8"/>
  <c r="N4" i="8"/>
  <c r="E11" i="7"/>
  <c r="I11" i="7"/>
  <c r="M5" i="7"/>
  <c r="J10" i="7"/>
  <c r="F8" i="7"/>
  <c r="Q8" i="7"/>
  <c r="F9" i="7"/>
  <c r="J6" i="7"/>
  <c r="L6" i="7"/>
  <c r="R9" i="8"/>
  <c r="P8" i="8"/>
  <c r="N7" i="8"/>
  <c r="Q11" i="8"/>
  <c r="I7" i="8"/>
  <c r="M8" i="8"/>
  <c r="R10" i="8"/>
  <c r="N8" i="8"/>
  <c r="J6" i="8"/>
  <c r="O9" i="8"/>
  <c r="J4" i="8"/>
  <c r="L4" i="8"/>
  <c r="L11" i="7"/>
  <c r="P11" i="7"/>
  <c r="J5" i="7"/>
  <c r="I5" i="7"/>
  <c r="N4" i="7"/>
  <c r="F10" i="7"/>
  <c r="P7" i="7"/>
  <c r="Q10" i="7"/>
  <c r="M8" i="7"/>
  <c r="I7" i="7"/>
  <c r="P8" i="7"/>
  <c r="K10" i="7"/>
  <c r="F6" i="7"/>
  <c r="H6" i="7"/>
  <c r="I8" i="8"/>
  <c r="H11" i="8"/>
  <c r="E10" i="8"/>
  <c r="P4" i="8"/>
  <c r="N5" i="7"/>
  <c r="R4" i="7"/>
  <c r="E7" i="7"/>
  <c r="K8" i="7"/>
  <c r="O10" i="7"/>
  <c r="F14" i="1" l="1"/>
  <c r="R54" i="2" l="1"/>
  <c r="Q54" i="2"/>
  <c r="P54" i="2"/>
  <c r="O54" i="2"/>
  <c r="N54" i="2"/>
  <c r="M54" i="2"/>
  <c r="K54" i="2"/>
  <c r="J54" i="2"/>
  <c r="I54" i="2"/>
  <c r="H54" i="2"/>
  <c r="G54" i="2"/>
  <c r="E54" i="2"/>
  <c r="R48" i="2"/>
  <c r="Q48" i="2"/>
  <c r="P48" i="2"/>
  <c r="O48" i="2"/>
  <c r="O49" i="2" s="1"/>
  <c r="N48" i="2"/>
  <c r="M48" i="2"/>
  <c r="K48" i="2"/>
  <c r="J48" i="2"/>
  <c r="J49" i="2" s="1"/>
  <c r="I48" i="2"/>
  <c r="H48" i="2"/>
  <c r="G48" i="2"/>
  <c r="E48" i="2"/>
  <c r="E49" i="2" s="1"/>
  <c r="E50" i="2" s="1"/>
  <c r="E53" i="2" s="1"/>
  <c r="R39" i="2"/>
  <c r="Q39" i="2"/>
  <c r="P39" i="2"/>
  <c r="O39" i="2"/>
  <c r="N39" i="2"/>
  <c r="M39" i="2"/>
  <c r="K39" i="2"/>
  <c r="J39" i="2"/>
  <c r="I39" i="2"/>
  <c r="H39" i="2"/>
  <c r="G39" i="2"/>
  <c r="E39" i="2"/>
  <c r="R33" i="2"/>
  <c r="Q33" i="2"/>
  <c r="P33" i="2"/>
  <c r="O33" i="2"/>
  <c r="N33" i="2"/>
  <c r="M33" i="2"/>
  <c r="K33" i="2"/>
  <c r="J33" i="2"/>
  <c r="I33" i="2"/>
  <c r="H33" i="2"/>
  <c r="G33" i="2"/>
  <c r="E33" i="2"/>
  <c r="R24" i="2"/>
  <c r="Q24" i="2"/>
  <c r="P24" i="2"/>
  <c r="O24" i="2"/>
  <c r="N24" i="2"/>
  <c r="M24" i="2"/>
  <c r="K24" i="2"/>
  <c r="J24" i="2"/>
  <c r="I24" i="2"/>
  <c r="H24" i="2"/>
  <c r="G24" i="2"/>
  <c r="E24" i="2"/>
  <c r="R18" i="2"/>
  <c r="Q18" i="2"/>
  <c r="P18" i="2"/>
  <c r="O18" i="2"/>
  <c r="O19" i="2" s="1"/>
  <c r="N18" i="2"/>
  <c r="M18" i="2"/>
  <c r="K18" i="2"/>
  <c r="J18" i="2"/>
  <c r="J19" i="2" s="1"/>
  <c r="I18" i="2"/>
  <c r="H18" i="2"/>
  <c r="G18" i="2"/>
  <c r="E18" i="2"/>
  <c r="R9" i="2"/>
  <c r="Q9" i="2"/>
  <c r="P9" i="2"/>
  <c r="O9" i="2"/>
  <c r="N9" i="2"/>
  <c r="M9" i="2"/>
  <c r="K9" i="2"/>
  <c r="J9" i="2"/>
  <c r="I9" i="2"/>
  <c r="H9" i="2"/>
  <c r="G9" i="2"/>
  <c r="E9" i="2"/>
  <c r="R3" i="2"/>
  <c r="Q3" i="2"/>
  <c r="P3" i="2"/>
  <c r="O3" i="2"/>
  <c r="N3" i="2"/>
  <c r="M3" i="2"/>
  <c r="K3" i="2"/>
  <c r="J3" i="2"/>
  <c r="H3" i="2"/>
  <c r="G3" i="2"/>
  <c r="E3" i="2"/>
  <c r="I3" i="2"/>
  <c r="S57" i="2"/>
  <c r="S55" i="2" s="1"/>
  <c r="S42" i="2"/>
  <c r="S27" i="2"/>
  <c r="S25" i="2" s="1"/>
  <c r="S12" i="2"/>
  <c r="S10" i="2" s="1"/>
  <c r="L10" i="2" s="1"/>
  <c r="S51" i="2"/>
  <c r="S49" i="2" s="1"/>
  <c r="S36" i="2"/>
  <c r="S34" i="2" s="1"/>
  <c r="L34" i="2" s="1"/>
  <c r="S21" i="2"/>
  <c r="S19" i="2" s="1"/>
  <c r="S6" i="2"/>
  <c r="S4" i="2" s="1"/>
  <c r="L4" i="2" s="1"/>
  <c r="H22" i="6"/>
  <c r="Y22" i="6"/>
  <c r="W22" i="6"/>
  <c r="T22" i="6"/>
  <c r="R22" i="6"/>
  <c r="O22" i="6"/>
  <c r="M22" i="6"/>
  <c r="J22" i="6"/>
  <c r="C22" i="6"/>
  <c r="E22" i="6"/>
  <c r="D48" i="2"/>
  <c r="D33" i="2"/>
  <c r="D18" i="2"/>
  <c r="O18" i="6"/>
  <c r="M17" i="6"/>
  <c r="R16" i="6"/>
  <c r="Y21" i="6"/>
  <c r="W21" i="6"/>
  <c r="Y20" i="6"/>
  <c r="W20" i="6"/>
  <c r="Y19" i="6"/>
  <c r="W19" i="6"/>
  <c r="Y18" i="6"/>
  <c r="W18" i="6"/>
  <c r="Y17" i="6"/>
  <c r="W17" i="6"/>
  <c r="Y16" i="6"/>
  <c r="W16" i="6"/>
  <c r="Y15" i="6"/>
  <c r="W15" i="6"/>
  <c r="Y14" i="6"/>
  <c r="W14" i="6"/>
  <c r="T21" i="6"/>
  <c r="R21" i="6"/>
  <c r="T20" i="6"/>
  <c r="R20" i="6"/>
  <c r="T19" i="6"/>
  <c r="R19" i="6"/>
  <c r="T18" i="6"/>
  <c r="R18" i="6"/>
  <c r="T17" i="6"/>
  <c r="R17" i="6"/>
  <c r="T16" i="6"/>
  <c r="T15" i="6"/>
  <c r="R15" i="6"/>
  <c r="T14" i="6"/>
  <c r="R14" i="6"/>
  <c r="O21" i="6"/>
  <c r="M21" i="6"/>
  <c r="O20" i="6"/>
  <c r="M20" i="6"/>
  <c r="O19" i="6"/>
  <c r="M19" i="6"/>
  <c r="M18" i="6"/>
  <c r="O17" i="6"/>
  <c r="O16" i="6"/>
  <c r="M16" i="6"/>
  <c r="O15" i="6"/>
  <c r="M15" i="6"/>
  <c r="O14" i="6"/>
  <c r="M14" i="6"/>
  <c r="J21" i="6"/>
  <c r="H21" i="6"/>
  <c r="J20" i="6"/>
  <c r="H20" i="6"/>
  <c r="J19" i="6"/>
  <c r="H19" i="6"/>
  <c r="J18" i="6"/>
  <c r="H18" i="6"/>
  <c r="J17" i="6"/>
  <c r="H17" i="6"/>
  <c r="J16" i="6"/>
  <c r="H16" i="6"/>
  <c r="J15" i="6"/>
  <c r="H15" i="6"/>
  <c r="J14" i="6"/>
  <c r="H14" i="6"/>
  <c r="E21" i="6"/>
  <c r="E20" i="6"/>
  <c r="E19" i="6"/>
  <c r="E18" i="6"/>
  <c r="E17" i="6"/>
  <c r="E16" i="6"/>
  <c r="E15" i="6"/>
  <c r="E14" i="6"/>
  <c r="C16" i="6"/>
  <c r="C15" i="6"/>
  <c r="C14" i="6"/>
  <c r="C21" i="6"/>
  <c r="C20" i="6"/>
  <c r="C19" i="6"/>
  <c r="C18" i="6"/>
  <c r="C17" i="6"/>
  <c r="L5" i="2" l="1"/>
  <c r="L8" i="2" s="1"/>
  <c r="L6" i="2"/>
  <c r="L7" i="2"/>
  <c r="L13" i="2"/>
  <c r="L11" i="2"/>
  <c r="L16" i="2"/>
  <c r="L12" i="2"/>
  <c r="F25" i="2"/>
  <c r="F31" i="2" s="1"/>
  <c r="L25" i="2"/>
  <c r="L37" i="2"/>
  <c r="L35" i="2"/>
  <c r="L38" i="2" s="1"/>
  <c r="L36" i="2"/>
  <c r="H19" i="2"/>
  <c r="H22" i="2" s="1"/>
  <c r="F19" i="2"/>
  <c r="L19" i="2"/>
  <c r="M19" i="2"/>
  <c r="M22" i="2" s="1"/>
  <c r="F49" i="2"/>
  <c r="L49" i="2"/>
  <c r="F55" i="2"/>
  <c r="F56" i="2" s="1"/>
  <c r="L55" i="2"/>
  <c r="F4" i="2"/>
  <c r="S5" i="2"/>
  <c r="F20" i="2"/>
  <c r="F23" i="2" s="1"/>
  <c r="F22" i="2"/>
  <c r="F27" i="2"/>
  <c r="P4" i="2"/>
  <c r="P10" i="2"/>
  <c r="G19" i="2"/>
  <c r="G22" i="2" s="1"/>
  <c r="K19" i="2"/>
  <c r="K21" i="2" s="1"/>
  <c r="P19" i="2"/>
  <c r="G49" i="2"/>
  <c r="G52" i="2" s="1"/>
  <c r="K49" i="2"/>
  <c r="K51" i="2" s="1"/>
  <c r="P49" i="2"/>
  <c r="P51" i="2" s="1"/>
  <c r="S37" i="2"/>
  <c r="F34" i="2"/>
  <c r="Q4" i="2"/>
  <c r="Q6" i="2" s="1"/>
  <c r="Q10" i="2"/>
  <c r="Q16" i="2" s="1"/>
  <c r="Q19" i="2"/>
  <c r="H25" i="2"/>
  <c r="M25" i="2"/>
  <c r="M26" i="2" s="1"/>
  <c r="H49" i="2"/>
  <c r="H51" i="2" s="1"/>
  <c r="M49" i="2"/>
  <c r="M52" i="2" s="1"/>
  <c r="Q49" i="2"/>
  <c r="S13" i="2"/>
  <c r="S14" i="2" s="1"/>
  <c r="F10" i="2"/>
  <c r="F52" i="2"/>
  <c r="F50" i="2"/>
  <c r="F53" i="2" s="1"/>
  <c r="F61" i="2"/>
  <c r="F57" i="2"/>
  <c r="H4" i="2"/>
  <c r="H7" i="2" s="1"/>
  <c r="R4" i="2"/>
  <c r="R5" i="2" s="1"/>
  <c r="R8" i="2" s="1"/>
  <c r="R10" i="2"/>
  <c r="I19" i="2"/>
  <c r="I21" i="2" s="1"/>
  <c r="N19" i="2"/>
  <c r="N21" i="2" s="1"/>
  <c r="R19" i="2"/>
  <c r="R20" i="2" s="1"/>
  <c r="R23" i="2" s="1"/>
  <c r="I49" i="2"/>
  <c r="I51" i="2" s="1"/>
  <c r="N49" i="2"/>
  <c r="N51" i="2" s="1"/>
  <c r="R49" i="2"/>
  <c r="R50" i="2" s="1"/>
  <c r="R53" i="2" s="1"/>
  <c r="Q7" i="2"/>
  <c r="E25" i="2"/>
  <c r="J25" i="2"/>
  <c r="J31" i="2" s="1"/>
  <c r="O25" i="2"/>
  <c r="O31" i="2" s="1"/>
  <c r="E34" i="2"/>
  <c r="J34" i="2"/>
  <c r="J37" i="2" s="1"/>
  <c r="O34" i="2"/>
  <c r="O37" i="2" s="1"/>
  <c r="E55" i="2"/>
  <c r="E57" i="2" s="1"/>
  <c r="J55" i="2"/>
  <c r="J61" i="2" s="1"/>
  <c r="O55" i="2"/>
  <c r="O61" i="2" s="1"/>
  <c r="S28" i="2"/>
  <c r="S29" i="2" s="1"/>
  <c r="S26" i="2"/>
  <c r="P6" i="2"/>
  <c r="P5" i="2"/>
  <c r="P8" i="2" s="1"/>
  <c r="P12" i="2"/>
  <c r="P16" i="2"/>
  <c r="P11" i="2"/>
  <c r="P20" i="2"/>
  <c r="P23" i="2" s="1"/>
  <c r="P21" i="2"/>
  <c r="P22" i="2"/>
  <c r="G25" i="2"/>
  <c r="K25" i="2"/>
  <c r="K26" i="2" s="1"/>
  <c r="P25" i="2"/>
  <c r="G34" i="2"/>
  <c r="G36" i="2" s="1"/>
  <c r="K34" i="2"/>
  <c r="K36" i="2" s="1"/>
  <c r="P34" i="2"/>
  <c r="P37" i="2" s="1"/>
  <c r="G55" i="2"/>
  <c r="G61" i="2" s="1"/>
  <c r="K55" i="2"/>
  <c r="P55" i="2"/>
  <c r="Q52" i="2"/>
  <c r="Q51" i="2"/>
  <c r="H55" i="2"/>
  <c r="M55" i="2"/>
  <c r="M61" i="2" s="1"/>
  <c r="Q55" i="2"/>
  <c r="Q21" i="2"/>
  <c r="Q22" i="2"/>
  <c r="Q20" i="2"/>
  <c r="Q23" i="2" s="1"/>
  <c r="H31" i="2"/>
  <c r="M31" i="2"/>
  <c r="Q25" i="2"/>
  <c r="H34" i="2"/>
  <c r="H35" i="2" s="1"/>
  <c r="H38" i="2" s="1"/>
  <c r="M34" i="2"/>
  <c r="M37" i="2" s="1"/>
  <c r="Q34" i="2"/>
  <c r="S58" i="2"/>
  <c r="S59" i="2" s="1"/>
  <c r="S56" i="2"/>
  <c r="R11" i="2"/>
  <c r="R13" i="2"/>
  <c r="R14" i="2" s="1"/>
  <c r="I25" i="2"/>
  <c r="I31" i="2" s="1"/>
  <c r="N25" i="2"/>
  <c r="N31" i="2" s="1"/>
  <c r="R25" i="2"/>
  <c r="I34" i="2"/>
  <c r="I35" i="2" s="1"/>
  <c r="I38" i="2" s="1"/>
  <c r="N34" i="2"/>
  <c r="N36" i="2" s="1"/>
  <c r="R34" i="2"/>
  <c r="I55" i="2"/>
  <c r="I61" i="2" s="1"/>
  <c r="N55" i="2"/>
  <c r="N61" i="2" s="1"/>
  <c r="R55" i="2"/>
  <c r="S11" i="2"/>
  <c r="E19" i="2"/>
  <c r="E20" i="2" s="1"/>
  <c r="E23" i="2" s="1"/>
  <c r="E4" i="2"/>
  <c r="P56" i="2"/>
  <c r="J52" i="2"/>
  <c r="O52" i="2"/>
  <c r="E35" i="2"/>
  <c r="E38" i="2" s="1"/>
  <c r="P58" i="2"/>
  <c r="P59" i="2" s="1"/>
  <c r="Q50" i="2"/>
  <c r="Q53" i="2" s="1"/>
  <c r="R51" i="2"/>
  <c r="P52" i="2"/>
  <c r="R12" i="2"/>
  <c r="P13" i="2"/>
  <c r="P7" i="2"/>
  <c r="I57" i="2"/>
  <c r="E27" i="2"/>
  <c r="M56" i="2"/>
  <c r="I27" i="2"/>
  <c r="J58" i="2"/>
  <c r="J59" i="2" s="1"/>
  <c r="H28" i="2"/>
  <c r="H29" i="2" s="1"/>
  <c r="O58" i="2"/>
  <c r="O59" i="2" s="1"/>
  <c r="K27" i="2"/>
  <c r="J22" i="2"/>
  <c r="O22" i="2"/>
  <c r="H20" i="2"/>
  <c r="H23" i="2" s="1"/>
  <c r="S50" i="2"/>
  <c r="S53" i="2" s="1"/>
  <c r="S52" i="2"/>
  <c r="S35" i="2"/>
  <c r="S38" i="2" s="1"/>
  <c r="S22" i="2"/>
  <c r="S20" i="2"/>
  <c r="S23" i="2" s="1"/>
  <c r="H36" i="2"/>
  <c r="H21" i="2"/>
  <c r="H26" i="2"/>
  <c r="H37" i="2"/>
  <c r="H56" i="2"/>
  <c r="K52" i="2"/>
  <c r="E37" i="2"/>
  <c r="M57" i="2"/>
  <c r="G57" i="2"/>
  <c r="M58" i="2"/>
  <c r="M59" i="2" s="1"/>
  <c r="I22" i="2"/>
  <c r="E52" i="2"/>
  <c r="G50" i="2"/>
  <c r="G53" i="2" s="1"/>
  <c r="G51" i="2"/>
  <c r="M51" i="2"/>
  <c r="J50" i="2"/>
  <c r="J53" i="2" s="1"/>
  <c r="O50" i="2"/>
  <c r="O53" i="2" s="1"/>
  <c r="J51" i="2"/>
  <c r="O51" i="2"/>
  <c r="I52" i="2"/>
  <c r="N52" i="2"/>
  <c r="O57" i="2"/>
  <c r="M50" i="2"/>
  <c r="M53" i="2" s="1"/>
  <c r="I50" i="2"/>
  <c r="I53" i="2" s="1"/>
  <c r="N50" i="2"/>
  <c r="N53" i="2" s="1"/>
  <c r="O56" i="2"/>
  <c r="K50" i="2"/>
  <c r="K53" i="2" s="1"/>
  <c r="G35" i="2"/>
  <c r="G38" i="2" s="1"/>
  <c r="G37" i="2"/>
  <c r="J35" i="2"/>
  <c r="J38" i="2" s="1"/>
  <c r="O35" i="2"/>
  <c r="O38" i="2" s="1"/>
  <c r="J36" i="2"/>
  <c r="M35" i="2"/>
  <c r="M38" i="2" s="1"/>
  <c r="M36" i="2"/>
  <c r="G21" i="2"/>
  <c r="M21" i="2"/>
  <c r="J21" i="2"/>
  <c r="I20" i="2"/>
  <c r="I23" i="2" s="1"/>
  <c r="O20" i="2"/>
  <c r="O23" i="2" s="1"/>
  <c r="J20" i="2"/>
  <c r="J23" i="2" s="1"/>
  <c r="O21" i="2"/>
  <c r="L57" i="2" l="1"/>
  <c r="L61" i="2"/>
  <c r="L56" i="2"/>
  <c r="L58" i="2"/>
  <c r="L59" i="2" s="1"/>
  <c r="L14" i="2"/>
  <c r="N26" i="2"/>
  <c r="Q12" i="2"/>
  <c r="F28" i="2"/>
  <c r="F29" i="2" s="1"/>
  <c r="N20" i="2"/>
  <c r="N23" i="2" s="1"/>
  <c r="K22" i="2"/>
  <c r="M20" i="2"/>
  <c r="M23" i="2" s="1"/>
  <c r="N37" i="2"/>
  <c r="N57" i="2"/>
  <c r="N22" i="2"/>
  <c r="H6" i="2"/>
  <c r="H5" i="2"/>
  <c r="H8" i="2" s="1"/>
  <c r="H10" i="2" s="1"/>
  <c r="H12" i="2" s="1"/>
  <c r="R6" i="2"/>
  <c r="Q11" i="2"/>
  <c r="R52" i="2"/>
  <c r="R22" i="2"/>
  <c r="G31" i="2"/>
  <c r="F58" i="2"/>
  <c r="F59" i="2" s="1"/>
  <c r="F26" i="2"/>
  <c r="L52" i="2"/>
  <c r="L50" i="2"/>
  <c r="L53" i="2" s="1"/>
  <c r="L51" i="2"/>
  <c r="O26" i="2"/>
  <c r="R7" i="2"/>
  <c r="L22" i="2"/>
  <c r="L20" i="2"/>
  <c r="L23" i="2" s="1"/>
  <c r="L21" i="2"/>
  <c r="E22" i="2"/>
  <c r="G20" i="2"/>
  <c r="G23" i="2" s="1"/>
  <c r="N35" i="2"/>
  <c r="N38" i="2" s="1"/>
  <c r="Q5" i="2"/>
  <c r="Q8" i="2" s="1"/>
  <c r="K61" i="2"/>
  <c r="L28" i="2"/>
  <c r="L29" i="2" s="1"/>
  <c r="L26" i="2"/>
  <c r="L27" i="2"/>
  <c r="L31" i="2"/>
  <c r="F13" i="2"/>
  <c r="F11" i="2"/>
  <c r="F12" i="2"/>
  <c r="F16" i="2"/>
  <c r="K20" i="2"/>
  <c r="K23" i="2" s="1"/>
  <c r="N58" i="2"/>
  <c r="N59" i="2" s="1"/>
  <c r="N56" i="2"/>
  <c r="H52" i="2"/>
  <c r="N28" i="2"/>
  <c r="N29" i="2" s="1"/>
  <c r="O28" i="2"/>
  <c r="O29" i="2" s="1"/>
  <c r="R16" i="2"/>
  <c r="P50" i="2"/>
  <c r="P53" i="2" s="1"/>
  <c r="Q13" i="2"/>
  <c r="N27" i="2"/>
  <c r="O27" i="2"/>
  <c r="H50" i="2"/>
  <c r="H53" i="2" s="1"/>
  <c r="R21" i="2"/>
  <c r="F35" i="2"/>
  <c r="F38" i="2" s="1"/>
  <c r="F37" i="2"/>
  <c r="H61" i="2"/>
  <c r="K31" i="2"/>
  <c r="F7" i="2"/>
  <c r="F5" i="2"/>
  <c r="F8" i="2" s="1"/>
  <c r="I37" i="2"/>
  <c r="I36" i="2"/>
  <c r="J28" i="2"/>
  <c r="J29" i="2" s="1"/>
  <c r="R31" i="2"/>
  <c r="R26" i="2"/>
  <c r="R27" i="2"/>
  <c r="R28" i="2"/>
  <c r="R29" i="2" s="1"/>
  <c r="Q36" i="2"/>
  <c r="Q37" i="2"/>
  <c r="Q35" i="2"/>
  <c r="Q38" i="2" s="1"/>
  <c r="E31" i="2"/>
  <c r="Q31" i="2"/>
  <c r="Q28" i="2"/>
  <c r="Q29" i="2" s="1"/>
  <c r="Q26" i="2"/>
  <c r="Q27" i="2"/>
  <c r="K35" i="2"/>
  <c r="K38" i="2" s="1"/>
  <c r="O36" i="2"/>
  <c r="H58" i="2"/>
  <c r="H59" i="2" s="1"/>
  <c r="R57" i="2"/>
  <c r="R61" i="2"/>
  <c r="R58" i="2"/>
  <c r="R59" i="2" s="1"/>
  <c r="R56" i="2"/>
  <c r="R36" i="2"/>
  <c r="R35" i="2"/>
  <c r="R38" i="2" s="1"/>
  <c r="R37" i="2"/>
  <c r="Q61" i="2"/>
  <c r="Q58" i="2"/>
  <c r="Q59" i="2" s="1"/>
  <c r="Q57" i="2"/>
  <c r="Q56" i="2"/>
  <c r="P27" i="2"/>
  <c r="P28" i="2"/>
  <c r="P29" i="2" s="1"/>
  <c r="P31" i="2"/>
  <c r="P26" i="2"/>
  <c r="K37" i="2"/>
  <c r="K57" i="2"/>
  <c r="P57" i="2"/>
  <c r="P61" i="2"/>
  <c r="P36" i="2"/>
  <c r="P35" i="2"/>
  <c r="P38" i="2" s="1"/>
  <c r="P14" i="2"/>
  <c r="G27" i="2"/>
  <c r="E56" i="2"/>
  <c r="J26" i="2"/>
  <c r="M28" i="2"/>
  <c r="M29" i="2" s="1"/>
  <c r="K28" i="2"/>
  <c r="K29" i="2" s="1"/>
  <c r="I58" i="2"/>
  <c r="I59" i="2" s="1"/>
  <c r="G58" i="2"/>
  <c r="G59" i="2" s="1"/>
  <c r="H27" i="2"/>
  <c r="G28" i="2"/>
  <c r="G29" i="2" s="1"/>
  <c r="G26" i="2"/>
  <c r="E28" i="2"/>
  <c r="E29" i="2" s="1"/>
  <c r="I26" i="2"/>
  <c r="G56" i="2"/>
  <c r="E61" i="2"/>
  <c r="J57" i="2"/>
  <c r="I28" i="2"/>
  <c r="I29" i="2" s="1"/>
  <c r="K58" i="2"/>
  <c r="K59" i="2" s="1"/>
  <c r="E26" i="2"/>
  <c r="M27" i="2"/>
  <c r="J56" i="2"/>
  <c r="I56" i="2"/>
  <c r="K56" i="2"/>
  <c r="E58" i="2"/>
  <c r="E59" i="2" s="1"/>
  <c r="J27" i="2"/>
  <c r="H57" i="2"/>
  <c r="H16" i="2"/>
  <c r="S7" i="2"/>
  <c r="S8" i="2"/>
  <c r="O4" i="2"/>
  <c r="O6" i="2" s="1"/>
  <c r="N4" i="2"/>
  <c r="N7" i="2" s="1"/>
  <c r="M4" i="2"/>
  <c r="M7" i="2" s="1"/>
  <c r="K4" i="2"/>
  <c r="K6" i="2" s="1"/>
  <c r="J4" i="2"/>
  <c r="J6" i="2" s="1"/>
  <c r="I4" i="2"/>
  <c r="I7" i="2" s="1"/>
  <c r="G4" i="2"/>
  <c r="G7" i="2" s="1"/>
  <c r="E5" i="2"/>
  <c r="H11" i="2" l="1"/>
  <c r="H13" i="2"/>
  <c r="Q14" i="2"/>
  <c r="F14" i="2"/>
  <c r="E8" i="2"/>
  <c r="E10" i="2" s="1"/>
  <c r="E13" i="2" s="1"/>
  <c r="H14" i="2"/>
  <c r="J7" i="2"/>
  <c r="O7" i="2"/>
  <c r="G5" i="2"/>
  <c r="G8" i="2" s="1"/>
  <c r="G10" i="2" s="1"/>
  <c r="G16" i="2" s="1"/>
  <c r="G6" i="2"/>
  <c r="M5" i="2"/>
  <c r="M8" i="2" s="1"/>
  <c r="M10" i="2" s="1"/>
  <c r="M6" i="2"/>
  <c r="E7" i="2"/>
  <c r="K7" i="2"/>
  <c r="I5" i="2"/>
  <c r="I8" i="2" s="1"/>
  <c r="I10" i="2" s="1"/>
  <c r="N5" i="2"/>
  <c r="N8" i="2" s="1"/>
  <c r="N10" i="2" s="1"/>
  <c r="I6" i="2"/>
  <c r="N6" i="2"/>
  <c r="J5" i="2"/>
  <c r="J8" i="2" s="1"/>
  <c r="J10" i="2" s="1"/>
  <c r="O5" i="2"/>
  <c r="O8" i="2" s="1"/>
  <c r="O10" i="2" s="1"/>
  <c r="K5" i="2"/>
  <c r="K8" i="2" s="1"/>
  <c r="K10" i="2" s="1"/>
  <c r="E12" i="2" l="1"/>
  <c r="E11" i="2"/>
  <c r="E16" i="2"/>
  <c r="O12" i="2"/>
  <c r="O16" i="2"/>
  <c r="N11" i="2"/>
  <c r="N16" i="2"/>
  <c r="I13" i="2"/>
  <c r="I16" i="2"/>
  <c r="M11" i="2"/>
  <c r="M16" i="2"/>
  <c r="J12" i="2"/>
  <c r="J16" i="2"/>
  <c r="K13" i="2"/>
  <c r="K16" i="2"/>
  <c r="J13" i="2"/>
  <c r="G11" i="2"/>
  <c r="J11" i="2"/>
  <c r="O11" i="2"/>
  <c r="M13" i="2"/>
  <c r="G13" i="2"/>
  <c r="K12" i="2"/>
  <c r="N13" i="2"/>
  <c r="N12" i="2"/>
  <c r="M12" i="2"/>
  <c r="K11" i="2"/>
  <c r="I12" i="2"/>
  <c r="G12" i="2"/>
  <c r="I11" i="2"/>
  <c r="O13" i="2"/>
  <c r="M14" i="2"/>
  <c r="G14" i="2"/>
  <c r="K14" i="2"/>
  <c r="E14" i="2"/>
  <c r="S7" i="1"/>
  <c r="S5" i="1"/>
  <c r="S8" i="1" s="1"/>
  <c r="S11" i="1"/>
  <c r="J14" i="2" l="1"/>
  <c r="O14" i="2"/>
  <c r="I14" i="2"/>
  <c r="N14" i="2"/>
  <c r="S13" i="1" l="1"/>
  <c r="S14" i="1" s="1"/>
  <c r="S12" i="1" l="1"/>
  <c r="S6" i="1"/>
  <c r="H10" i="1"/>
  <c r="I10" i="1"/>
  <c r="J10" i="1"/>
  <c r="K10" i="1"/>
  <c r="M10" i="1"/>
  <c r="N10" i="1"/>
  <c r="O10" i="1"/>
  <c r="E10" i="1"/>
  <c r="H4" i="1"/>
  <c r="I4" i="1"/>
  <c r="J4" i="1"/>
  <c r="K4" i="1"/>
  <c r="M4" i="1"/>
  <c r="N4" i="1"/>
  <c r="O4" i="1"/>
  <c r="E4" i="1"/>
  <c r="M6" i="1" l="1"/>
  <c r="M7" i="1"/>
  <c r="M5" i="1"/>
  <c r="M8" i="1" s="1"/>
  <c r="H12" i="1"/>
  <c r="H16" i="1"/>
  <c r="H11" i="1"/>
  <c r="H13" i="1"/>
  <c r="K12" i="1"/>
  <c r="K16" i="1"/>
  <c r="K11" i="1"/>
  <c r="K13" i="1"/>
  <c r="H7" i="1"/>
  <c r="H5" i="1"/>
  <c r="H8" i="1" s="1"/>
  <c r="E5" i="1"/>
  <c r="E8" i="1" s="1"/>
  <c r="E7" i="1"/>
  <c r="E16" i="1"/>
  <c r="E11" i="1"/>
  <c r="E12" i="1"/>
  <c r="O11" i="1"/>
  <c r="O13" i="1"/>
  <c r="O14" i="1" s="1"/>
  <c r="M12" i="1"/>
  <c r="M11" i="1"/>
  <c r="M13" i="1"/>
  <c r="M14" i="1" s="1"/>
  <c r="H6" i="1"/>
  <c r="K6" i="1"/>
  <c r="K7" i="1"/>
  <c r="K5" i="1"/>
  <c r="K8" i="1" s="1"/>
  <c r="O6" i="1"/>
  <c r="O7" i="1"/>
  <c r="O5" i="1"/>
  <c r="O8" i="1" s="1"/>
  <c r="J7" i="1"/>
  <c r="J5" i="1"/>
  <c r="J8" i="1" s="1"/>
  <c r="J12" i="1"/>
  <c r="J16" i="1"/>
  <c r="J11" i="1"/>
  <c r="J13" i="1"/>
  <c r="J6" i="1"/>
  <c r="N6" i="1"/>
  <c r="N7" i="1"/>
  <c r="N5" i="1"/>
  <c r="N8" i="1" s="1"/>
  <c r="I5" i="1"/>
  <c r="I8" i="1" s="1"/>
  <c r="I7" i="1"/>
  <c r="N12" i="1"/>
  <c r="N16" i="1"/>
  <c r="N11" i="1"/>
  <c r="N13" i="1"/>
  <c r="I12" i="1"/>
  <c r="I16" i="1"/>
  <c r="I11" i="1"/>
  <c r="I13" i="1"/>
  <c r="I6" i="1"/>
  <c r="O12" i="1"/>
  <c r="N14" i="1" l="1"/>
  <c r="K14" i="1"/>
  <c r="H14" i="1"/>
  <c r="I14" i="1"/>
  <c r="E14" i="1"/>
  <c r="J14" i="1"/>
  <c r="S40" i="2" l="1"/>
  <c r="F40" i="2" l="1"/>
  <c r="L40" i="2"/>
  <c r="F43" i="2"/>
  <c r="F44" i="2" s="1"/>
  <c r="F42" i="2"/>
  <c r="F46" i="2"/>
  <c r="F41" i="2"/>
  <c r="S43" i="2"/>
  <c r="S44" i="2" s="1"/>
  <c r="E40" i="2"/>
  <c r="M40" i="2"/>
  <c r="R40" i="2"/>
  <c r="J40" i="2"/>
  <c r="G40" i="2"/>
  <c r="Q40" i="2"/>
  <c r="P40" i="2"/>
  <c r="N40" i="2"/>
  <c r="O40" i="2"/>
  <c r="K40" i="2"/>
  <c r="I40" i="2"/>
  <c r="H40" i="2"/>
  <c r="S41" i="2"/>
  <c r="L41" i="2" l="1"/>
  <c r="L43" i="2"/>
  <c r="L44" i="2" s="1"/>
  <c r="L42" i="2"/>
  <c r="L46" i="2"/>
  <c r="I46" i="2"/>
  <c r="I41" i="2"/>
  <c r="I43" i="2"/>
  <c r="I44" i="2" s="1"/>
  <c r="I42" i="2"/>
  <c r="R46" i="2"/>
  <c r="R42" i="2"/>
  <c r="R41" i="2"/>
  <c r="R43" i="2"/>
  <c r="R44" i="2" s="1"/>
  <c r="K46" i="2"/>
  <c r="K41" i="2"/>
  <c r="K42" i="2"/>
  <c r="K43" i="2"/>
  <c r="K44" i="2" s="1"/>
  <c r="O46" i="2"/>
  <c r="O41" i="2"/>
  <c r="O42" i="2"/>
  <c r="O43" i="2"/>
  <c r="O44" i="2" s="1"/>
  <c r="E43" i="2"/>
  <c r="E44" i="2" s="1"/>
  <c r="E41" i="2"/>
  <c r="E46" i="2"/>
  <c r="E42" i="2"/>
  <c r="P46" i="2"/>
  <c r="P42" i="2"/>
  <c r="P41" i="2"/>
  <c r="P43" i="2"/>
  <c r="P44" i="2" s="1"/>
  <c r="Q42" i="2"/>
  <c r="Q43" i="2"/>
  <c r="Q44" i="2" s="1"/>
  <c r="Q41" i="2"/>
  <c r="Q46" i="2"/>
  <c r="M46" i="2"/>
  <c r="M41" i="2"/>
  <c r="M43" i="2"/>
  <c r="M44" i="2" s="1"/>
  <c r="M42" i="2"/>
  <c r="G46" i="2"/>
  <c r="G42" i="2"/>
  <c r="G43" i="2"/>
  <c r="G44" i="2" s="1"/>
  <c r="G41" i="2"/>
  <c r="H46" i="2"/>
  <c r="H41" i="2"/>
  <c r="H42" i="2"/>
  <c r="H43" i="2"/>
  <c r="H44" i="2" s="1"/>
  <c r="N46" i="2"/>
  <c r="N43" i="2"/>
  <c r="N44" i="2" s="1"/>
  <c r="N42" i="2"/>
  <c r="N41" i="2"/>
  <c r="J46" i="2"/>
  <c r="J41" i="2"/>
  <c r="J43" i="2"/>
  <c r="J44" i="2" s="1"/>
  <c r="J42" i="2"/>
</calcChain>
</file>

<file path=xl/sharedStrings.xml><?xml version="1.0" encoding="utf-8"?>
<sst xmlns="http://schemas.openxmlformats.org/spreadsheetml/2006/main" count="487" uniqueCount="75">
  <si>
    <t>Solar</t>
  </si>
  <si>
    <t>Hydro</t>
  </si>
  <si>
    <t>Gas</t>
  </si>
  <si>
    <t>Nuclear</t>
  </si>
  <si>
    <t>Geothermal</t>
  </si>
  <si>
    <t>Coal</t>
  </si>
  <si>
    <t>GWh</t>
  </si>
  <si>
    <t>TWh</t>
  </si>
  <si>
    <t>Error</t>
  </si>
  <si>
    <t>kWh</t>
  </si>
  <si>
    <t>Imported Oil</t>
  </si>
  <si>
    <t>Growth</t>
  </si>
  <si>
    <t>Biomass</t>
  </si>
  <si>
    <t>BECCS</t>
  </si>
  <si>
    <t>Fossil Fuel</t>
  </si>
  <si>
    <t>Hydrogen</t>
  </si>
  <si>
    <t>Interconnectors</t>
  </si>
  <si>
    <t>Offshore Wind</t>
  </si>
  <si>
    <t>Onshore Wind</t>
  </si>
  <si>
    <t>Other Renewables</t>
  </si>
  <si>
    <t>Year</t>
  </si>
  <si>
    <t>Interconnectors (net negative)</t>
  </si>
  <si>
    <t>Scenario name</t>
  </si>
  <si>
    <t>SV.26: Electricity output by technology (excluding non-networked offshore wind)</t>
  </si>
  <si>
    <t>Source: National Grid ESO, 2020. Data Workbook</t>
  </si>
  <si>
    <t>Consumer transformation</t>
  </si>
  <si>
    <t>System transformation</t>
  </si>
  <si>
    <t>Leading the Way</t>
  </si>
  <si>
    <t>Steady Progression</t>
  </si>
  <si>
    <t>Non-networked Offshore Wind</t>
  </si>
  <si>
    <t>GW</t>
  </si>
  <si>
    <t>SV.30: Wind capacity by scenario (including non-networked offshore wind)</t>
  </si>
  <si>
    <t>Decentralised Wind</t>
  </si>
  <si>
    <t>Transmission connected onshore wind</t>
  </si>
  <si>
    <t>Transmission connected offshore wind</t>
  </si>
  <si>
    <t>Non-networked offshore wind for hydrogen</t>
  </si>
  <si>
    <t>Consumer Transformation 2050</t>
  </si>
  <si>
    <t>System Transformation 2050</t>
  </si>
  <si>
    <t>Leading the Way 2050</t>
  </si>
  <si>
    <t>Steady Progression 2050</t>
  </si>
  <si>
    <t>Selected technologies</t>
  </si>
  <si>
    <t>Generation type</t>
  </si>
  <si>
    <t>Capacity (GW)</t>
  </si>
  <si>
    <t>Load factor</t>
  </si>
  <si>
    <t>Generation (TWh)</t>
  </si>
  <si>
    <t>Offshore Wind*</t>
  </si>
  <si>
    <t>*Network-connected offshore wind only</t>
  </si>
  <si>
    <t>SV.24: Load factors</t>
  </si>
  <si>
    <t>%</t>
  </si>
  <si>
    <t>Consumer Transformation</t>
  </si>
  <si>
    <t>System Transformation</t>
  </si>
  <si>
    <t>Scenario</t>
  </si>
  <si>
    <t>ONWind</t>
  </si>
  <si>
    <t>OFFWind</t>
  </si>
  <si>
    <t>Oil</t>
  </si>
  <si>
    <t>Total (..W..)</t>
  </si>
  <si>
    <t>Gas CCS</t>
  </si>
  <si>
    <t>[kWh]</t>
  </si>
  <si>
    <t>Wind (Onshore)</t>
  </si>
  <si>
    <t>Wind (Offshore)</t>
  </si>
  <si>
    <t>Solar CSP</t>
  </si>
  <si>
    <t>Solar PV</t>
  </si>
  <si>
    <t>UK</t>
  </si>
  <si>
    <t>Uganda</t>
  </si>
  <si>
    <t>Kenya</t>
  </si>
  <si>
    <t>Scenario 1</t>
  </si>
  <si>
    <t>Country</t>
  </si>
  <si>
    <t>2020_e</t>
  </si>
  <si>
    <t>Consumer Transformation_e</t>
  </si>
  <si>
    <t>System Transformation_e</t>
  </si>
  <si>
    <t>Leading the Way_e</t>
  </si>
  <si>
    <t>Steady Progression_e</t>
  </si>
  <si>
    <t>Scenario 1_e</t>
  </si>
  <si>
    <t>2010_e</t>
  </si>
  <si>
    <t>Coal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</si>
</sst>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6"/>
      <color theme="1"/>
      <name val="Latin Modern Roman 12 Regular"/>
    </font>
    <font>
      <i/>
      <sz val="16"/>
      <color theme="1"/>
      <name val="Latin Modern Roman 12 Regula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 tint="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theme="6"/>
      <name val="Calibri"/>
      <family val="2"/>
      <scheme val="minor"/>
    </font>
    <font>
      <b/>
      <sz val="10"/>
      <color theme="7"/>
      <name val="Calibri"/>
      <family val="2"/>
      <scheme val="minor"/>
    </font>
    <font>
      <b/>
      <sz val="10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4"/>
      <color theme="1"/>
      <name val="Latin Modern Roman 12 Regular"/>
    </font>
    <font>
      <sz val="12"/>
      <color theme="1"/>
      <name val="Latin Modern Roman 12 Regular"/>
    </font>
    <font>
      <sz val="16"/>
      <name val="Latin Modern Roman 12 Regular"/>
    </font>
    <font>
      <sz val="12"/>
      <color theme="1" tint="0.34998626667073579"/>
      <name val="Latin Modern Roman 12 Regular"/>
    </font>
    <font>
      <sz val="12"/>
      <color theme="0" tint="-0.249977111117893"/>
      <name val="Latin Modern Roman 12 Regular"/>
    </font>
    <font>
      <sz val="16"/>
      <color theme="0" tint="-0.249977111117893"/>
      <name val="Latin Modern Roman 12 Regular"/>
    </font>
    <font>
      <sz val="12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7" fillId="0" borderId="0"/>
  </cellStyleXfs>
  <cellXfs count="71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10" fontId="1" fillId="3" borderId="0" xfId="0" applyNumberFormat="1" applyFont="1" applyFill="1"/>
    <xf numFmtId="2" fontId="1" fillId="0" borderId="0" xfId="0" applyNumberFormat="1" applyFont="1"/>
    <xf numFmtId="9" fontId="1" fillId="0" borderId="0" xfId="0" applyNumberFormat="1" applyFont="1"/>
    <xf numFmtId="0" fontId="2" fillId="2" borderId="0" xfId="0" applyFont="1" applyFill="1"/>
    <xf numFmtId="10" fontId="2" fillId="3" borderId="0" xfId="0" applyNumberFormat="1" applyFont="1" applyFill="1"/>
    <xf numFmtId="2" fontId="2" fillId="0" borderId="0" xfId="0" applyNumberFormat="1" applyFont="1"/>
    <xf numFmtId="0" fontId="2" fillId="0" borderId="0" xfId="0" applyFont="1"/>
    <xf numFmtId="9" fontId="1" fillId="0" borderId="0" xfId="1" applyFont="1"/>
    <xf numFmtId="0" fontId="8" fillId="0" borderId="0" xfId="0" applyFont="1"/>
    <xf numFmtId="0" fontId="6" fillId="0" borderId="0" xfId="0" applyFont="1"/>
    <xf numFmtId="0" fontId="9" fillId="0" borderId="0" xfId="0" applyFont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8" xfId="0" applyFont="1" applyBorder="1"/>
    <xf numFmtId="0" fontId="6" fillId="0" borderId="0" xfId="0" applyFont="1" applyBorder="1"/>
    <xf numFmtId="0" fontId="6" fillId="0" borderId="10" xfId="0" applyFont="1" applyBorder="1"/>
    <xf numFmtId="0" fontId="6" fillId="0" borderId="11" xfId="0" applyFont="1" applyBorder="1"/>
    <xf numFmtId="2" fontId="6" fillId="0" borderId="6" xfId="0" applyNumberFormat="1" applyFont="1" applyBorder="1"/>
    <xf numFmtId="2" fontId="6" fillId="0" borderId="7" xfId="0" applyNumberFormat="1" applyFont="1" applyBorder="1"/>
    <xf numFmtId="2" fontId="6" fillId="0" borderId="0" xfId="0" applyNumberFormat="1" applyFont="1" applyBorder="1"/>
    <xf numFmtId="2" fontId="6" fillId="0" borderId="9" xfId="0" applyNumberFormat="1" applyFont="1" applyBorder="1"/>
    <xf numFmtId="2" fontId="6" fillId="0" borderId="11" xfId="0" applyNumberFormat="1" applyFont="1" applyBorder="1"/>
    <xf numFmtId="2" fontId="6" fillId="0" borderId="12" xfId="0" applyNumberFormat="1" applyFont="1" applyBorder="1"/>
    <xf numFmtId="2" fontId="6" fillId="0" borderId="0" xfId="0" applyNumberFormat="1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4" fillId="0" borderId="0" xfId="0" applyFont="1"/>
    <xf numFmtId="0" fontId="10" fillId="0" borderId="2" xfId="0" applyFont="1" applyBorder="1"/>
    <xf numFmtId="0" fontId="11" fillId="0" borderId="2" xfId="0" applyFont="1" applyBorder="1"/>
    <xf numFmtId="0" fontId="12" fillId="0" borderId="2" xfId="0" applyFont="1" applyBorder="1"/>
    <xf numFmtId="0" fontId="13" fillId="0" borderId="2" xfId="0" applyFont="1" applyBorder="1"/>
    <xf numFmtId="0" fontId="6" fillId="0" borderId="4" xfId="0" applyFont="1" applyBorder="1"/>
    <xf numFmtId="0" fontId="6" fillId="0" borderId="2" xfId="0" applyFont="1" applyBorder="1"/>
    <xf numFmtId="0" fontId="6" fillId="0" borderId="3" xfId="0" applyFont="1" applyBorder="1"/>
    <xf numFmtId="0" fontId="9" fillId="0" borderId="1" xfId="0" applyFont="1" applyBorder="1" applyAlignment="1">
      <alignment horizontal="center" wrapText="1"/>
    </xf>
    <xf numFmtId="2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2" fontId="9" fillId="0" borderId="1" xfId="0" applyNumberFormat="1" applyFont="1" applyBorder="1"/>
    <xf numFmtId="2" fontId="6" fillId="0" borderId="1" xfId="0" applyNumberFormat="1" applyFont="1" applyBorder="1"/>
    <xf numFmtId="9" fontId="6" fillId="0" borderId="1" xfId="1" applyFont="1" applyBorder="1"/>
    <xf numFmtId="0" fontId="14" fillId="0" borderId="0" xfId="0" applyFont="1"/>
    <xf numFmtId="2" fontId="6" fillId="0" borderId="5" xfId="0" applyNumberFormat="1" applyFont="1" applyBorder="1"/>
    <xf numFmtId="2" fontId="6" fillId="0" borderId="8" xfId="0" applyNumberFormat="1" applyFont="1" applyBorder="1"/>
    <xf numFmtId="2" fontId="6" fillId="0" borderId="10" xfId="0" applyNumberFormat="1" applyFont="1" applyBorder="1"/>
    <xf numFmtId="0" fontId="16" fillId="0" borderId="0" xfId="0" applyFont="1"/>
    <xf numFmtId="2" fontId="16" fillId="0" borderId="0" xfId="0" applyNumberFormat="1" applyFont="1"/>
    <xf numFmtId="0" fontId="17" fillId="2" borderId="0" xfId="0" applyFont="1" applyFill="1"/>
    <xf numFmtId="0" fontId="18" fillId="0" borderId="0" xfId="0" applyFont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0" fontId="1" fillId="4" borderId="0" xfId="0" applyFont="1" applyFill="1"/>
    <xf numFmtId="0" fontId="1" fillId="2" borderId="0" xfId="0" applyFont="1" applyFill="1" applyBorder="1"/>
    <xf numFmtId="0" fontId="21" fillId="0" borderId="0" xfId="0" applyFont="1"/>
    <xf numFmtId="0" fontId="19" fillId="4" borderId="0" xfId="0" applyFont="1" applyFill="1"/>
    <xf numFmtId="0" fontId="22" fillId="0" borderId="0" xfId="0" applyFont="1"/>
    <xf numFmtId="11" fontId="1" fillId="2" borderId="13" xfId="0" applyNumberFormat="1" applyFont="1" applyFill="1" applyBorder="1"/>
    <xf numFmtId="11" fontId="1" fillId="2" borderId="0" xfId="0" applyNumberFormat="1" applyFont="1" applyFill="1" applyBorder="1"/>
    <xf numFmtId="0" fontId="1" fillId="0" borderId="0" xfId="0" applyFont="1" applyAlignment="1">
      <alignment wrapText="1"/>
    </xf>
    <xf numFmtId="0" fontId="15" fillId="5" borderId="0" xfId="0" applyFont="1" applyFill="1"/>
    <xf numFmtId="0" fontId="1" fillId="5" borderId="0" xfId="0" applyFont="1" applyFill="1" applyAlignment="1">
      <alignment horizontal="center" textRotation="90"/>
    </xf>
  </cellXfs>
  <cellStyles count="4">
    <cellStyle name="Normal" xfId="0" builtinId="0"/>
    <cellStyle name="Normal 2 2" xfId="3" xr:uid="{F1104E4E-822E-4956-B9C1-1EA546D2BAEB}"/>
    <cellStyle name="Normal 3 2 2" xfId="2" xr:uid="{7CE75448-934C-4CC0-B4DB-989846551D6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AF-47A6-9A80-DD863BB5AF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AF-47A6-9A80-DD863BB5AF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AF-47A6-9A80-DD863BB5AF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AF-47A6-9A80-DD863BB5AF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AF-47A6-9A80-DD863BB5AF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('Projection (Uganda)'!$E$2,'Projection (Uganda)'!$I$2,'Projection (Uganda)'!$J$2,'Projection (Uganda)'!$K$2,'Projection (Uganda)'!$N$2)</c:f>
              <c:strCache>
                <c:ptCount val="5"/>
                <c:pt idx="0">
                  <c:v>Solar PV</c:v>
                </c:pt>
                <c:pt idx="1">
                  <c:v>Hydro</c:v>
                </c:pt>
                <c:pt idx="2">
                  <c:v>Imported Oil</c:v>
                </c:pt>
                <c:pt idx="3">
                  <c:v>Gas</c:v>
                </c:pt>
                <c:pt idx="4">
                  <c:v>Geothermal</c:v>
                </c:pt>
              </c:strCache>
            </c:strRef>
          </c:cat>
          <c:val>
            <c:numRef>
              <c:f>('Projection (Uganda)'!$E$10,'Projection (Uganda)'!$I$10,'Projection (Uganda)'!$J$10,'Projection (Uganda)'!$K$10,'Projection (Uganda)'!$N$10)</c:f>
              <c:numCache>
                <c:formatCode>0.00</c:formatCode>
                <c:ptCount val="5"/>
                <c:pt idx="0">
                  <c:v>2618</c:v>
                </c:pt>
                <c:pt idx="1">
                  <c:v>7140</c:v>
                </c:pt>
                <c:pt idx="2">
                  <c:v>952</c:v>
                </c:pt>
                <c:pt idx="3">
                  <c:v>10948</c:v>
                </c:pt>
                <c:pt idx="4">
                  <c:v>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3845-9A15-82DA0B5B211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35-4337-B9CE-D7C4D46105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35-4337-B9CE-D7C4D46105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35-4337-B9CE-D7C4D46105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35-4337-B9CE-D7C4D46105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35-4337-B9CE-D7C4D46105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('Projection (UK)'!$E$2,'Projection (UK)'!$I$2,'Projection (UK)'!$J$2,'Projection (UK)'!$K$2,'Projection (UK)'!$N$2)</c:f>
              <c:strCache>
                <c:ptCount val="5"/>
                <c:pt idx="0">
                  <c:v>Solar PV</c:v>
                </c:pt>
                <c:pt idx="1">
                  <c:v>Hydro</c:v>
                </c:pt>
                <c:pt idx="2">
                  <c:v>Imported Oil</c:v>
                </c:pt>
                <c:pt idx="3">
                  <c:v>Gas</c:v>
                </c:pt>
                <c:pt idx="4">
                  <c:v>Geothermal</c:v>
                </c:pt>
              </c:strCache>
            </c:strRef>
          </c:cat>
          <c:val>
            <c:numRef>
              <c:f>('Projection (UK)'!$E$10,'Projection (UK)'!$I$10,'Projection (UK)'!$J$10,'Projection (UK)'!$K$10,'Projection (UK)'!$N$10)</c:f>
              <c:numCache>
                <c:formatCode>0.00</c:formatCode>
                <c:ptCount val="5"/>
                <c:pt idx="0">
                  <c:v>64469.996200300011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35-4337-B9CE-D7C4D461051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1056942</xdr:colOff>
      <xdr:row>19</xdr:row>
      <xdr:rowOff>141323</xdr:rowOff>
    </xdr:from>
    <xdr:to>
      <xdr:col>13</xdr:col>
      <xdr:colOff>171634</xdr:colOff>
      <xdr:row>32</xdr:row>
      <xdr:rowOff>180900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02FBD-9424-124C-BC0A-125C3F8E5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281652</xdr:colOff>
      <xdr:row>1</xdr:row>
      <xdr:rowOff>130247</xdr:rowOff>
    </xdr:from>
    <xdr:to>
      <xdr:col>30</xdr:col>
      <xdr:colOff>116256</xdr:colOff>
      <xdr:row>14</xdr:row>
      <xdr:rowOff>174585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EC61E-161A-4745-AA01-07D6DB29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2518-9D46-44BC-980E-AEB03DD49286}">
  <sheetPr>
    <tabColor theme="8" tint="0.39997558519241921"/>
  </sheetPr>
  <dimension ref="A1:S20"/>
  <sheetViews>
    <sheetView tabSelected="1" workbookViewId="0">
      <selection activeCell="S10" sqref="S10"/>
    </sheetView>
  </sheetViews>
  <sheetFormatPr defaultRowHeight="15.75"/>
  <cols>
    <col min="1" max="1" width="4.375" customWidth="1"/>
    <col min="2" max="2" width="10.5" customWidth="1"/>
    <col min="3" max="3" width="12.25" customWidth="1"/>
    <col min="4" max="4" width="11.25" customWidth="1"/>
    <col min="5" max="5" width="18.125" bestFit="1" customWidth="1"/>
    <col min="6" max="7" width="12.5625" bestFit="1" customWidth="1"/>
    <col min="8" max="8" width="12.5" customWidth="1"/>
    <col min="9" max="9" width="16.25" bestFit="1" customWidth="1"/>
    <col min="10" max="10" width="14.75" bestFit="1" customWidth="1"/>
    <col min="11" max="16" width="12.5625" bestFit="1" customWidth="1"/>
    <col min="17" max="18" width="9" customWidth="1"/>
  </cols>
  <sheetData>
    <row r="1" spans="1:19">
      <c r="E1" s="63">
        <v>7</v>
      </c>
      <c r="F1" s="63">
        <v>6</v>
      </c>
      <c r="G1" s="63">
        <v>5</v>
      </c>
      <c r="H1" s="63">
        <v>4</v>
      </c>
      <c r="I1" s="63">
        <v>8</v>
      </c>
      <c r="J1" s="63">
        <v>9</v>
      </c>
      <c r="K1" s="63">
        <v>11</v>
      </c>
      <c r="L1" s="63">
        <v>10</v>
      </c>
      <c r="M1" s="63">
        <v>12</v>
      </c>
      <c r="N1" s="63">
        <v>13</v>
      </c>
      <c r="O1" s="63">
        <v>14</v>
      </c>
      <c r="P1" s="63">
        <v>15</v>
      </c>
      <c r="Q1" s="63">
        <v>16</v>
      </c>
      <c r="R1" s="63">
        <v>17</v>
      </c>
      <c r="S1" s="63">
        <v>18</v>
      </c>
    </row>
    <row r="2" spans="1:19" ht="20.25">
      <c r="D2" s="61" t="s">
        <v>57</v>
      </c>
      <c r="E2" s="64" t="s">
        <v>52</v>
      </c>
      <c r="F2" s="64" t="s">
        <v>53</v>
      </c>
      <c r="G2" s="64" t="s">
        <v>60</v>
      </c>
      <c r="H2" s="64" t="s">
        <v>61</v>
      </c>
      <c r="I2" s="64" t="s">
        <v>1</v>
      </c>
      <c r="J2" s="64" t="s">
        <v>10</v>
      </c>
      <c r="K2" s="64" t="s">
        <v>56</v>
      </c>
      <c r="L2" s="64" t="s">
        <v>2</v>
      </c>
      <c r="M2" s="64" t="s">
        <v>3</v>
      </c>
      <c r="N2" s="64" t="s">
        <v>4</v>
      </c>
      <c r="O2" s="64" t="s">
        <v>5</v>
      </c>
      <c r="P2" s="64" t="s">
        <v>12</v>
      </c>
      <c r="Q2" s="64" t="s">
        <v>13</v>
      </c>
      <c r="R2" s="64" t="s">
        <v>15</v>
      </c>
      <c r="S2" s="64" t="s">
        <v>74</v>
      </c>
    </row>
    <row r="3" spans="1:19" ht="123.75" thickBot="1">
      <c r="B3" s="68" t="s">
        <v>20</v>
      </c>
      <c r="C3" s="68" t="s">
        <v>51</v>
      </c>
      <c r="D3" s="68" t="s">
        <v>66</v>
      </c>
      <c r="E3" s="70" t="s">
        <v>58</v>
      </c>
      <c r="F3" s="70" t="s">
        <v>59</v>
      </c>
      <c r="G3" s="70" t="s">
        <v>60</v>
      </c>
      <c r="H3" s="70" t="s">
        <v>61</v>
      </c>
      <c r="I3" s="70" t="s">
        <v>1</v>
      </c>
      <c r="J3" s="70" t="s">
        <v>54</v>
      </c>
      <c r="K3" s="70" t="s">
        <v>56</v>
      </c>
      <c r="L3" s="70" t="s">
        <v>2</v>
      </c>
      <c r="M3" s="70" t="s">
        <v>3</v>
      </c>
      <c r="N3" s="70" t="s">
        <v>4</v>
      </c>
      <c r="O3" s="70" t="s">
        <v>5</v>
      </c>
      <c r="P3" s="70" t="s">
        <v>12</v>
      </c>
      <c r="Q3" s="70" t="s">
        <v>13</v>
      </c>
      <c r="R3" s="70" t="s">
        <v>15</v>
      </c>
      <c r="S3" s="70" t="s">
        <v>74</v>
      </c>
    </row>
    <row r="4" spans="1:19" ht="20.25">
      <c r="A4" s="65" t="str">
        <f>"Projection ("&amp;D4&amp;")"</f>
        <v>Projection (Uganda)</v>
      </c>
      <c r="B4" s="69">
        <v>2010</v>
      </c>
      <c r="C4" s="69"/>
      <c r="D4" s="69" t="s">
        <v>63</v>
      </c>
      <c r="E4" s="66">
        <f t="shared" ref="E4:S11" ca="1" si="0">IF($C4="",VLOOKUP($B4,INDIRECT("'"&amp;$A4&amp;"'"&amp;"!$B$2:$P$61"),E$1,FALSE),VLOOKUP($C4,INDIRECT("'"&amp;$A4&amp;"'"&amp;"!$B$2:$P$61"),E$1,FALSE))</f>
        <v>28330000</v>
      </c>
      <c r="F4" s="66">
        <f t="shared" ca="1" si="0"/>
        <v>0</v>
      </c>
      <c r="G4" s="66">
        <f t="shared" ca="1" si="0"/>
        <v>0</v>
      </c>
      <c r="H4" s="66">
        <f ca="1">IF($C4="",VLOOKUP($B4,INDIRECT("'"&amp;$A4&amp;"'"&amp;"!$B$2:$P$61"),H$1,FALSE),VLOOKUP($C4,INDIRECT("'"&amp;$A4&amp;"'"&amp;"!$B$2:$P$61"),H$1,FALSE))</f>
        <v>0</v>
      </c>
      <c r="I4" s="66">
        <f ca="1">IF($C4="",VLOOKUP($B4,INDIRECT("'"&amp;$A4&amp;"'"&amp;"!$B$2:$P$61"),I$1,FALSE),VLOOKUP($C4,INDIRECT("'"&amp;$A4&amp;"'"&amp;"!$B$2:$P$61"),I$1,FALSE))</f>
        <v>1529820000.0000002</v>
      </c>
      <c r="J4" s="66">
        <f ca="1">IF($C4="",VLOOKUP($B4,INDIRECT("'"&amp;$A4&amp;"'"&amp;"!$B$2:$P$61"),J$1,FALSE),VLOOKUP($C4,INDIRECT("'"&amp;$A4&amp;"'"&amp;"!$B$2:$P$61"),J$1,FALSE))</f>
        <v>906560000</v>
      </c>
      <c r="K4" s="66">
        <f t="shared" ca="1" si="0"/>
        <v>0</v>
      </c>
      <c r="L4" s="66">
        <f t="shared" ca="1" si="0"/>
        <v>254970000</v>
      </c>
      <c r="M4" s="66">
        <f t="shared" ca="1" si="0"/>
        <v>0</v>
      </c>
      <c r="N4" s="66">
        <f t="shared" ca="1" si="0"/>
        <v>113320000</v>
      </c>
      <c r="O4" s="66">
        <f t="shared" ca="1" si="0"/>
        <v>0</v>
      </c>
      <c r="P4" s="66">
        <f t="shared" ca="1" si="0"/>
        <v>0</v>
      </c>
      <c r="Q4" s="66" t="e">
        <f t="shared" ca="1" si="0"/>
        <v>#REF!</v>
      </c>
      <c r="R4" s="66" t="e">
        <f t="shared" ca="1" si="0"/>
        <v>#REF!</v>
      </c>
      <c r="S4" s="66" t="e">
        <f t="shared" ca="1" si="0"/>
        <v>#REF!</v>
      </c>
    </row>
    <row r="5" spans="1:19" ht="20.25">
      <c r="A5" s="65" t="str">
        <f t="shared" ref="A5:A11" si="1">"Projection ("&amp;D5&amp;")"</f>
        <v>Projection (Uganda)</v>
      </c>
      <c r="B5" s="69">
        <v>2040</v>
      </c>
      <c r="C5" s="69" t="s">
        <v>65</v>
      </c>
      <c r="D5" s="69" t="s">
        <v>63</v>
      </c>
      <c r="E5" s="67">
        <f ca="1">IF($C5="",VLOOKUP($B5,INDIRECT("'"&amp;$A5&amp;"'"&amp;"!$B$2:$P$61"),E$1,FALSE),VLOOKUP($C5,INDIRECT("'"&amp;$A5&amp;"'"&amp;"!$B$2:$P$61"),E$1,FALSE))</f>
        <v>119000000</v>
      </c>
      <c r="F5" s="67">
        <f t="shared" ca="1" si="0"/>
        <v>0</v>
      </c>
      <c r="G5" s="67">
        <f t="shared" ca="1" si="0"/>
        <v>0</v>
      </c>
      <c r="H5" s="67">
        <f ca="1">IF($C5="",VLOOKUP($B5,INDIRECT("'"&amp;$A5&amp;"'"&amp;"!$B$2:$P$61"),H$1,FALSE),VLOOKUP($C5,INDIRECT("'"&amp;$A5&amp;"'"&amp;"!$B$2:$P$61"),H$1,FALSE))</f>
        <v>2618000000</v>
      </c>
      <c r="I5" s="67">
        <f t="shared" ca="1" si="0"/>
        <v>7140000000</v>
      </c>
      <c r="J5" s="67">
        <f t="shared" ca="1" si="0"/>
        <v>952000000</v>
      </c>
      <c r="K5" s="67">
        <f t="shared" ca="1" si="0"/>
        <v>0</v>
      </c>
      <c r="L5" s="67">
        <f t="shared" ca="1" si="0"/>
        <v>10948000000</v>
      </c>
      <c r="M5" s="67">
        <f t="shared" ca="1" si="0"/>
        <v>0</v>
      </c>
      <c r="N5" s="67">
        <f t="shared" ca="1" si="0"/>
        <v>2142000000</v>
      </c>
      <c r="O5" s="67">
        <f t="shared" ca="1" si="0"/>
        <v>0</v>
      </c>
      <c r="P5" s="67">
        <f t="shared" ca="1" si="0"/>
        <v>0</v>
      </c>
      <c r="Q5" s="67" t="e">
        <f t="shared" ca="1" si="0"/>
        <v>#REF!</v>
      </c>
      <c r="R5" s="67" t="e">
        <f t="shared" ca="1" si="0"/>
        <v>#REF!</v>
      </c>
      <c r="S5" s="67" t="e">
        <f t="shared" ca="1" si="0"/>
        <v>#REF!</v>
      </c>
    </row>
    <row r="6" spans="1:19" ht="20.25">
      <c r="A6" s="65" t="str">
        <f t="shared" si="1"/>
        <v>Projection (UK)</v>
      </c>
      <c r="B6" s="69">
        <v>2020</v>
      </c>
      <c r="C6" s="69"/>
      <c r="D6" s="69" t="s">
        <v>62</v>
      </c>
      <c r="E6" s="67">
        <f ca="1">IF($C6="",VLOOKUP($B6,INDIRECT("'"&amp;$A6&amp;"'"&amp;"!$B$2:$P$61"),E$1,FALSE),VLOOKUP($C6,INDIRECT("'"&amp;$A6&amp;"'"&amp;"!$B$2:$P$61"),E$1,FALSE))</f>
        <v>31858842528.899998</v>
      </c>
      <c r="F6" s="67">
        <f t="shared" ca="1" si="0"/>
        <v>33653837747.300056</v>
      </c>
      <c r="G6" s="67">
        <f t="shared" ca="1" si="0"/>
        <v>0</v>
      </c>
      <c r="H6" s="67">
        <f t="shared" ca="1" si="0"/>
        <v>11786593540.000002</v>
      </c>
      <c r="I6" s="67">
        <f t="shared" ca="1" si="0"/>
        <v>0</v>
      </c>
      <c r="J6" s="67">
        <f t="shared" ca="1" si="0"/>
        <v>0</v>
      </c>
      <c r="K6" s="67">
        <f t="shared" ca="1" si="0"/>
        <v>0</v>
      </c>
      <c r="L6" s="67">
        <f t="shared" ca="1" si="0"/>
        <v>112405358107.069</v>
      </c>
      <c r="M6" s="67">
        <f t="shared" ca="1" si="0"/>
        <v>61336345500.000031</v>
      </c>
      <c r="N6" s="67">
        <f t="shared" ca="1" si="0"/>
        <v>0</v>
      </c>
      <c r="O6" s="67">
        <f t="shared" ca="1" si="0"/>
        <v>0</v>
      </c>
      <c r="P6" s="67">
        <f t="shared" ca="1" si="0"/>
        <v>21023157996</v>
      </c>
      <c r="Q6" s="67" t="e">
        <f t="shared" ca="1" si="0"/>
        <v>#REF!</v>
      </c>
      <c r="R6" s="67" t="e">
        <f t="shared" ca="1" si="0"/>
        <v>#REF!</v>
      </c>
      <c r="S6" s="67" t="e">
        <f t="shared" ca="1" si="0"/>
        <v>#REF!</v>
      </c>
    </row>
    <row r="7" spans="1:19" ht="20.25">
      <c r="A7" s="65" t="str">
        <f t="shared" si="1"/>
        <v>Projection (UK)</v>
      </c>
      <c r="B7" s="69">
        <v>2050</v>
      </c>
      <c r="C7" s="69" t="s">
        <v>49</v>
      </c>
      <c r="D7" s="69" t="s">
        <v>62</v>
      </c>
      <c r="E7" s="67">
        <f t="shared" ca="1" si="0"/>
        <v>107988881294.39993</v>
      </c>
      <c r="F7" s="67">
        <f t="shared" ca="1" si="0"/>
        <v>308392586701.99921</v>
      </c>
      <c r="G7" s="67">
        <f t="shared" ca="1" si="0"/>
        <v>0</v>
      </c>
      <c r="H7" s="67">
        <f t="shared" ca="1" si="0"/>
        <v>64469996200.300011</v>
      </c>
      <c r="I7" s="67">
        <f t="shared" ca="1" si="0"/>
        <v>0</v>
      </c>
      <c r="J7" s="67">
        <f t="shared" ca="1" si="0"/>
        <v>0</v>
      </c>
      <c r="K7" s="67">
        <f t="shared" ca="1" si="0"/>
        <v>0</v>
      </c>
      <c r="L7" s="67">
        <f t="shared" ca="1" si="0"/>
        <v>0</v>
      </c>
      <c r="M7" s="67">
        <f t="shared" ca="1" si="0"/>
        <v>101120240600.00005</v>
      </c>
      <c r="N7" s="67">
        <f t="shared" ca="1" si="0"/>
        <v>0</v>
      </c>
      <c r="O7" s="67">
        <f t="shared" ca="1" si="0"/>
        <v>0</v>
      </c>
      <c r="P7" s="67">
        <f t="shared" ca="1" si="0"/>
        <v>1535083292.5999999</v>
      </c>
      <c r="Q7" s="67" t="e">
        <f t="shared" ca="1" si="0"/>
        <v>#REF!</v>
      </c>
      <c r="R7" s="67" t="e">
        <f t="shared" ca="1" si="0"/>
        <v>#REF!</v>
      </c>
      <c r="S7" s="67" t="e">
        <f t="shared" ca="1" si="0"/>
        <v>#REF!</v>
      </c>
    </row>
    <row r="8" spans="1:19" ht="20.25">
      <c r="A8" s="65" t="str">
        <f t="shared" si="1"/>
        <v>Projection (UK)</v>
      </c>
      <c r="B8" s="69">
        <v>2050</v>
      </c>
      <c r="C8" s="69" t="s">
        <v>50</v>
      </c>
      <c r="D8" s="69" t="s">
        <v>62</v>
      </c>
      <c r="E8" s="67">
        <f t="shared" ca="1" si="0"/>
        <v>45995979717.299881</v>
      </c>
      <c r="F8" s="67">
        <f t="shared" ca="1" si="0"/>
        <v>306521888219.99982</v>
      </c>
      <c r="G8" s="67">
        <f t="shared" ca="1" si="0"/>
        <v>0</v>
      </c>
      <c r="H8" s="67">
        <f t="shared" ca="1" si="0"/>
        <v>42426130768.5</v>
      </c>
      <c r="I8" s="67">
        <f t="shared" ca="1" si="0"/>
        <v>0</v>
      </c>
      <c r="J8" s="67">
        <f t="shared" ca="1" si="0"/>
        <v>0</v>
      </c>
      <c r="K8" s="67">
        <f t="shared" ca="1" si="0"/>
        <v>0</v>
      </c>
      <c r="L8" s="67">
        <f t="shared" ca="1" si="0"/>
        <v>72379200</v>
      </c>
      <c r="M8" s="67">
        <f t="shared" ca="1" si="0"/>
        <v>86919149599.999924</v>
      </c>
      <c r="N8" s="67">
        <f t="shared" ca="1" si="0"/>
        <v>0</v>
      </c>
      <c r="O8" s="67">
        <f t="shared" ca="1" si="0"/>
        <v>0</v>
      </c>
      <c r="P8" s="67">
        <f t="shared" ca="1" si="0"/>
        <v>1125366228.7</v>
      </c>
      <c r="Q8" s="67" t="e">
        <f t="shared" ca="1" si="0"/>
        <v>#REF!</v>
      </c>
      <c r="R8" s="67" t="e">
        <f t="shared" ca="1" si="0"/>
        <v>#REF!</v>
      </c>
      <c r="S8" s="67" t="e">
        <f t="shared" ca="1" si="0"/>
        <v>#REF!</v>
      </c>
    </row>
    <row r="9" spans="1:19" ht="20.25">
      <c r="A9" s="65" t="str">
        <f t="shared" si="1"/>
        <v>Projection (UK)</v>
      </c>
      <c r="B9" s="69">
        <v>2050</v>
      </c>
      <c r="C9" s="69" t="s">
        <v>27</v>
      </c>
      <c r="D9" s="69" t="s">
        <v>62</v>
      </c>
      <c r="E9" s="67">
        <f t="shared" ca="1" si="0"/>
        <v>99584635701.699951</v>
      </c>
      <c r="F9" s="67">
        <f t="shared" ca="1" si="0"/>
        <v>315164958275.99994</v>
      </c>
      <c r="G9" s="67">
        <f t="shared" ca="1" si="0"/>
        <v>0</v>
      </c>
      <c r="H9" s="67">
        <f t="shared" ca="1" si="0"/>
        <v>63448378498.600006</v>
      </c>
      <c r="I9" s="67">
        <f t="shared" ca="1" si="0"/>
        <v>0</v>
      </c>
      <c r="J9" s="67">
        <f t="shared" ca="1" si="0"/>
        <v>0</v>
      </c>
      <c r="K9" s="67">
        <f t="shared" ca="1" si="0"/>
        <v>0</v>
      </c>
      <c r="L9" s="67">
        <f t="shared" ca="1" si="0"/>
        <v>12211649.999999998</v>
      </c>
      <c r="M9" s="67">
        <f t="shared" ca="1" si="0"/>
        <v>34122243000.000004</v>
      </c>
      <c r="N9" s="67">
        <f t="shared" ca="1" si="0"/>
        <v>0</v>
      </c>
      <c r="O9" s="67">
        <f t="shared" ca="1" si="0"/>
        <v>0</v>
      </c>
      <c r="P9" s="67">
        <f t="shared" ca="1" si="0"/>
        <v>1612199350</v>
      </c>
      <c r="Q9" s="67" t="e">
        <f t="shared" ca="1" si="0"/>
        <v>#REF!</v>
      </c>
      <c r="R9" s="67" t="e">
        <f t="shared" ca="1" si="0"/>
        <v>#REF!</v>
      </c>
      <c r="S9" s="67" t="e">
        <f t="shared" ca="1" si="0"/>
        <v>#REF!</v>
      </c>
    </row>
    <row r="10" spans="1:19" ht="20.25">
      <c r="A10" s="65" t="str">
        <f t="shared" si="1"/>
        <v>Projection (UK)</v>
      </c>
      <c r="B10" s="69">
        <v>2050</v>
      </c>
      <c r="C10" s="69" t="s">
        <v>28</v>
      </c>
      <c r="D10" s="69" t="s">
        <v>62</v>
      </c>
      <c r="E10" s="67">
        <f t="shared" ca="1" si="0"/>
        <v>59909216794.800011</v>
      </c>
      <c r="F10" s="67">
        <f t="shared" ca="1" si="0"/>
        <v>246936240583.99982</v>
      </c>
      <c r="G10" s="67">
        <f t="shared" ca="1" si="0"/>
        <v>0</v>
      </c>
      <c r="H10" s="67">
        <f t="shared" ca="1" si="0"/>
        <v>27202720958.900005</v>
      </c>
      <c r="I10" s="67">
        <f t="shared" ca="1" si="0"/>
        <v>0</v>
      </c>
      <c r="J10" s="67">
        <f t="shared" ca="1" si="0"/>
        <v>0</v>
      </c>
      <c r="K10" s="67">
        <f t="shared" ca="1" si="0"/>
        <v>0</v>
      </c>
      <c r="L10" s="67">
        <f t="shared" ca="1" si="0"/>
        <v>60443165093.199997</v>
      </c>
      <c r="M10" s="67">
        <f t="shared" ca="1" si="0"/>
        <v>61748340400.000038</v>
      </c>
      <c r="N10" s="67">
        <f t="shared" ca="1" si="0"/>
        <v>0</v>
      </c>
      <c r="O10" s="67">
        <f t="shared" ca="1" si="0"/>
        <v>0</v>
      </c>
      <c r="P10" s="67">
        <f t="shared" ca="1" si="0"/>
        <v>6675447514.000001</v>
      </c>
      <c r="Q10" s="67" t="e">
        <f t="shared" ca="1" si="0"/>
        <v>#REF!</v>
      </c>
      <c r="R10" s="67" t="e">
        <f t="shared" ca="1" si="0"/>
        <v>#REF!</v>
      </c>
      <c r="S10" s="67" t="e">
        <f t="shared" ca="1" si="0"/>
        <v>#REF!</v>
      </c>
    </row>
    <row r="11" spans="1:19" ht="20.25">
      <c r="A11" s="65" t="str">
        <f t="shared" si="1"/>
        <v>Projection (Kenya)</v>
      </c>
      <c r="B11" s="69"/>
      <c r="C11" s="69"/>
      <c r="D11" s="69" t="s">
        <v>64</v>
      </c>
      <c r="E11" s="67" t="e">
        <f t="shared" ca="1" si="0"/>
        <v>#REF!</v>
      </c>
      <c r="F11" s="67" t="e">
        <f t="shared" ca="1" si="0"/>
        <v>#REF!</v>
      </c>
      <c r="G11" s="67" t="e">
        <f t="shared" ca="1" si="0"/>
        <v>#REF!</v>
      </c>
      <c r="H11" s="67" t="e">
        <f t="shared" ca="1" si="0"/>
        <v>#REF!</v>
      </c>
      <c r="I11" s="67" t="e">
        <f t="shared" ca="1" si="0"/>
        <v>#REF!</v>
      </c>
      <c r="J11" s="67" t="e">
        <f t="shared" ca="1" si="0"/>
        <v>#REF!</v>
      </c>
      <c r="K11" s="67" t="e">
        <f t="shared" ca="1" si="0"/>
        <v>#REF!</v>
      </c>
      <c r="L11" s="67" t="e">
        <f t="shared" ca="1" si="0"/>
        <v>#REF!</v>
      </c>
      <c r="M11" s="67" t="e">
        <f t="shared" ca="1" si="0"/>
        <v>#REF!</v>
      </c>
      <c r="N11" s="67" t="e">
        <f t="shared" ca="1" si="0"/>
        <v>#REF!</v>
      </c>
      <c r="O11" s="67" t="e">
        <f t="shared" ca="1" si="0"/>
        <v>#REF!</v>
      </c>
      <c r="P11" s="67" t="e">
        <f t="shared" ca="1" si="0"/>
        <v>#REF!</v>
      </c>
      <c r="Q11" s="67" t="e">
        <f t="shared" ca="1" si="0"/>
        <v>#REF!</v>
      </c>
      <c r="R11" s="67" t="e">
        <f t="shared" ca="1" si="0"/>
        <v>#REF!</v>
      </c>
      <c r="S11" s="67" t="e">
        <f t="shared" ca="1" si="0"/>
        <v>#REF!</v>
      </c>
    </row>
    <row r="12" spans="1:19" ht="20.25">
      <c r="A12" s="65"/>
      <c r="B12" s="69"/>
      <c r="C12" s="69"/>
      <c r="D12" s="69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</row>
    <row r="13" spans="1:19" ht="20.25">
      <c r="A13" s="65"/>
      <c r="B13" s="69"/>
      <c r="C13" s="69"/>
      <c r="D13" s="69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</row>
    <row r="14" spans="1:19" ht="20.25">
      <c r="A14" s="65"/>
      <c r="B14" s="69"/>
      <c r="C14" s="69"/>
      <c r="D14" s="69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</row>
    <row r="15" spans="1:19" ht="20.25">
      <c r="A15" s="65"/>
      <c r="B15" s="69"/>
      <c r="C15" s="69"/>
      <c r="D15" s="69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</row>
    <row r="16" spans="1:19" ht="20.25">
      <c r="A16" s="65"/>
      <c r="B16" s="69"/>
      <c r="C16" s="69"/>
      <c r="D16" s="69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</row>
    <row r="17" spans="1:18" ht="20.25">
      <c r="A17" s="65"/>
      <c r="B17" s="69"/>
      <c r="C17" s="69"/>
      <c r="D17" s="69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</row>
    <row r="18" spans="1:18" ht="20.25">
      <c r="A18" s="65"/>
      <c r="B18" s="69"/>
      <c r="C18" s="69"/>
      <c r="D18" s="69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</row>
    <row r="19" spans="1:18" ht="20.25">
      <c r="A19" s="65"/>
      <c r="B19" s="69"/>
      <c r="C19" s="69"/>
      <c r="D19" s="69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</row>
    <row r="20" spans="1:18" ht="20.25">
      <c r="A20" s="65"/>
      <c r="B20" s="69"/>
      <c r="C20" s="69"/>
      <c r="D20" s="69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7EB8-1600-485A-A6DB-828CB1613FD0}">
  <sheetPr>
    <tabColor theme="8" tint="0.39997558519241921"/>
  </sheetPr>
  <dimension ref="A1:S20"/>
  <sheetViews>
    <sheetView workbookViewId="0">
      <selection activeCell="S4" sqref="S4"/>
    </sheetView>
  </sheetViews>
  <sheetFormatPr defaultRowHeight="15.75"/>
  <cols>
    <col min="1" max="1" width="4.375" customWidth="1"/>
    <col min="2" max="2" width="10.5" customWidth="1"/>
    <col min="3" max="3" width="12.25" customWidth="1"/>
    <col min="4" max="4" width="11.25" customWidth="1"/>
    <col min="5" max="5" width="18.125" bestFit="1" customWidth="1"/>
    <col min="6" max="7" width="12.5625" bestFit="1" customWidth="1"/>
    <col min="8" max="8" width="12.5" customWidth="1"/>
    <col min="9" max="9" width="16.25" bestFit="1" customWidth="1"/>
    <col min="10" max="10" width="14.75" bestFit="1" customWidth="1"/>
    <col min="11" max="16" width="12.5625" bestFit="1" customWidth="1"/>
    <col min="17" max="18" width="9" customWidth="1"/>
  </cols>
  <sheetData>
    <row r="1" spans="1:19">
      <c r="E1" s="63">
        <v>7</v>
      </c>
      <c r="F1" s="63">
        <v>6</v>
      </c>
      <c r="G1" s="63">
        <v>5</v>
      </c>
      <c r="H1" s="63">
        <v>4</v>
      </c>
      <c r="I1" s="63">
        <v>8</v>
      </c>
      <c r="J1" s="63">
        <v>9</v>
      </c>
      <c r="K1" s="63">
        <v>11</v>
      </c>
      <c r="L1" s="63">
        <v>10</v>
      </c>
      <c r="M1" s="63">
        <v>12</v>
      </c>
      <c r="N1" s="63">
        <v>13</v>
      </c>
      <c r="O1" s="63">
        <v>14</v>
      </c>
      <c r="P1" s="63">
        <v>15</v>
      </c>
      <c r="Q1" s="63">
        <v>16</v>
      </c>
      <c r="R1" s="63">
        <v>17</v>
      </c>
      <c r="S1" s="63">
        <v>18</v>
      </c>
    </row>
    <row r="2" spans="1:19" ht="20.25">
      <c r="D2" s="61" t="s">
        <v>57</v>
      </c>
      <c r="E2" s="64" t="s">
        <v>52</v>
      </c>
      <c r="F2" s="64" t="s">
        <v>53</v>
      </c>
      <c r="G2" s="64" t="s">
        <v>60</v>
      </c>
      <c r="H2" s="64" t="s">
        <v>61</v>
      </c>
      <c r="I2" s="64" t="s">
        <v>1</v>
      </c>
      <c r="J2" s="64" t="s">
        <v>10</v>
      </c>
      <c r="K2" s="64" t="s">
        <v>56</v>
      </c>
      <c r="L2" s="64" t="s">
        <v>2</v>
      </c>
      <c r="M2" s="64" t="s">
        <v>3</v>
      </c>
      <c r="N2" s="64" t="s">
        <v>4</v>
      </c>
      <c r="O2" s="64" t="s">
        <v>5</v>
      </c>
      <c r="P2" s="64" t="s">
        <v>12</v>
      </c>
      <c r="Q2" s="64" t="s">
        <v>13</v>
      </c>
      <c r="R2" s="64" t="s">
        <v>15</v>
      </c>
      <c r="S2" s="64" t="s">
        <v>74</v>
      </c>
    </row>
    <row r="3" spans="1:19" ht="123.75" thickBot="1">
      <c r="B3" s="68" t="s">
        <v>20</v>
      </c>
      <c r="C3" s="68" t="s">
        <v>51</v>
      </c>
      <c r="D3" s="68" t="s">
        <v>66</v>
      </c>
      <c r="E3" s="70" t="s">
        <v>58</v>
      </c>
      <c r="F3" s="70" t="s">
        <v>59</v>
      </c>
      <c r="G3" s="70" t="s">
        <v>60</v>
      </c>
      <c r="H3" s="70" t="s">
        <v>61</v>
      </c>
      <c r="I3" s="70" t="s">
        <v>1</v>
      </c>
      <c r="J3" s="70" t="s">
        <v>54</v>
      </c>
      <c r="K3" s="70" t="s">
        <v>56</v>
      </c>
      <c r="L3" s="70" t="s">
        <v>2</v>
      </c>
      <c r="M3" s="70" t="s">
        <v>3</v>
      </c>
      <c r="N3" s="70" t="s">
        <v>4</v>
      </c>
      <c r="O3" s="70" t="s">
        <v>5</v>
      </c>
      <c r="P3" s="70" t="s">
        <v>12</v>
      </c>
      <c r="Q3" s="70" t="s">
        <v>13</v>
      </c>
      <c r="R3" s="70" t="s">
        <v>15</v>
      </c>
      <c r="S3" s="70" t="s">
        <v>74</v>
      </c>
    </row>
    <row r="4" spans="1:19" ht="20.25">
      <c r="A4" s="65" t="str">
        <f>"Projection ("&amp;D4&amp;")"</f>
        <v>Projection (Uganda)</v>
      </c>
      <c r="B4" s="69">
        <v>2010</v>
      </c>
      <c r="C4" s="69"/>
      <c r="D4" s="69" t="s">
        <v>63</v>
      </c>
      <c r="E4" s="66">
        <f ca="1">IF($C4="",VLOOKUP($B4&amp;"_e",INDIRECT("'"&amp;$A4&amp;"'"&amp;"!$B$2:$P$61"),E$1,FALSE),VLOOKUP($C4&amp;"_e",INDIRECT("'"&amp;$A4&amp;"'"&amp;"!$B$2:$P$61"),E$1,FALSE))</f>
        <v>5666000</v>
      </c>
      <c r="F4" s="66">
        <f t="shared" ref="F4:S11" ca="1" si="0">IF($C4="",VLOOKUP($B4&amp;"_e",INDIRECT("'"&amp;$A4&amp;"'"&amp;"!$B$2:$P$61"),F$1,FALSE),VLOOKUP($C4&amp;"_e",INDIRECT("'"&amp;$A4&amp;"'"&amp;"!$B$2:$P$61"),F$1,FALSE))</f>
        <v>0</v>
      </c>
      <c r="G4" s="66">
        <f t="shared" ca="1" si="0"/>
        <v>0</v>
      </c>
      <c r="H4" s="66">
        <f t="shared" ca="1" si="0"/>
        <v>0</v>
      </c>
      <c r="I4" s="66">
        <f t="shared" ca="1" si="0"/>
        <v>305964000.00000006</v>
      </c>
      <c r="J4" s="66">
        <f t="shared" ca="1" si="0"/>
        <v>181312000</v>
      </c>
      <c r="K4" s="66">
        <f t="shared" ca="1" si="0"/>
        <v>0</v>
      </c>
      <c r="L4" s="66">
        <f t="shared" ca="1" si="0"/>
        <v>50994000</v>
      </c>
      <c r="M4" s="66">
        <f t="shared" ca="1" si="0"/>
        <v>0</v>
      </c>
      <c r="N4" s="66">
        <f t="shared" ca="1" si="0"/>
        <v>22664000</v>
      </c>
      <c r="O4" s="66">
        <f t="shared" ca="1" si="0"/>
        <v>0</v>
      </c>
      <c r="P4" s="66">
        <f t="shared" ca="1" si="0"/>
        <v>0</v>
      </c>
      <c r="Q4" s="66" t="e">
        <f t="shared" ca="1" si="0"/>
        <v>#REF!</v>
      </c>
      <c r="R4" s="66" t="e">
        <f t="shared" ca="1" si="0"/>
        <v>#REF!</v>
      </c>
      <c r="S4" s="66" t="e">
        <f t="shared" ca="1" si="0"/>
        <v>#REF!</v>
      </c>
    </row>
    <row r="5" spans="1:19" ht="20.25">
      <c r="A5" s="65" t="str">
        <f t="shared" ref="A5:A11" si="1">"Projection ("&amp;D5&amp;")"</f>
        <v>Projection (Uganda)</v>
      </c>
      <c r="B5" s="69">
        <v>2040</v>
      </c>
      <c r="C5" s="69" t="s">
        <v>65</v>
      </c>
      <c r="D5" s="69" t="s">
        <v>63</v>
      </c>
      <c r="E5" s="67">
        <f ca="1">IF($C5="",VLOOKUP($B5&amp;"_e",INDIRECT("'"&amp;$A5&amp;"'"&amp;"!$B$2:$P$61"),E$1,FALSE),VLOOKUP($C5&amp;"_e",INDIRECT("'"&amp;$A5&amp;"'"&amp;"!$B$2:$P$61"),E$1,FALSE))</f>
        <v>23800000</v>
      </c>
      <c r="F5" s="67">
        <f t="shared" ca="1" si="0"/>
        <v>0</v>
      </c>
      <c r="G5" s="67">
        <f t="shared" ca="1" si="0"/>
        <v>0</v>
      </c>
      <c r="H5" s="67">
        <f t="shared" ca="1" si="0"/>
        <v>523600000</v>
      </c>
      <c r="I5" s="67">
        <f t="shared" ca="1" si="0"/>
        <v>1428000000</v>
      </c>
      <c r="J5" s="67">
        <f t="shared" ca="1" si="0"/>
        <v>190400000</v>
      </c>
      <c r="K5" s="67">
        <f t="shared" ca="1" si="0"/>
        <v>0</v>
      </c>
      <c r="L5" s="67">
        <f t="shared" ca="1" si="0"/>
        <v>2189600000</v>
      </c>
      <c r="M5" s="67">
        <f t="shared" ca="1" si="0"/>
        <v>0</v>
      </c>
      <c r="N5" s="67">
        <f t="shared" ca="1" si="0"/>
        <v>428400000</v>
      </c>
      <c r="O5" s="67">
        <f t="shared" ca="1" si="0"/>
        <v>0</v>
      </c>
      <c r="P5" s="67">
        <f t="shared" ca="1" si="0"/>
        <v>0</v>
      </c>
      <c r="Q5" s="67" t="e">
        <f t="shared" ca="1" si="0"/>
        <v>#REF!</v>
      </c>
      <c r="R5" s="67" t="e">
        <f t="shared" ca="1" si="0"/>
        <v>#REF!</v>
      </c>
      <c r="S5" s="67" t="e">
        <f t="shared" ca="1" si="0"/>
        <v>#REF!</v>
      </c>
    </row>
    <row r="6" spans="1:19" ht="20.25">
      <c r="A6" s="65" t="str">
        <f t="shared" si="1"/>
        <v>Projection (UK)</v>
      </c>
      <c r="B6" s="69">
        <v>2020</v>
      </c>
      <c r="C6" s="69"/>
      <c r="D6" s="69" t="s">
        <v>62</v>
      </c>
      <c r="E6" s="67">
        <f t="shared" ref="E6:E11" ca="1" si="2">IF($C6="",VLOOKUP($B6&amp;"_e",INDIRECT("'"&amp;$A6&amp;"'"&amp;"!$B$2:$P$61"),E$1,FALSE),VLOOKUP($C6&amp;"_e",INDIRECT("'"&amp;$A6&amp;"'"&amp;"!$B$2:$P$61"),E$1,FALSE))</f>
        <v>6371768505.7799997</v>
      </c>
      <c r="F6" s="67">
        <f t="shared" ca="1" si="0"/>
        <v>6730767549.4600115</v>
      </c>
      <c r="G6" s="67">
        <f t="shared" ca="1" si="0"/>
        <v>0</v>
      </c>
      <c r="H6" s="67">
        <f t="shared" ca="1" si="0"/>
        <v>2357318708.0000005</v>
      </c>
      <c r="I6" s="67">
        <f t="shared" ca="1" si="0"/>
        <v>0</v>
      </c>
      <c r="J6" s="67">
        <f t="shared" ca="1" si="0"/>
        <v>0</v>
      </c>
      <c r="K6" s="67">
        <f t="shared" ca="1" si="0"/>
        <v>0</v>
      </c>
      <c r="L6" s="67">
        <f t="shared" ca="1" si="0"/>
        <v>22481071621.413799</v>
      </c>
      <c r="M6" s="67">
        <f t="shared" ca="1" si="0"/>
        <v>12267269100.000008</v>
      </c>
      <c r="N6" s="67">
        <f t="shared" ca="1" si="0"/>
        <v>0</v>
      </c>
      <c r="O6" s="67">
        <f t="shared" ca="1" si="0"/>
        <v>0</v>
      </c>
      <c r="P6" s="67">
        <f t="shared" ca="1" si="0"/>
        <v>4204631599.2000008</v>
      </c>
      <c r="Q6" s="67" t="e">
        <f t="shared" ca="1" si="0"/>
        <v>#REF!</v>
      </c>
      <c r="R6" s="67" t="e">
        <f t="shared" ca="1" si="0"/>
        <v>#REF!</v>
      </c>
      <c r="S6" s="67" t="e">
        <f t="shared" ca="1" si="0"/>
        <v>#REF!</v>
      </c>
    </row>
    <row r="7" spans="1:19" ht="20.25">
      <c r="A7" s="65" t="str">
        <f t="shared" si="1"/>
        <v>Projection (UK)</v>
      </c>
      <c r="B7" s="69">
        <v>2050</v>
      </c>
      <c r="C7" s="69" t="s">
        <v>49</v>
      </c>
      <c r="D7" s="69" t="s">
        <v>62</v>
      </c>
      <c r="E7" s="67">
        <f t="shared" ca="1" si="2"/>
        <v>21597776258.87999</v>
      </c>
      <c r="F7" s="67">
        <f t="shared" ca="1" si="0"/>
        <v>61678517340.399841</v>
      </c>
      <c r="G7" s="67">
        <f t="shared" ca="1" si="0"/>
        <v>0</v>
      </c>
      <c r="H7" s="67">
        <f t="shared" ca="1" si="0"/>
        <v>12893999240.060003</v>
      </c>
      <c r="I7" s="67">
        <f t="shared" ca="1" si="0"/>
        <v>0</v>
      </c>
      <c r="J7" s="67">
        <f t="shared" ca="1" si="0"/>
        <v>0</v>
      </c>
      <c r="K7" s="67">
        <f t="shared" ca="1" si="0"/>
        <v>0</v>
      </c>
      <c r="L7" s="67">
        <f t="shared" ca="1" si="0"/>
        <v>0</v>
      </c>
      <c r="M7" s="67">
        <f t="shared" ca="1" si="0"/>
        <v>20224048120.000011</v>
      </c>
      <c r="N7" s="67">
        <f t="shared" ca="1" si="0"/>
        <v>0</v>
      </c>
      <c r="O7" s="67">
        <f t="shared" ca="1" si="0"/>
        <v>0</v>
      </c>
      <c r="P7" s="67">
        <f t="shared" ca="1" si="0"/>
        <v>307016658.51999998</v>
      </c>
      <c r="Q7" s="67" t="e">
        <f t="shared" ca="1" si="0"/>
        <v>#REF!</v>
      </c>
      <c r="R7" s="67" t="e">
        <f t="shared" ca="1" si="0"/>
        <v>#REF!</v>
      </c>
      <c r="S7" s="67" t="e">
        <f t="shared" ca="1" si="0"/>
        <v>#REF!</v>
      </c>
    </row>
    <row r="8" spans="1:19" ht="20.25">
      <c r="A8" s="65" t="str">
        <f t="shared" si="1"/>
        <v>Projection (UK)</v>
      </c>
      <c r="B8" s="69">
        <v>2050</v>
      </c>
      <c r="C8" s="69" t="s">
        <v>50</v>
      </c>
      <c r="D8" s="69" t="s">
        <v>62</v>
      </c>
      <c r="E8" s="67">
        <f t="shared" ca="1" si="2"/>
        <v>9199195943.4599762</v>
      </c>
      <c r="F8" s="67">
        <f t="shared" ca="1" si="0"/>
        <v>61304377643.999969</v>
      </c>
      <c r="G8" s="67">
        <f t="shared" ca="1" si="0"/>
        <v>0</v>
      </c>
      <c r="H8" s="67">
        <f t="shared" ca="1" si="0"/>
        <v>8485226153.7000008</v>
      </c>
      <c r="I8" s="67">
        <f t="shared" ca="1" si="0"/>
        <v>0</v>
      </c>
      <c r="J8" s="67">
        <f t="shared" ca="1" si="0"/>
        <v>0</v>
      </c>
      <c r="K8" s="67">
        <f t="shared" ca="1" si="0"/>
        <v>0</v>
      </c>
      <c r="L8" s="67">
        <f t="shared" ca="1" si="0"/>
        <v>14475840</v>
      </c>
      <c r="M8" s="67">
        <f t="shared" ca="1" si="0"/>
        <v>17383829919.999985</v>
      </c>
      <c r="N8" s="67">
        <f t="shared" ca="1" si="0"/>
        <v>0</v>
      </c>
      <c r="O8" s="67">
        <f t="shared" ca="1" si="0"/>
        <v>0</v>
      </c>
      <c r="P8" s="67">
        <f t="shared" ca="1" si="0"/>
        <v>225073245.74000001</v>
      </c>
      <c r="Q8" s="67" t="e">
        <f t="shared" ca="1" si="0"/>
        <v>#REF!</v>
      </c>
      <c r="R8" s="67" t="e">
        <f t="shared" ca="1" si="0"/>
        <v>#REF!</v>
      </c>
      <c r="S8" s="67" t="e">
        <f t="shared" ca="1" si="0"/>
        <v>#REF!</v>
      </c>
    </row>
    <row r="9" spans="1:19" ht="20.25">
      <c r="A9" s="65" t="str">
        <f t="shared" si="1"/>
        <v>Projection (UK)</v>
      </c>
      <c r="B9" s="69">
        <v>2050</v>
      </c>
      <c r="C9" s="69" t="s">
        <v>27</v>
      </c>
      <c r="D9" s="69" t="s">
        <v>62</v>
      </c>
      <c r="E9" s="67">
        <f t="shared" ca="1" si="2"/>
        <v>19916927140.339993</v>
      </c>
      <c r="F9" s="67">
        <f t="shared" ca="1" si="0"/>
        <v>63032991655.199989</v>
      </c>
      <c r="G9" s="67">
        <f t="shared" ca="1" si="0"/>
        <v>0</v>
      </c>
      <c r="H9" s="67">
        <f t="shared" ca="1" si="0"/>
        <v>12689675699.720001</v>
      </c>
      <c r="I9" s="67">
        <f t="shared" ca="1" si="0"/>
        <v>0</v>
      </c>
      <c r="J9" s="67">
        <f t="shared" ca="1" si="0"/>
        <v>0</v>
      </c>
      <c r="K9" s="67">
        <f t="shared" ca="1" si="0"/>
        <v>0</v>
      </c>
      <c r="L9" s="67">
        <f t="shared" ca="1" si="0"/>
        <v>2442329.9999999995</v>
      </c>
      <c r="M9" s="67">
        <f t="shared" ca="1" si="0"/>
        <v>6824448600.000001</v>
      </c>
      <c r="N9" s="67">
        <f t="shared" ca="1" si="0"/>
        <v>0</v>
      </c>
      <c r="O9" s="67">
        <f t="shared" ca="1" si="0"/>
        <v>0</v>
      </c>
      <c r="P9" s="67">
        <f t="shared" ca="1" si="0"/>
        <v>322439870</v>
      </c>
      <c r="Q9" s="67" t="e">
        <f t="shared" ca="1" si="0"/>
        <v>#REF!</v>
      </c>
      <c r="R9" s="67" t="e">
        <f t="shared" ca="1" si="0"/>
        <v>#REF!</v>
      </c>
      <c r="S9" s="67" t="e">
        <f t="shared" ca="1" si="0"/>
        <v>#REF!</v>
      </c>
    </row>
    <row r="10" spans="1:19" ht="20.25">
      <c r="A10" s="65" t="str">
        <f t="shared" si="1"/>
        <v>Projection (UK)</v>
      </c>
      <c r="B10" s="69">
        <v>2050</v>
      </c>
      <c r="C10" s="69" t="s">
        <v>28</v>
      </c>
      <c r="D10" s="69" t="s">
        <v>62</v>
      </c>
      <c r="E10" s="67">
        <f t="shared" ca="1" si="2"/>
        <v>11981843358.960003</v>
      </c>
      <c r="F10" s="67">
        <f t="shared" ca="1" si="0"/>
        <v>49387248116.799965</v>
      </c>
      <c r="G10" s="67">
        <f t="shared" ca="1" si="0"/>
        <v>0</v>
      </c>
      <c r="H10" s="67">
        <f t="shared" ca="1" si="0"/>
        <v>5440544191.7800016</v>
      </c>
      <c r="I10" s="67">
        <f t="shared" ca="1" si="0"/>
        <v>0</v>
      </c>
      <c r="J10" s="67">
        <f t="shared" ca="1" si="0"/>
        <v>0</v>
      </c>
      <c r="K10" s="67">
        <f t="shared" ca="1" si="0"/>
        <v>0</v>
      </c>
      <c r="L10" s="67">
        <f t="shared" ca="1" si="0"/>
        <v>12088633018.639999</v>
      </c>
      <c r="M10" s="67">
        <f t="shared" ca="1" si="0"/>
        <v>12349668080.000008</v>
      </c>
      <c r="N10" s="67">
        <f t="shared" ca="1" si="0"/>
        <v>0</v>
      </c>
      <c r="O10" s="67">
        <f t="shared" ca="1" si="0"/>
        <v>0</v>
      </c>
      <c r="P10" s="67">
        <f t="shared" ca="1" si="0"/>
        <v>1335089502.8000002</v>
      </c>
      <c r="Q10" s="67" t="e">
        <f t="shared" ca="1" si="0"/>
        <v>#REF!</v>
      </c>
      <c r="R10" s="67" t="e">
        <f t="shared" ca="1" si="0"/>
        <v>#REF!</v>
      </c>
      <c r="S10" s="67" t="e">
        <f t="shared" ca="1" si="0"/>
        <v>#REF!</v>
      </c>
    </row>
    <row r="11" spans="1:19" ht="20.25">
      <c r="A11" s="65" t="str">
        <f t="shared" si="1"/>
        <v>Projection (Kenya)</v>
      </c>
      <c r="B11" s="69"/>
      <c r="C11" s="69"/>
      <c r="D11" s="69" t="s">
        <v>64</v>
      </c>
      <c r="E11" s="67" t="e">
        <f t="shared" ca="1" si="2"/>
        <v>#REF!</v>
      </c>
      <c r="F11" s="67" t="e">
        <f t="shared" ca="1" si="0"/>
        <v>#REF!</v>
      </c>
      <c r="G11" s="67" t="e">
        <f t="shared" ca="1" si="0"/>
        <v>#REF!</v>
      </c>
      <c r="H11" s="67" t="e">
        <f t="shared" ca="1" si="0"/>
        <v>#REF!</v>
      </c>
      <c r="I11" s="67" t="e">
        <f t="shared" ca="1" si="0"/>
        <v>#REF!</v>
      </c>
      <c r="J11" s="67" t="e">
        <f t="shared" ca="1" si="0"/>
        <v>#REF!</v>
      </c>
      <c r="K11" s="67" t="e">
        <f t="shared" ca="1" si="0"/>
        <v>#REF!</v>
      </c>
      <c r="L11" s="67" t="e">
        <f t="shared" ca="1" si="0"/>
        <v>#REF!</v>
      </c>
      <c r="M11" s="67" t="e">
        <f t="shared" ca="1" si="0"/>
        <v>#REF!</v>
      </c>
      <c r="N11" s="67" t="e">
        <f t="shared" ca="1" si="0"/>
        <v>#REF!</v>
      </c>
      <c r="O11" s="67" t="e">
        <f t="shared" ca="1" si="0"/>
        <v>#REF!</v>
      </c>
      <c r="P11" s="67" t="e">
        <f t="shared" ca="1" si="0"/>
        <v>#REF!</v>
      </c>
      <c r="Q11" s="67" t="e">
        <f t="shared" ca="1" si="0"/>
        <v>#REF!</v>
      </c>
      <c r="R11" s="67" t="e">
        <f t="shared" ca="1" si="0"/>
        <v>#REF!</v>
      </c>
      <c r="S11" s="67" t="e">
        <f t="shared" ca="1" si="0"/>
        <v>#REF!</v>
      </c>
    </row>
    <row r="12" spans="1:19" ht="20.25">
      <c r="A12" s="65"/>
      <c r="B12" s="69"/>
      <c r="C12" s="69"/>
      <c r="D12" s="69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</row>
    <row r="13" spans="1:19" ht="20.25">
      <c r="A13" s="65"/>
      <c r="B13" s="69"/>
      <c r="C13" s="69"/>
      <c r="D13" s="69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</row>
    <row r="14" spans="1:19" ht="20.25">
      <c r="A14" s="65"/>
      <c r="B14" s="69"/>
      <c r="C14" s="69"/>
      <c r="D14" s="69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</row>
    <row r="15" spans="1:19" ht="20.25">
      <c r="A15" s="65"/>
      <c r="B15" s="69"/>
      <c r="C15" s="69"/>
      <c r="D15" s="69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</row>
    <row r="16" spans="1:19" ht="20.25">
      <c r="A16" s="65"/>
      <c r="B16" s="69"/>
      <c r="C16" s="69"/>
      <c r="D16" s="69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</row>
    <row r="17" spans="1:18" ht="20.25">
      <c r="A17" s="65"/>
      <c r="B17" s="69"/>
      <c r="C17" s="69"/>
      <c r="D17" s="69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</row>
    <row r="18" spans="1:18" ht="20.25">
      <c r="A18" s="65"/>
      <c r="B18" s="69"/>
      <c r="C18" s="69"/>
      <c r="D18" s="69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</row>
    <row r="19" spans="1:18" ht="20.25">
      <c r="A19" s="65"/>
      <c r="B19" s="69"/>
      <c r="C19" s="69"/>
      <c r="D19" s="69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</row>
    <row r="20" spans="1:18" ht="20.25">
      <c r="A20" s="65"/>
      <c r="B20" s="69"/>
      <c r="C20" s="69"/>
      <c r="D20" s="69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5CD7-2890-4942-AC90-8DF30612CDAC}">
  <sheetPr>
    <tabColor theme="9" tint="0.59999389629810485"/>
  </sheetPr>
  <dimension ref="B1:U16"/>
  <sheetViews>
    <sheetView zoomScale="86" workbookViewId="0">
      <selection activeCell="N13" sqref="N13"/>
    </sheetView>
  </sheetViews>
  <sheetFormatPr defaultColWidth="10.8125" defaultRowHeight="20.25"/>
  <cols>
    <col min="1" max="1" width="10.8125" style="2"/>
    <col min="2" max="2" width="9.3125" style="2" customWidth="1"/>
    <col min="3" max="3" width="4.3125" style="2" customWidth="1"/>
    <col min="4" max="4" width="11.3125" style="2" bestFit="1" customWidth="1"/>
    <col min="5" max="5" width="16" style="2" bestFit="1" customWidth="1"/>
    <col min="6" max="6" width="13.625" style="2" bestFit="1" customWidth="1"/>
    <col min="7" max="7" width="18.5" style="2" bestFit="1" customWidth="1"/>
    <col min="8" max="8" width="18.3125" style="2" customWidth="1"/>
    <col min="9" max="9" width="19.0625" style="2" customWidth="1"/>
    <col min="10" max="10" width="18.1875" style="2" customWidth="1"/>
    <col min="11" max="11" width="18.5625" style="2" customWidth="1"/>
    <col min="12" max="12" width="11.3125" style="2" bestFit="1" customWidth="1"/>
    <col min="13" max="13" width="14.4375" style="2" customWidth="1"/>
    <col min="14" max="14" width="18.3125" style="2" customWidth="1"/>
    <col min="15" max="15" width="11.1875" style="2" bestFit="1" customWidth="1"/>
    <col min="16" max="18" width="10.8125" style="2"/>
    <col min="19" max="19" width="20.8125" style="2" customWidth="1"/>
    <col min="20" max="16384" width="10.8125" style="2"/>
  </cols>
  <sheetData>
    <row r="1" spans="2:21">
      <c r="E1" s="60" t="s">
        <v>0</v>
      </c>
      <c r="F1" s="60" t="s">
        <v>60</v>
      </c>
      <c r="G1" s="60" t="s">
        <v>17</v>
      </c>
      <c r="H1" s="60" t="s">
        <v>18</v>
      </c>
      <c r="I1" s="60" t="s">
        <v>1</v>
      </c>
      <c r="J1" s="60" t="s">
        <v>54</v>
      </c>
      <c r="K1" s="60" t="s">
        <v>2</v>
      </c>
      <c r="L1" s="60" t="s">
        <v>56</v>
      </c>
      <c r="M1" s="60" t="s">
        <v>3</v>
      </c>
      <c r="N1" s="60" t="s">
        <v>4</v>
      </c>
      <c r="O1" s="60" t="s">
        <v>5</v>
      </c>
      <c r="P1" s="60" t="s">
        <v>12</v>
      </c>
      <c r="Q1" s="60" t="s">
        <v>13</v>
      </c>
      <c r="R1" s="60" t="s">
        <v>15</v>
      </c>
    </row>
    <row r="2" spans="2:21">
      <c r="B2" s="60"/>
      <c r="D2" s="1"/>
      <c r="E2" s="1" t="s">
        <v>61</v>
      </c>
      <c r="F2" s="1" t="s">
        <v>60</v>
      </c>
      <c r="G2" s="1" t="s">
        <v>53</v>
      </c>
      <c r="H2" s="1" t="s">
        <v>52</v>
      </c>
      <c r="I2" s="1" t="s">
        <v>1</v>
      </c>
      <c r="J2" s="1" t="s">
        <v>10</v>
      </c>
      <c r="K2" s="1" t="s">
        <v>2</v>
      </c>
      <c r="L2" s="1" t="s">
        <v>56</v>
      </c>
      <c r="M2" s="1" t="s">
        <v>3</v>
      </c>
      <c r="N2" s="1" t="s">
        <v>4</v>
      </c>
      <c r="O2" s="1" t="s">
        <v>5</v>
      </c>
      <c r="P2" s="1" t="s">
        <v>12</v>
      </c>
      <c r="Q2" s="1" t="s">
        <v>13</v>
      </c>
      <c r="R2" s="1" t="s">
        <v>15</v>
      </c>
      <c r="S2" s="7"/>
      <c r="U2" s="2" t="s">
        <v>8</v>
      </c>
    </row>
    <row r="3" spans="2:21">
      <c r="B3" s="60"/>
      <c r="D3" s="3">
        <v>2010</v>
      </c>
      <c r="E3" s="4">
        <v>0</v>
      </c>
      <c r="F3" s="4"/>
      <c r="G3" s="4"/>
      <c r="H3" s="4">
        <v>0.01</v>
      </c>
      <c r="I3" s="4">
        <v>0.54</v>
      </c>
      <c r="J3" s="4">
        <v>0.32</v>
      </c>
      <c r="K3" s="4">
        <v>0.09</v>
      </c>
      <c r="L3" s="4"/>
      <c r="M3" s="4">
        <v>0</v>
      </c>
      <c r="N3" s="4">
        <v>0.04</v>
      </c>
      <c r="O3" s="4">
        <v>0</v>
      </c>
      <c r="P3" s="4"/>
      <c r="Q3" s="4"/>
      <c r="R3" s="4"/>
      <c r="S3" s="8"/>
      <c r="U3" s="6">
        <v>0.2</v>
      </c>
    </row>
    <row r="4" spans="2:21" s="5" customFormat="1">
      <c r="B4" s="60"/>
      <c r="D4" s="5" t="s">
        <v>6</v>
      </c>
      <c r="E4" s="5">
        <f>E3*$S$4</f>
        <v>0</v>
      </c>
      <c r="F4" s="5">
        <f t="shared" ref="F4:G4" si="0">F3*$S$4</f>
        <v>0</v>
      </c>
      <c r="G4" s="5">
        <f t="shared" si="0"/>
        <v>0</v>
      </c>
      <c r="H4" s="5">
        <f t="shared" ref="H4:O4" si="1">H3*$S$4</f>
        <v>28.330000000000002</v>
      </c>
      <c r="I4" s="5">
        <f t="shared" si="1"/>
        <v>1529.8200000000002</v>
      </c>
      <c r="J4" s="5">
        <f t="shared" si="1"/>
        <v>906.56000000000006</v>
      </c>
      <c r="K4" s="5">
        <f t="shared" si="1"/>
        <v>254.97</v>
      </c>
      <c r="L4" s="5">
        <f t="shared" si="1"/>
        <v>0</v>
      </c>
      <c r="M4" s="5">
        <f t="shared" si="1"/>
        <v>0</v>
      </c>
      <c r="N4" s="5">
        <f t="shared" si="1"/>
        <v>113.32000000000001</v>
      </c>
      <c r="O4" s="5">
        <f t="shared" si="1"/>
        <v>0</v>
      </c>
      <c r="P4" s="5">
        <f t="shared" ref="P4:R4" si="2">P3*$S$4</f>
        <v>0</v>
      </c>
      <c r="Q4" s="5">
        <f t="shared" si="2"/>
        <v>0</v>
      </c>
      <c r="R4" s="5">
        <f t="shared" si="2"/>
        <v>0</v>
      </c>
      <c r="S4" s="9">
        <v>2833</v>
      </c>
    </row>
    <row r="5" spans="2:21" s="5" customFormat="1">
      <c r="B5" s="60"/>
      <c r="E5" s="5">
        <f>E4*$U$3</f>
        <v>0</v>
      </c>
      <c r="F5" s="5">
        <f t="shared" ref="F5:G5" si="3">F4*$U$3</f>
        <v>0</v>
      </c>
      <c r="G5" s="5">
        <f t="shared" si="3"/>
        <v>0</v>
      </c>
      <c r="H5" s="5">
        <f t="shared" ref="H5:O5" si="4">H4*$U$3</f>
        <v>5.6660000000000004</v>
      </c>
      <c r="I5" s="5">
        <f t="shared" si="4"/>
        <v>305.96400000000006</v>
      </c>
      <c r="J5" s="5">
        <f t="shared" si="4"/>
        <v>181.31200000000001</v>
      </c>
      <c r="K5" s="5">
        <f t="shared" si="4"/>
        <v>50.994</v>
      </c>
      <c r="L5" s="5">
        <f t="shared" si="4"/>
        <v>0</v>
      </c>
      <c r="M5" s="5">
        <f t="shared" si="4"/>
        <v>0</v>
      </c>
      <c r="N5" s="5">
        <f t="shared" si="4"/>
        <v>22.664000000000001</v>
      </c>
      <c r="O5" s="5">
        <f t="shared" si="4"/>
        <v>0</v>
      </c>
      <c r="P5" s="5">
        <f t="shared" ref="P5:R5" si="5">P4*$U$3</f>
        <v>0</v>
      </c>
      <c r="Q5" s="5">
        <f t="shared" si="5"/>
        <v>0</v>
      </c>
      <c r="R5" s="5">
        <f t="shared" si="5"/>
        <v>0</v>
      </c>
      <c r="S5" s="9">
        <f>S4*$U$3</f>
        <v>566.6</v>
      </c>
    </row>
    <row r="6" spans="2:21" s="5" customFormat="1">
      <c r="B6" s="60"/>
      <c r="D6" s="5" t="s">
        <v>7</v>
      </c>
      <c r="H6" s="5">
        <f t="shared" ref="H6:K6" si="6">H4/1000</f>
        <v>2.8330000000000001E-2</v>
      </c>
      <c r="I6" s="5">
        <f t="shared" si="6"/>
        <v>1.5298200000000002</v>
      </c>
      <c r="J6" s="5">
        <f t="shared" si="6"/>
        <v>0.90656000000000003</v>
      </c>
      <c r="K6" s="5">
        <f t="shared" si="6"/>
        <v>0.25496999999999997</v>
      </c>
      <c r="L6" s="5">
        <f t="shared" ref="L6" si="7">L4/1000</f>
        <v>0</v>
      </c>
      <c r="M6" s="5">
        <f>M4/1000</f>
        <v>0</v>
      </c>
      <c r="N6" s="5">
        <f>N4/1000</f>
        <v>0.11332</v>
      </c>
      <c r="O6" s="5">
        <f>O4/1000</f>
        <v>0</v>
      </c>
      <c r="P6" s="5">
        <f t="shared" ref="P6:R6" si="8">P4/1000</f>
        <v>0</v>
      </c>
      <c r="Q6" s="5">
        <f t="shared" si="8"/>
        <v>0</v>
      </c>
      <c r="R6" s="5">
        <f t="shared" si="8"/>
        <v>0</v>
      </c>
      <c r="S6" s="9">
        <f>S4/1000</f>
        <v>2.8330000000000002</v>
      </c>
    </row>
    <row r="7" spans="2:21" s="5" customFormat="1">
      <c r="B7" s="60">
        <v>2010</v>
      </c>
      <c r="D7" s="2" t="s">
        <v>9</v>
      </c>
      <c r="E7" s="5">
        <f>E4*10^6</f>
        <v>0</v>
      </c>
      <c r="F7" s="5">
        <f t="shared" ref="F7:G7" si="9">F4*10^6</f>
        <v>0</v>
      </c>
      <c r="G7" s="5">
        <f t="shared" si="9"/>
        <v>0</v>
      </c>
      <c r="H7" s="5">
        <f t="shared" ref="H7:K7" si="10">H4*10^6</f>
        <v>28330000</v>
      </c>
      <c r="I7" s="5">
        <f t="shared" si="10"/>
        <v>1529820000.0000002</v>
      </c>
      <c r="J7" s="5">
        <f t="shared" si="10"/>
        <v>906560000</v>
      </c>
      <c r="K7" s="5">
        <f t="shared" si="10"/>
        <v>254970000</v>
      </c>
      <c r="L7" s="5">
        <f t="shared" ref="L7" si="11">L4*10^6</f>
        <v>0</v>
      </c>
      <c r="M7" s="5">
        <f t="shared" ref="M7:O8" si="12">M4*10^6</f>
        <v>0</v>
      </c>
      <c r="N7" s="5">
        <f t="shared" si="12"/>
        <v>113320000</v>
      </c>
      <c r="O7" s="5">
        <f t="shared" si="12"/>
        <v>0</v>
      </c>
      <c r="P7" s="5">
        <f t="shared" ref="P7:R7" si="13">P4*10^6</f>
        <v>0</v>
      </c>
      <c r="Q7" s="5">
        <f t="shared" si="13"/>
        <v>0</v>
      </c>
      <c r="R7" s="5">
        <f t="shared" si="13"/>
        <v>0</v>
      </c>
      <c r="S7" s="9">
        <f>S4*10^6</f>
        <v>2833000000</v>
      </c>
    </row>
    <row r="8" spans="2:21" s="5" customFormat="1">
      <c r="B8" s="60" t="s">
        <v>73</v>
      </c>
      <c r="E8" s="5">
        <f>E5*10^6</f>
        <v>0</v>
      </c>
      <c r="F8" s="5">
        <f t="shared" ref="F8:G8" si="14">F5*10^6</f>
        <v>0</v>
      </c>
      <c r="G8" s="5">
        <f t="shared" si="14"/>
        <v>0</v>
      </c>
      <c r="H8" s="5">
        <f t="shared" ref="H8:K8" si="15">H5*10^6</f>
        <v>5666000</v>
      </c>
      <c r="I8" s="5">
        <f t="shared" si="15"/>
        <v>305964000.00000006</v>
      </c>
      <c r="J8" s="5">
        <f t="shared" si="15"/>
        <v>181312000</v>
      </c>
      <c r="K8" s="5">
        <f t="shared" si="15"/>
        <v>50994000</v>
      </c>
      <c r="L8" s="5">
        <f t="shared" ref="L8" si="16">L5*10^6</f>
        <v>0</v>
      </c>
      <c r="M8" s="5">
        <f t="shared" si="12"/>
        <v>0</v>
      </c>
      <c r="N8" s="5">
        <f t="shared" si="12"/>
        <v>22664000</v>
      </c>
      <c r="O8" s="5">
        <f t="shared" si="12"/>
        <v>0</v>
      </c>
      <c r="P8" s="5">
        <f t="shared" ref="P8:R8" si="17">P5*10^6</f>
        <v>0</v>
      </c>
      <c r="Q8" s="5">
        <f t="shared" si="17"/>
        <v>0</v>
      </c>
      <c r="R8" s="5">
        <f t="shared" si="17"/>
        <v>0</v>
      </c>
      <c r="S8" s="5">
        <f>S5*10^6</f>
        <v>566600000</v>
      </c>
    </row>
    <row r="9" spans="2:21">
      <c r="B9" s="60"/>
      <c r="D9" s="3">
        <v>2040</v>
      </c>
      <c r="E9" s="4">
        <v>0.11</v>
      </c>
      <c r="F9" s="4"/>
      <c r="G9" s="4"/>
      <c r="H9" s="4">
        <v>5.0000000000000001E-3</v>
      </c>
      <c r="I9" s="4">
        <v>0.3</v>
      </c>
      <c r="J9" s="4">
        <v>0.04</v>
      </c>
      <c r="K9" s="4">
        <v>0.46</v>
      </c>
      <c r="L9" s="4"/>
      <c r="M9" s="4">
        <v>0</v>
      </c>
      <c r="N9" s="4">
        <v>0.09</v>
      </c>
      <c r="O9" s="4">
        <v>0</v>
      </c>
      <c r="P9" s="4"/>
      <c r="Q9" s="4"/>
      <c r="R9" s="4"/>
      <c r="S9" s="8"/>
    </row>
    <row r="10" spans="2:21">
      <c r="B10" s="60"/>
      <c r="D10" s="5" t="s">
        <v>6</v>
      </c>
      <c r="E10" s="5">
        <f>E9*$S$10</f>
        <v>2618</v>
      </c>
      <c r="F10" s="5">
        <f t="shared" ref="F10:G10" si="18">F9*$S$10</f>
        <v>0</v>
      </c>
      <c r="G10" s="5">
        <f t="shared" si="18"/>
        <v>0</v>
      </c>
      <c r="H10" s="5">
        <f t="shared" ref="H10:O10" si="19">H9*$S$10</f>
        <v>119</v>
      </c>
      <c r="I10" s="5">
        <f t="shared" si="19"/>
        <v>7140</v>
      </c>
      <c r="J10" s="5">
        <f t="shared" si="19"/>
        <v>952</v>
      </c>
      <c r="K10" s="5">
        <f t="shared" si="19"/>
        <v>10948</v>
      </c>
      <c r="L10" s="5">
        <f t="shared" si="19"/>
        <v>0</v>
      </c>
      <c r="M10" s="5">
        <f t="shared" si="19"/>
        <v>0</v>
      </c>
      <c r="N10" s="5">
        <f t="shared" si="19"/>
        <v>2142</v>
      </c>
      <c r="O10" s="5">
        <f t="shared" si="19"/>
        <v>0</v>
      </c>
      <c r="P10" s="5">
        <f t="shared" ref="P10:R10" si="20">P9*$S$10</f>
        <v>0</v>
      </c>
      <c r="Q10" s="5">
        <f t="shared" si="20"/>
        <v>0</v>
      </c>
      <c r="R10" s="5">
        <f t="shared" si="20"/>
        <v>0</v>
      </c>
      <c r="S10" s="9">
        <v>23800</v>
      </c>
    </row>
    <row r="11" spans="2:21">
      <c r="B11" s="60"/>
      <c r="D11" s="5"/>
      <c r="E11" s="5">
        <f>$U$3*E10</f>
        <v>523.6</v>
      </c>
      <c r="F11" s="5">
        <f t="shared" ref="F11:G11" si="21">$U$3*F10</f>
        <v>0</v>
      </c>
      <c r="G11" s="5">
        <f t="shared" si="21"/>
        <v>0</v>
      </c>
      <c r="H11" s="5">
        <f t="shared" ref="H11:O11" si="22">$U$3*H10</f>
        <v>23.8</v>
      </c>
      <c r="I11" s="5">
        <f t="shared" si="22"/>
        <v>1428</v>
      </c>
      <c r="J11" s="5">
        <f t="shared" si="22"/>
        <v>190.4</v>
      </c>
      <c r="K11" s="5">
        <f t="shared" si="22"/>
        <v>2189.6</v>
      </c>
      <c r="L11" s="5">
        <f t="shared" si="22"/>
        <v>0</v>
      </c>
      <c r="M11" s="5">
        <f t="shared" si="22"/>
        <v>0</v>
      </c>
      <c r="N11" s="5">
        <f t="shared" si="22"/>
        <v>428.40000000000003</v>
      </c>
      <c r="O11" s="5">
        <f t="shared" si="22"/>
        <v>0</v>
      </c>
      <c r="P11" s="5">
        <f t="shared" ref="P11:R11" si="23">$U$3*P10</f>
        <v>0</v>
      </c>
      <c r="Q11" s="5">
        <f t="shared" si="23"/>
        <v>0</v>
      </c>
      <c r="R11" s="5">
        <f t="shared" si="23"/>
        <v>0</v>
      </c>
      <c r="S11" s="9">
        <f>$U$3*S10</f>
        <v>4760</v>
      </c>
    </row>
    <row r="12" spans="2:21">
      <c r="B12" s="60"/>
      <c r="D12" s="5" t="s">
        <v>7</v>
      </c>
      <c r="E12" s="2">
        <f>E10/1000</f>
        <v>2.6179999999999999</v>
      </c>
      <c r="F12" s="2">
        <f t="shared" ref="F12:G12" si="24">F10/1000</f>
        <v>0</v>
      </c>
      <c r="G12" s="2">
        <f t="shared" si="24"/>
        <v>0</v>
      </c>
      <c r="H12" s="2">
        <f t="shared" ref="H12:K12" si="25">H10/1000</f>
        <v>0.11899999999999999</v>
      </c>
      <c r="I12" s="2">
        <f t="shared" si="25"/>
        <v>7.14</v>
      </c>
      <c r="J12" s="2">
        <f t="shared" si="25"/>
        <v>0.95199999999999996</v>
      </c>
      <c r="K12" s="2">
        <f t="shared" si="25"/>
        <v>10.948</v>
      </c>
      <c r="L12" s="2">
        <f t="shared" ref="L12" si="26">L10/1000</f>
        <v>0</v>
      </c>
      <c r="M12" s="2">
        <f>M10/1000</f>
        <v>0</v>
      </c>
      <c r="N12" s="2">
        <f>N10/1000</f>
        <v>2.1419999999999999</v>
      </c>
      <c r="O12" s="2">
        <f>O10/1000</f>
        <v>0</v>
      </c>
      <c r="P12" s="2">
        <f t="shared" ref="P12:R12" si="27">P10/1000</f>
        <v>0</v>
      </c>
      <c r="Q12" s="2">
        <f t="shared" si="27"/>
        <v>0</v>
      </c>
      <c r="R12" s="2">
        <f t="shared" si="27"/>
        <v>0</v>
      </c>
      <c r="S12" s="10">
        <f>S10/1000</f>
        <v>23.8</v>
      </c>
    </row>
    <row r="13" spans="2:21">
      <c r="B13" s="60" t="s">
        <v>65</v>
      </c>
      <c r="D13" s="2" t="s">
        <v>9</v>
      </c>
      <c r="E13" s="2">
        <f>E10*10^6</f>
        <v>2618000000</v>
      </c>
      <c r="F13" s="2">
        <f t="shared" ref="F13:G13" si="28">F10*10^6</f>
        <v>0</v>
      </c>
      <c r="G13" s="2">
        <f t="shared" si="28"/>
        <v>0</v>
      </c>
      <c r="H13" s="2">
        <f t="shared" ref="H13:K13" si="29">H10*10^6</f>
        <v>119000000</v>
      </c>
      <c r="I13" s="2">
        <f t="shared" si="29"/>
        <v>7140000000</v>
      </c>
      <c r="J13" s="2">
        <f t="shared" si="29"/>
        <v>952000000</v>
      </c>
      <c r="K13" s="2">
        <f t="shared" si="29"/>
        <v>10948000000</v>
      </c>
      <c r="L13" s="2">
        <f t="shared" ref="L13" si="30">L10*10^6</f>
        <v>0</v>
      </c>
      <c r="M13" s="2">
        <f>M10*10^6</f>
        <v>0</v>
      </c>
      <c r="N13" s="2">
        <f>N10*10^6</f>
        <v>2142000000</v>
      </c>
      <c r="O13" s="2">
        <f>O10*10^6</f>
        <v>0</v>
      </c>
      <c r="P13" s="2">
        <f t="shared" ref="P13:R13" si="31">P10*10^6</f>
        <v>0</v>
      </c>
      <c r="Q13" s="2">
        <f t="shared" si="31"/>
        <v>0</v>
      </c>
      <c r="R13" s="2">
        <f t="shared" si="31"/>
        <v>0</v>
      </c>
      <c r="S13" s="10">
        <f>S10*10^6</f>
        <v>23800000000</v>
      </c>
    </row>
    <row r="14" spans="2:21">
      <c r="B14" s="60" t="s">
        <v>72</v>
      </c>
      <c r="E14" s="2">
        <f>$U$3*E13</f>
        <v>523600000</v>
      </c>
      <c r="F14" s="2">
        <f t="shared" ref="F14:G14" si="32">$U$3*F13</f>
        <v>0</v>
      </c>
      <c r="G14" s="2">
        <f t="shared" si="32"/>
        <v>0</v>
      </c>
      <c r="H14" s="2">
        <f t="shared" ref="H14:O14" si="33">$U$3*H13</f>
        <v>23800000</v>
      </c>
      <c r="I14" s="2">
        <f t="shared" si="33"/>
        <v>1428000000</v>
      </c>
      <c r="J14" s="2">
        <f t="shared" si="33"/>
        <v>190400000</v>
      </c>
      <c r="K14" s="2">
        <f t="shared" si="33"/>
        <v>2189600000</v>
      </c>
      <c r="L14" s="2">
        <f t="shared" si="33"/>
        <v>0</v>
      </c>
      <c r="M14" s="2">
        <f t="shared" si="33"/>
        <v>0</v>
      </c>
      <c r="N14" s="2">
        <f t="shared" si="33"/>
        <v>428400000</v>
      </c>
      <c r="O14" s="2">
        <f t="shared" si="33"/>
        <v>0</v>
      </c>
      <c r="P14" s="2">
        <f t="shared" ref="P14:R14" si="34">$U$3*P13</f>
        <v>0</v>
      </c>
      <c r="Q14" s="2">
        <f t="shared" si="34"/>
        <v>0</v>
      </c>
      <c r="R14" s="2">
        <f t="shared" si="34"/>
        <v>0</v>
      </c>
      <c r="S14" s="10">
        <f>$U$3*S13</f>
        <v>4760000000</v>
      </c>
    </row>
    <row r="15" spans="2:21">
      <c r="B15" s="60"/>
    </row>
    <row r="16" spans="2:21">
      <c r="B16" s="60"/>
      <c r="D16" s="2" t="s">
        <v>11</v>
      </c>
      <c r="E16" s="11">
        <f>(E10-E4)/1</f>
        <v>2618</v>
      </c>
      <c r="F16" s="11" t="e">
        <f t="shared" ref="F16:G16" si="35">(F10-F4)/F4</f>
        <v>#DIV/0!</v>
      </c>
      <c r="G16" s="11" t="e">
        <f t="shared" si="35"/>
        <v>#DIV/0!</v>
      </c>
      <c r="H16" s="11">
        <f>(H10-H4)/H4</f>
        <v>3.2004941757853862</v>
      </c>
      <c r="I16" s="11">
        <f t="shared" ref="I16:K16" si="36">(I10-I4)/I4</f>
        <v>3.6672157508726513</v>
      </c>
      <c r="J16" s="11">
        <f t="shared" si="36"/>
        <v>5.0123543946346563E-2</v>
      </c>
      <c r="K16" s="11">
        <f t="shared" si="36"/>
        <v>41.938384908028397</v>
      </c>
      <c r="L16" s="11" t="e">
        <f t="shared" ref="L16" si="37">(L10-L4)/L4</f>
        <v>#DIV/0!</v>
      </c>
      <c r="M16" s="11">
        <v>0</v>
      </c>
      <c r="N16" s="11">
        <f>(N10-N4)/N4</f>
        <v>17.902223791034238</v>
      </c>
      <c r="O16" s="11" t="e">
        <f t="shared" ref="O16:R16" si="38">(O10-O4)/O4</f>
        <v>#DIV/0!</v>
      </c>
      <c r="P16" s="11" t="e">
        <f t="shared" si="38"/>
        <v>#DIV/0!</v>
      </c>
      <c r="Q16" s="11" t="e">
        <f t="shared" si="38"/>
        <v>#DIV/0!</v>
      </c>
      <c r="R16" s="11" t="e">
        <f t="shared" si="38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E90B-DDB2-4E6F-9056-21B8AF0F3D81}">
  <sheetPr>
    <tabColor theme="9" tint="0.59999389629810485"/>
  </sheetPr>
  <dimension ref="A1:V61"/>
  <sheetViews>
    <sheetView topLeftCell="A28" zoomScale="70" zoomScaleNormal="70" workbookViewId="0">
      <selection activeCell="B60" sqref="B60"/>
    </sheetView>
  </sheetViews>
  <sheetFormatPr defaultColWidth="10.8125" defaultRowHeight="20.25"/>
  <cols>
    <col min="1" max="1" width="20.9375" style="2" customWidth="1"/>
    <col min="2" max="2" width="9.6875" style="2" customWidth="1"/>
    <col min="3" max="3" width="4.6875" style="2" customWidth="1"/>
    <col min="4" max="4" width="11.3125" style="2" customWidth="1"/>
    <col min="5" max="6" width="21.4375" style="2" customWidth="1"/>
    <col min="7" max="7" width="22.6875" style="2" customWidth="1"/>
    <col min="8" max="8" width="22.0625" style="2" customWidth="1"/>
    <col min="9" max="9" width="20" style="2" customWidth="1"/>
    <col min="10" max="10" width="18.3125" style="2" customWidth="1"/>
    <col min="11" max="12" width="23.1875" style="2" customWidth="1"/>
    <col min="13" max="13" width="21.9375" style="2" customWidth="1"/>
    <col min="14" max="14" width="18.5625" style="2" customWidth="1"/>
    <col min="15" max="15" width="11.3125" style="2" bestFit="1" customWidth="1"/>
    <col min="16" max="16" width="20.5625" style="2" customWidth="1"/>
    <col min="17" max="17" width="14.1875" style="2" customWidth="1"/>
    <col min="18" max="18" width="15.3125" style="2" customWidth="1"/>
    <col min="19" max="19" width="23.5625" style="2" customWidth="1"/>
    <col min="20" max="20" width="10.8125" style="2"/>
    <col min="21" max="21" width="11.1875" style="2" bestFit="1" customWidth="1"/>
    <col min="22" max="16384" width="10.8125" style="2"/>
  </cols>
  <sheetData>
    <row r="1" spans="1:21">
      <c r="E1" s="57" t="s">
        <v>0</v>
      </c>
      <c r="F1" s="57" t="s">
        <v>60</v>
      </c>
      <c r="G1" s="57" t="s">
        <v>17</v>
      </c>
      <c r="H1" s="57" t="s">
        <v>18</v>
      </c>
      <c r="I1" s="57" t="s">
        <v>1</v>
      </c>
      <c r="J1" s="57" t="s">
        <v>54</v>
      </c>
      <c r="K1" s="57" t="s">
        <v>2</v>
      </c>
      <c r="L1" s="57" t="s">
        <v>56</v>
      </c>
      <c r="M1" s="57" t="s">
        <v>3</v>
      </c>
      <c r="N1" s="57" t="s">
        <v>4</v>
      </c>
      <c r="O1" s="57" t="s">
        <v>5</v>
      </c>
      <c r="P1" s="57" t="s">
        <v>12</v>
      </c>
      <c r="Q1" s="57" t="s">
        <v>13</v>
      </c>
      <c r="R1" s="57" t="s">
        <v>15</v>
      </c>
    </row>
    <row r="2" spans="1:21">
      <c r="A2" s="2" t="s">
        <v>51</v>
      </c>
      <c r="B2" s="58"/>
      <c r="D2" s="56"/>
      <c r="E2" s="1" t="s">
        <v>61</v>
      </c>
      <c r="F2" s="1" t="s">
        <v>60</v>
      </c>
      <c r="G2" s="1" t="s">
        <v>53</v>
      </c>
      <c r="H2" s="1" t="s">
        <v>52</v>
      </c>
      <c r="I2" s="1" t="s">
        <v>1</v>
      </c>
      <c r="J2" s="1" t="s">
        <v>10</v>
      </c>
      <c r="K2" s="1" t="s">
        <v>2</v>
      </c>
      <c r="L2" s="1" t="s">
        <v>56</v>
      </c>
      <c r="M2" s="1" t="s">
        <v>3</v>
      </c>
      <c r="N2" s="1" t="s">
        <v>4</v>
      </c>
      <c r="O2" s="1" t="s">
        <v>5</v>
      </c>
      <c r="P2" s="1" t="s">
        <v>12</v>
      </c>
      <c r="Q2" s="1" t="s">
        <v>13</v>
      </c>
      <c r="R2" s="1" t="s">
        <v>15</v>
      </c>
      <c r="S2" s="7"/>
      <c r="U2" s="2" t="s">
        <v>8</v>
      </c>
    </row>
    <row r="3" spans="1:21">
      <c r="A3" s="54"/>
      <c r="B3" s="58"/>
      <c r="C3" s="58">
        <v>4</v>
      </c>
      <c r="D3" s="3">
        <v>2020</v>
      </c>
      <c r="E3" s="4">
        <f>_xlfn.IFNA(VLOOKUP(E$1,'UK NatGrid Capacity'!$B$14:$Y$21,$C3,FALSE),0)</f>
        <v>4.332284930476437E-2</v>
      </c>
      <c r="F3" s="4">
        <f>_xlfn.IFNA(VLOOKUP(F$1,'UK NatGrid Capacity'!$B$14:$Y$21,$C3,FALSE),0)</f>
        <v>0</v>
      </c>
      <c r="G3" s="4">
        <f>_xlfn.IFNA(VLOOKUP(G$1,'UK NatGrid Capacity'!$B$14:$Y$21,$C3,FALSE),0)</f>
        <v>0.12369817762064535</v>
      </c>
      <c r="H3" s="4">
        <f>_xlfn.IFNA(VLOOKUP(H$1,'UK NatGrid Capacity'!$B$14:$Y$21,$C3,FALSE),0)</f>
        <v>0.11710048617692068</v>
      </c>
      <c r="I3" s="4">
        <f>_xlfn.IFNA(VLOOKUP(I$1,'UK NatGrid Capacity'!$B$14:$Y$21,$C3,FALSE),0)</f>
        <v>0</v>
      </c>
      <c r="J3" s="4">
        <f>_xlfn.IFNA(VLOOKUP(J$1,'UK NatGrid Capacity'!$B$14:$Y$21,$C3,FALSE),0)</f>
        <v>0</v>
      </c>
      <c r="K3" s="4">
        <f>_xlfn.IFNA(VLOOKUP(K$1,'UK NatGrid Capacity'!$B$14:$Y$21,$C3,FALSE),0)</f>
        <v>0.41315757379724011</v>
      </c>
      <c r="L3" s="4">
        <f>_xlfn.IFNA(VLOOKUP(L$1,'UK NatGrid Capacity'!$B$14:$Y$21,$C3,FALSE),0)</f>
        <v>0</v>
      </c>
      <c r="M3" s="4">
        <f>_xlfn.IFNA(VLOOKUP(M$1,'UK NatGrid Capacity'!$B$14:$Y$21,$C3,FALSE),0)</f>
        <v>0.22544811136343498</v>
      </c>
      <c r="N3" s="4">
        <f>_xlfn.IFNA(VLOOKUP(N$1,'UK NatGrid Capacity'!$B$14:$Y$21,$C3,FALSE),0)</f>
        <v>0</v>
      </c>
      <c r="O3" s="4">
        <f>_xlfn.IFNA(VLOOKUP(O$1,'UK NatGrid Capacity'!$B$14:$Y$21,$C3,FALSE),0)</f>
        <v>0</v>
      </c>
      <c r="P3" s="4">
        <f>_xlfn.IFNA(VLOOKUP(P$1,'UK NatGrid Capacity'!$B$14:$Y$21,$C3,FALSE),0)</f>
        <v>7.7272801736994495E-2</v>
      </c>
      <c r="Q3" s="4">
        <f>_xlfn.IFNA(VLOOKUP(Q$1,'UK NatGrid Capacity'!$B$14:$Y$21,$C3,FALSE),0)</f>
        <v>0</v>
      </c>
      <c r="R3" s="4">
        <f>_xlfn.IFNA(VLOOKUP(R$1,'UK NatGrid Capacity'!$B$14:$Y$21,$C3,FALSE),0)</f>
        <v>0</v>
      </c>
      <c r="S3" s="8"/>
      <c r="U3" s="6">
        <v>0.2</v>
      </c>
    </row>
    <row r="4" spans="1:21" s="5" customFormat="1">
      <c r="A4" s="55"/>
      <c r="B4" s="58"/>
      <c r="C4" s="59"/>
      <c r="D4" s="5" t="s">
        <v>6</v>
      </c>
      <c r="E4" s="5">
        <f t="shared" ref="E4:O4" si="0">E3*$S$4</f>
        <v>11786.593540000002</v>
      </c>
      <c r="F4" s="5">
        <f t="shared" si="0"/>
        <v>0</v>
      </c>
      <c r="G4" s="5">
        <f t="shared" si="0"/>
        <v>33653.837747300058</v>
      </c>
      <c r="H4" s="5">
        <f t="shared" si="0"/>
        <v>31858.842528899997</v>
      </c>
      <c r="I4" s="5">
        <f t="shared" si="0"/>
        <v>0</v>
      </c>
      <c r="J4" s="5">
        <f t="shared" si="0"/>
        <v>0</v>
      </c>
      <c r="K4" s="5">
        <f t="shared" si="0"/>
        <v>112405.358107069</v>
      </c>
      <c r="L4" s="5">
        <f t="shared" si="0"/>
        <v>0</v>
      </c>
      <c r="M4" s="5">
        <f t="shared" si="0"/>
        <v>61336.345500000032</v>
      </c>
      <c r="N4" s="5">
        <f t="shared" si="0"/>
        <v>0</v>
      </c>
      <c r="O4" s="5">
        <f t="shared" si="0"/>
        <v>0</v>
      </c>
      <c r="P4" s="5">
        <f t="shared" ref="P4:R4" si="1">P3*$S$4</f>
        <v>21023.157996000002</v>
      </c>
      <c r="Q4" s="5">
        <f t="shared" si="1"/>
        <v>0</v>
      </c>
      <c r="R4" s="5">
        <f t="shared" si="1"/>
        <v>0</v>
      </c>
      <c r="S4" s="9">
        <f>S6*1000</f>
        <v>272064.13541926909</v>
      </c>
    </row>
    <row r="5" spans="1:21" s="5" customFormat="1">
      <c r="A5" s="55"/>
      <c r="B5" s="58"/>
      <c r="C5" s="59"/>
      <c r="E5" s="5">
        <f t="shared" ref="E5:O5" si="2">E4*$U$3</f>
        <v>2357.3187080000002</v>
      </c>
      <c r="F5" s="5">
        <f t="shared" si="2"/>
        <v>0</v>
      </c>
      <c r="G5" s="5">
        <f t="shared" si="2"/>
        <v>6730.7675494600117</v>
      </c>
      <c r="H5" s="5">
        <f t="shared" si="2"/>
        <v>6371.7685057799999</v>
      </c>
      <c r="I5" s="5">
        <f t="shared" si="2"/>
        <v>0</v>
      </c>
      <c r="J5" s="5">
        <f t="shared" si="2"/>
        <v>0</v>
      </c>
      <c r="K5" s="5">
        <f t="shared" si="2"/>
        <v>22481.071621413801</v>
      </c>
      <c r="L5" s="5">
        <f t="shared" si="2"/>
        <v>0</v>
      </c>
      <c r="M5" s="5">
        <f t="shared" si="2"/>
        <v>12267.269100000007</v>
      </c>
      <c r="N5" s="5">
        <f t="shared" si="2"/>
        <v>0</v>
      </c>
      <c r="O5" s="5">
        <f t="shared" si="2"/>
        <v>0</v>
      </c>
      <c r="P5" s="5">
        <f t="shared" ref="P5:R5" si="3">P4*$U$3</f>
        <v>4204.6315992000009</v>
      </c>
      <c r="Q5" s="5">
        <f t="shared" si="3"/>
        <v>0</v>
      </c>
      <c r="R5" s="5">
        <f t="shared" si="3"/>
        <v>0</v>
      </c>
      <c r="S5" s="9">
        <f>S4*$U$3</f>
        <v>54412.827083853823</v>
      </c>
    </row>
    <row r="6" spans="1:21" s="5" customFormat="1">
      <c r="A6" s="55"/>
      <c r="B6" s="58"/>
      <c r="C6" s="59"/>
      <c r="D6" s="5" t="s">
        <v>7</v>
      </c>
      <c r="G6" s="5">
        <f t="shared" ref="G6:O6" si="4">G4/1000</f>
        <v>33.653837747300059</v>
      </c>
      <c r="H6" s="5">
        <f t="shared" ref="H6" si="5">H4/1000</f>
        <v>31.858842528899999</v>
      </c>
      <c r="I6" s="5">
        <f t="shared" si="4"/>
        <v>0</v>
      </c>
      <c r="J6" s="5">
        <f t="shared" si="4"/>
        <v>0</v>
      </c>
      <c r="K6" s="5">
        <f t="shared" si="4"/>
        <v>112.40535810706899</v>
      </c>
      <c r="L6" s="5">
        <f t="shared" ref="L6" si="6">L4/1000</f>
        <v>0</v>
      </c>
      <c r="M6" s="5">
        <f t="shared" si="4"/>
        <v>61.336345500000036</v>
      </c>
      <c r="N6" s="5">
        <f t="shared" si="4"/>
        <v>0</v>
      </c>
      <c r="O6" s="5">
        <f t="shared" si="4"/>
        <v>0</v>
      </c>
      <c r="P6" s="5">
        <f t="shared" ref="P6:R6" si="7">P4/1000</f>
        <v>21.023157996000002</v>
      </c>
      <c r="Q6" s="5">
        <f t="shared" si="7"/>
        <v>0</v>
      </c>
      <c r="R6" s="5">
        <f t="shared" si="7"/>
        <v>0</v>
      </c>
      <c r="S6" s="9">
        <f>'UK NatGrid Capacity'!$E$22</f>
        <v>272.06413541926906</v>
      </c>
    </row>
    <row r="7" spans="1:21" s="5" customFormat="1">
      <c r="A7" s="55"/>
      <c r="B7" s="58">
        <v>2020</v>
      </c>
      <c r="C7" s="59"/>
      <c r="D7" s="2" t="s">
        <v>9</v>
      </c>
      <c r="E7" s="5">
        <f>E4*10^6</f>
        <v>11786593540.000002</v>
      </c>
      <c r="F7" s="5">
        <f>F4*10^6</f>
        <v>0</v>
      </c>
      <c r="G7" s="5">
        <f t="shared" ref="G7:S8" si="8">G4*10^6</f>
        <v>33653837747.300056</v>
      </c>
      <c r="H7" s="5">
        <f t="shared" ref="H7" si="9">H4*10^6</f>
        <v>31858842528.899998</v>
      </c>
      <c r="I7" s="5">
        <f t="shared" si="8"/>
        <v>0</v>
      </c>
      <c r="J7" s="5">
        <f t="shared" si="8"/>
        <v>0</v>
      </c>
      <c r="K7" s="5">
        <f t="shared" si="8"/>
        <v>112405358107.069</v>
      </c>
      <c r="L7" s="5">
        <f t="shared" ref="L7" si="10">L4*10^6</f>
        <v>0</v>
      </c>
      <c r="M7" s="5">
        <f t="shared" si="8"/>
        <v>61336345500.000031</v>
      </c>
      <c r="N7" s="5">
        <f t="shared" si="8"/>
        <v>0</v>
      </c>
      <c r="O7" s="5">
        <f t="shared" si="8"/>
        <v>0</v>
      </c>
      <c r="P7" s="5">
        <f t="shared" ref="P7:R7" si="11">P4*10^6</f>
        <v>21023157996</v>
      </c>
      <c r="Q7" s="5">
        <f t="shared" si="11"/>
        <v>0</v>
      </c>
      <c r="R7" s="5">
        <f t="shared" si="11"/>
        <v>0</v>
      </c>
      <c r="S7" s="9">
        <f>S4*10^6</f>
        <v>272064135419.2691</v>
      </c>
    </row>
    <row r="8" spans="1:21" s="5" customFormat="1">
      <c r="A8" s="55"/>
      <c r="B8" s="58" t="s">
        <v>67</v>
      </c>
      <c r="C8" s="59"/>
      <c r="E8" s="5">
        <f>E5*10^6</f>
        <v>2357318708.0000005</v>
      </c>
      <c r="F8" s="5">
        <f>F5*10^6</f>
        <v>0</v>
      </c>
      <c r="G8" s="5">
        <f t="shared" si="8"/>
        <v>6730767549.4600115</v>
      </c>
      <c r="H8" s="5">
        <f t="shared" ref="H8" si="12">H5*10^6</f>
        <v>6371768505.7799997</v>
      </c>
      <c r="I8" s="5">
        <f t="shared" si="8"/>
        <v>0</v>
      </c>
      <c r="J8" s="5">
        <f t="shared" si="8"/>
        <v>0</v>
      </c>
      <c r="K8" s="5">
        <f t="shared" si="8"/>
        <v>22481071621.413799</v>
      </c>
      <c r="L8" s="5">
        <f t="shared" ref="L8" si="13">L5*10^6</f>
        <v>0</v>
      </c>
      <c r="M8" s="5">
        <f t="shared" si="8"/>
        <v>12267269100.000008</v>
      </c>
      <c r="N8" s="5">
        <f t="shared" si="8"/>
        <v>0</v>
      </c>
      <c r="O8" s="5">
        <f t="shared" si="8"/>
        <v>0</v>
      </c>
      <c r="P8" s="5">
        <f t="shared" ref="P8:R8" si="14">P5*10^6</f>
        <v>4204631599.2000008</v>
      </c>
      <c r="Q8" s="5">
        <f t="shared" si="14"/>
        <v>0</v>
      </c>
      <c r="R8" s="5">
        <f t="shared" si="14"/>
        <v>0</v>
      </c>
      <c r="S8" s="5">
        <f t="shared" si="8"/>
        <v>54412827083.853821</v>
      </c>
    </row>
    <row r="9" spans="1:21">
      <c r="A9" s="54"/>
      <c r="B9" s="58"/>
      <c r="C9" s="58">
        <v>9</v>
      </c>
      <c r="D9" s="3">
        <v>2050</v>
      </c>
      <c r="E9" s="4">
        <f>_xlfn.IFNA(VLOOKUP(E$1,'UK NatGrid Capacity'!$B$14:$Y$21,$C9,FALSE),0)</f>
        <v>9.9696816910292432E-2</v>
      </c>
      <c r="F9" s="4">
        <f>_xlfn.IFNA(VLOOKUP(F$1,'UK NatGrid Capacity'!$B$14:$Y$21,$C9,FALSE),0)</f>
        <v>0</v>
      </c>
      <c r="G9" s="4">
        <f>_xlfn.IFNA(VLOOKUP(G$1,'UK NatGrid Capacity'!$B$14:$Y$21,$C9,FALSE),0)</f>
        <v>0.47690028020782826</v>
      </c>
      <c r="H9" s="4">
        <f>_xlfn.IFNA(VLOOKUP(H$1,'UK NatGrid Capacity'!$B$14:$Y$21,$C9,FALSE),0)</f>
        <v>0.16699470081099516</v>
      </c>
      <c r="I9" s="4">
        <f>_xlfn.IFNA(VLOOKUP(I$1,'UK NatGrid Capacity'!$B$14:$Y$21,$C9,FALSE),0)</f>
        <v>0</v>
      </c>
      <c r="J9" s="4">
        <f>_xlfn.IFNA(VLOOKUP(J$1,'UK NatGrid Capacity'!$B$14:$Y$21,$C9,FALSE),0)</f>
        <v>0</v>
      </c>
      <c r="K9" s="4">
        <f>_xlfn.IFNA(VLOOKUP(K$1,'UK NatGrid Capacity'!$B$14:$Y$21,$C9,FALSE),0)</f>
        <v>0</v>
      </c>
      <c r="L9" s="4">
        <f>_xlfn.IFNA(VLOOKUP(L$1,'UK NatGrid Capacity'!$B$14:$Y$21,$C9,FALSE),0)</f>
        <v>0</v>
      </c>
      <c r="M9" s="4">
        <f>_xlfn.IFNA(VLOOKUP(M$1,'UK NatGrid Capacity'!$B$14:$Y$21,$C9,FALSE),0)</f>
        <v>0.15637299064981194</v>
      </c>
      <c r="N9" s="4">
        <f>_xlfn.IFNA(VLOOKUP(N$1,'UK NatGrid Capacity'!$B$14:$Y$21,$C9,FALSE),0)</f>
        <v>0</v>
      </c>
      <c r="O9" s="4">
        <f>_xlfn.IFNA(VLOOKUP(O$1,'UK NatGrid Capacity'!$B$14:$Y$21,$C9,FALSE),0)</f>
        <v>0</v>
      </c>
      <c r="P9" s="4">
        <f>_xlfn.IFNA(VLOOKUP(P$1,'UK NatGrid Capacity'!$B$14:$Y$21,$C9,FALSE),0)</f>
        <v>2.3738626800737872E-3</v>
      </c>
      <c r="Q9" s="4">
        <f>_xlfn.IFNA(VLOOKUP(Q$1,'UK NatGrid Capacity'!$B$14:$Y$21,$C9,FALSE),0)</f>
        <v>8.5456869038796429E-2</v>
      </c>
      <c r="R9" s="4">
        <f>_xlfn.IFNA(VLOOKUP(R$1,'UK NatGrid Capacity'!$B$14:$Y$21,$C9,FALSE),0)</f>
        <v>1.2204479702202072E-2</v>
      </c>
      <c r="S9" s="8"/>
    </row>
    <row r="10" spans="1:21">
      <c r="A10" s="54"/>
      <c r="B10" s="58"/>
      <c r="C10" s="58"/>
      <c r="D10" s="5" t="s">
        <v>6</v>
      </c>
      <c r="E10" s="5">
        <f t="shared" ref="E10:O10" si="15">E9*$S$10</f>
        <v>64469.996200300011</v>
      </c>
      <c r="F10" s="5">
        <f t="shared" si="15"/>
        <v>0</v>
      </c>
      <c r="G10" s="5">
        <f t="shared" si="15"/>
        <v>308392.58670199919</v>
      </c>
      <c r="H10" s="5">
        <f t="shared" si="15"/>
        <v>107988.88129439994</v>
      </c>
      <c r="I10" s="5">
        <f t="shared" si="15"/>
        <v>0</v>
      </c>
      <c r="J10" s="5">
        <f t="shared" si="15"/>
        <v>0</v>
      </c>
      <c r="K10" s="5">
        <f t="shared" si="15"/>
        <v>0</v>
      </c>
      <c r="L10" s="5">
        <f t="shared" si="15"/>
        <v>0</v>
      </c>
      <c r="M10" s="5">
        <f t="shared" si="15"/>
        <v>101120.24060000005</v>
      </c>
      <c r="N10" s="5">
        <f t="shared" si="15"/>
        <v>0</v>
      </c>
      <c r="O10" s="5">
        <f t="shared" si="15"/>
        <v>0</v>
      </c>
      <c r="P10" s="5">
        <f t="shared" ref="P10:R10" si="16">P9*$S$10</f>
        <v>1535.0832925999998</v>
      </c>
      <c r="Q10" s="5">
        <f t="shared" si="16"/>
        <v>55261.583999999952</v>
      </c>
      <c r="R10" s="5">
        <f t="shared" si="16"/>
        <v>7892.1552805000001</v>
      </c>
      <c r="S10" s="9">
        <f>S12*1000</f>
        <v>646660.52736979909</v>
      </c>
    </row>
    <row r="11" spans="1:21">
      <c r="A11" s="54"/>
      <c r="B11" s="58"/>
      <c r="C11" s="58"/>
      <c r="D11" s="5"/>
      <c r="E11" s="5">
        <f t="shared" ref="E11:O11" si="17">$U$3*E10</f>
        <v>12893.999240060002</v>
      </c>
      <c r="F11" s="5">
        <f t="shared" si="17"/>
        <v>0</v>
      </c>
      <c r="G11" s="5">
        <f t="shared" si="17"/>
        <v>61678.517340399841</v>
      </c>
      <c r="H11" s="5">
        <f t="shared" si="17"/>
        <v>21597.776258879989</v>
      </c>
      <c r="I11" s="5">
        <f t="shared" si="17"/>
        <v>0</v>
      </c>
      <c r="J11" s="5">
        <f t="shared" si="17"/>
        <v>0</v>
      </c>
      <c r="K11" s="5">
        <f t="shared" si="17"/>
        <v>0</v>
      </c>
      <c r="L11" s="5">
        <f t="shared" si="17"/>
        <v>0</v>
      </c>
      <c r="M11" s="5">
        <f t="shared" si="17"/>
        <v>20224.04812000001</v>
      </c>
      <c r="N11" s="5">
        <f t="shared" si="17"/>
        <v>0</v>
      </c>
      <c r="O11" s="5">
        <f t="shared" si="17"/>
        <v>0</v>
      </c>
      <c r="P11" s="5">
        <f t="shared" ref="P11:R11" si="18">$U$3*P10</f>
        <v>307.01665851999996</v>
      </c>
      <c r="Q11" s="5">
        <f t="shared" si="18"/>
        <v>11052.316799999991</v>
      </c>
      <c r="R11" s="5">
        <f t="shared" si="18"/>
        <v>1578.4310561000002</v>
      </c>
      <c r="S11" s="9">
        <f>$U$3*S10</f>
        <v>129332.10547395982</v>
      </c>
    </row>
    <row r="12" spans="1:21">
      <c r="A12" s="54"/>
      <c r="B12" s="58"/>
      <c r="C12" s="58"/>
      <c r="D12" s="5" t="s">
        <v>7</v>
      </c>
      <c r="E12" s="2">
        <f>E10/1000</f>
        <v>64.469996200300017</v>
      </c>
      <c r="F12" s="2">
        <f>F10/1000</f>
        <v>0</v>
      </c>
      <c r="G12" s="2">
        <f t="shared" ref="G12:O12" si="19">G10/1000</f>
        <v>308.39258670199916</v>
      </c>
      <c r="H12" s="2">
        <f t="shared" ref="H12" si="20">H10/1000</f>
        <v>107.98888129439993</v>
      </c>
      <c r="I12" s="2">
        <f t="shared" si="19"/>
        <v>0</v>
      </c>
      <c r="J12" s="2">
        <f t="shared" si="19"/>
        <v>0</v>
      </c>
      <c r="K12" s="2">
        <f t="shared" si="19"/>
        <v>0</v>
      </c>
      <c r="L12" s="2">
        <f t="shared" ref="L12" si="21">L10/1000</f>
        <v>0</v>
      </c>
      <c r="M12" s="2">
        <f t="shared" si="19"/>
        <v>101.12024060000005</v>
      </c>
      <c r="N12" s="2">
        <f t="shared" si="19"/>
        <v>0</v>
      </c>
      <c r="O12" s="2">
        <f t="shared" si="19"/>
        <v>0</v>
      </c>
      <c r="P12" s="2">
        <f t="shared" ref="P12:R12" si="22">P10/1000</f>
        <v>1.5350832925999998</v>
      </c>
      <c r="Q12" s="2">
        <f t="shared" si="22"/>
        <v>55.261583999999949</v>
      </c>
      <c r="R12" s="2">
        <f t="shared" si="22"/>
        <v>7.8921552804999999</v>
      </c>
      <c r="S12" s="9">
        <f>'UK NatGrid Capacity'!$J$22</f>
        <v>646.66052736979907</v>
      </c>
    </row>
    <row r="13" spans="1:21">
      <c r="A13" s="54" t="s">
        <v>49</v>
      </c>
      <c r="B13" s="58" t="s">
        <v>49</v>
      </c>
      <c r="C13" s="58"/>
      <c r="D13" s="2" t="s">
        <v>9</v>
      </c>
      <c r="E13" s="2">
        <f>E10*10^6</f>
        <v>64469996200.300011</v>
      </c>
      <c r="F13" s="2">
        <f>F10*10^6</f>
        <v>0</v>
      </c>
      <c r="G13" s="2">
        <f t="shared" ref="G13:O13" si="23">G10*10^6</f>
        <v>308392586701.99921</v>
      </c>
      <c r="H13" s="2">
        <f t="shared" ref="H13" si="24">H10*10^6</f>
        <v>107988881294.39993</v>
      </c>
      <c r="I13" s="2">
        <f t="shared" si="23"/>
        <v>0</v>
      </c>
      <c r="J13" s="2">
        <f t="shared" si="23"/>
        <v>0</v>
      </c>
      <c r="K13" s="2">
        <f t="shared" si="23"/>
        <v>0</v>
      </c>
      <c r="L13" s="2">
        <f t="shared" ref="L13" si="25">L10*10^6</f>
        <v>0</v>
      </c>
      <c r="M13" s="2">
        <f t="shared" si="23"/>
        <v>101120240600.00005</v>
      </c>
      <c r="N13" s="2">
        <f t="shared" si="23"/>
        <v>0</v>
      </c>
      <c r="O13" s="2">
        <f t="shared" si="23"/>
        <v>0</v>
      </c>
      <c r="P13" s="2">
        <f t="shared" ref="P13:R13" si="26">P10*10^6</f>
        <v>1535083292.5999999</v>
      </c>
      <c r="Q13" s="2">
        <f t="shared" si="26"/>
        <v>55261583999.999954</v>
      </c>
      <c r="R13" s="2">
        <f t="shared" si="26"/>
        <v>7892155280.5</v>
      </c>
      <c r="S13" s="10">
        <f>S10*10^6</f>
        <v>646660527369.79907</v>
      </c>
    </row>
    <row r="14" spans="1:21">
      <c r="A14" s="54"/>
      <c r="B14" s="58" t="s">
        <v>68</v>
      </c>
      <c r="C14" s="58"/>
      <c r="E14" s="2">
        <f>$U$3*E13</f>
        <v>12893999240.060003</v>
      </c>
      <c r="F14" s="2">
        <f>$U$3*F13</f>
        <v>0</v>
      </c>
      <c r="G14" s="2">
        <f>$U$3*G13</f>
        <v>61678517340.399841</v>
      </c>
      <c r="H14" s="2">
        <f>$U$3*H13</f>
        <v>21597776258.87999</v>
      </c>
      <c r="I14" s="2">
        <f t="shared" ref="I14:O14" si="27">$U$3*I13</f>
        <v>0</v>
      </c>
      <c r="J14" s="2">
        <f t="shared" si="27"/>
        <v>0</v>
      </c>
      <c r="K14" s="2">
        <f t="shared" si="27"/>
        <v>0</v>
      </c>
      <c r="L14" s="2">
        <f t="shared" ref="L14" si="28">$U$3*L13</f>
        <v>0</v>
      </c>
      <c r="M14" s="2">
        <f t="shared" si="27"/>
        <v>20224048120.000011</v>
      </c>
      <c r="N14" s="2">
        <f t="shared" si="27"/>
        <v>0</v>
      </c>
      <c r="O14" s="2">
        <f t="shared" si="27"/>
        <v>0</v>
      </c>
      <c r="P14" s="2">
        <f t="shared" ref="P14:R14" si="29">$U$3*P13</f>
        <v>307016658.51999998</v>
      </c>
      <c r="Q14" s="2">
        <f t="shared" si="29"/>
        <v>11052316799.999992</v>
      </c>
      <c r="R14" s="2">
        <f t="shared" si="29"/>
        <v>1578431056.1000001</v>
      </c>
      <c r="S14" s="10">
        <f>$U$3*S13</f>
        <v>129332105473.95982</v>
      </c>
    </row>
    <row r="15" spans="1:21">
      <c r="A15" s="54"/>
      <c r="B15" s="58"/>
      <c r="C15" s="58"/>
    </row>
    <row r="16" spans="1:21">
      <c r="A16" s="54"/>
      <c r="B16" s="58"/>
      <c r="C16" s="58"/>
      <c r="D16" s="2" t="s">
        <v>11</v>
      </c>
      <c r="E16" s="11">
        <f>(E10-E4)/1</f>
        <v>52683.402660300009</v>
      </c>
      <c r="F16" s="11">
        <f>(F10-F4)/1</f>
        <v>0</v>
      </c>
      <c r="G16" s="11">
        <f>(G10-G4)/G4</f>
        <v>8.163667722464746</v>
      </c>
      <c r="H16" s="11">
        <f>(H10-H4)/H4</f>
        <v>2.3896046661594932</v>
      </c>
      <c r="I16" s="11" t="e">
        <f t="shared" ref="I16:R16" si="30">(I10-I4)/I4</f>
        <v>#DIV/0!</v>
      </c>
      <c r="J16" s="11" t="e">
        <f t="shared" si="30"/>
        <v>#DIV/0!</v>
      </c>
      <c r="K16" s="11">
        <f t="shared" si="30"/>
        <v>-1</v>
      </c>
      <c r="L16" s="11" t="e">
        <f t="shared" ref="L16" si="31">(L10-L4)/L4</f>
        <v>#DIV/0!</v>
      </c>
      <c r="M16" s="11">
        <f>(M10-M4)/M4</f>
        <v>0.64861860901054169</v>
      </c>
      <c r="N16" s="11" t="e">
        <f t="shared" si="30"/>
        <v>#DIV/0!</v>
      </c>
      <c r="O16" s="11" t="e">
        <f t="shared" si="30"/>
        <v>#DIV/0!</v>
      </c>
      <c r="P16" s="11">
        <f t="shared" si="30"/>
        <v>-0.92698131779763659</v>
      </c>
      <c r="Q16" s="11" t="e">
        <f t="shared" si="30"/>
        <v>#DIV/0!</v>
      </c>
      <c r="R16" s="11" t="e">
        <f t="shared" si="30"/>
        <v>#DIV/0!</v>
      </c>
      <c r="S16" s="11"/>
    </row>
    <row r="17" spans="1:22">
      <c r="A17" s="54"/>
      <c r="B17" s="58"/>
      <c r="C17" s="58"/>
    </row>
    <row r="18" spans="1:22">
      <c r="A18" s="54"/>
      <c r="B18" s="58"/>
      <c r="C18" s="58">
        <v>4</v>
      </c>
      <c r="D18" s="3">
        <f>$D$3</f>
        <v>2020</v>
      </c>
      <c r="E18" s="4">
        <f>_xlfn.IFNA(VLOOKUP(E$1,'UK NatGrid Capacity'!$B$14:$Y$21,$C18,FALSE),0)</f>
        <v>4.332284930476437E-2</v>
      </c>
      <c r="F18" s="4">
        <f>_xlfn.IFNA(VLOOKUP(F$1,'UK NatGrid Capacity'!$B$14:$Y$21,$C18,FALSE),0)</f>
        <v>0</v>
      </c>
      <c r="G18" s="4">
        <f>_xlfn.IFNA(VLOOKUP(G$1,'UK NatGrid Capacity'!$B$14:$Y$21,$C18,FALSE),0)</f>
        <v>0.12369817762064535</v>
      </c>
      <c r="H18" s="4">
        <f>_xlfn.IFNA(VLOOKUP(H$1,'UK NatGrid Capacity'!$B$14:$Y$21,$C18,FALSE),0)</f>
        <v>0.11710048617692068</v>
      </c>
      <c r="I18" s="4">
        <f>_xlfn.IFNA(VLOOKUP(I$1,'UK NatGrid Capacity'!$B$14:$Y$21,$C18,FALSE),0)</f>
        <v>0</v>
      </c>
      <c r="J18" s="4">
        <f>_xlfn.IFNA(VLOOKUP(J$1,'UK NatGrid Capacity'!$B$14:$Y$21,$C18,FALSE),0)</f>
        <v>0</v>
      </c>
      <c r="K18" s="4">
        <f>_xlfn.IFNA(VLOOKUP(K$1,'UK NatGrid Capacity'!$B$14:$Y$21,$C18,FALSE),0)</f>
        <v>0.41315757379724011</v>
      </c>
      <c r="L18" s="4">
        <f>_xlfn.IFNA(VLOOKUP(L$1,'UK NatGrid Capacity'!$B$14:$Y$21,$C18,FALSE),0)</f>
        <v>0</v>
      </c>
      <c r="M18" s="4">
        <f>_xlfn.IFNA(VLOOKUP(M$1,'UK NatGrid Capacity'!$B$14:$Y$21,$C18,FALSE),0)</f>
        <v>0.22544811136343498</v>
      </c>
      <c r="N18" s="4">
        <f>_xlfn.IFNA(VLOOKUP(N$1,'UK NatGrid Capacity'!$B$14:$Y$21,$C18,FALSE),0)</f>
        <v>0</v>
      </c>
      <c r="O18" s="4">
        <f>_xlfn.IFNA(VLOOKUP(O$1,'UK NatGrid Capacity'!$B$14:$Y$21,$C18,FALSE),0)</f>
        <v>0</v>
      </c>
      <c r="P18" s="4">
        <f>_xlfn.IFNA(VLOOKUP(P$1,'UK NatGrid Capacity'!$B$14:$Y$21,$C18,FALSE),0)</f>
        <v>7.7272801736994495E-2</v>
      </c>
      <c r="Q18" s="4">
        <f>_xlfn.IFNA(VLOOKUP(Q$1,'UK NatGrid Capacity'!$B$14:$Y$21,$C18,FALSE),0)</f>
        <v>0</v>
      </c>
      <c r="R18" s="4">
        <f>_xlfn.IFNA(VLOOKUP(R$1,'UK NatGrid Capacity'!$B$14:$Y$21,$C18,FALSE),0)</f>
        <v>0</v>
      </c>
      <c r="S18" s="8"/>
    </row>
    <row r="19" spans="1:22">
      <c r="A19" s="54"/>
      <c r="B19" s="58"/>
      <c r="C19" s="58"/>
      <c r="D19" s="5" t="s">
        <v>6</v>
      </c>
      <c r="E19" s="5">
        <f>E18*$S$19</f>
        <v>11786.593540000002</v>
      </c>
      <c r="F19" s="5">
        <f>F18*$S$19</f>
        <v>0</v>
      </c>
      <c r="G19" s="5">
        <f t="shared" ref="G19:R19" si="32">G18*$S$19</f>
        <v>33653.837747300058</v>
      </c>
      <c r="H19" s="5">
        <f t="shared" si="32"/>
        <v>31858.842528899997</v>
      </c>
      <c r="I19" s="5">
        <f t="shared" si="32"/>
        <v>0</v>
      </c>
      <c r="J19" s="5">
        <f t="shared" si="32"/>
        <v>0</v>
      </c>
      <c r="K19" s="5">
        <f t="shared" si="32"/>
        <v>112405.358107069</v>
      </c>
      <c r="L19" s="5">
        <f t="shared" si="32"/>
        <v>0</v>
      </c>
      <c r="M19" s="5">
        <f t="shared" si="32"/>
        <v>61336.345500000032</v>
      </c>
      <c r="N19" s="5">
        <f t="shared" si="32"/>
        <v>0</v>
      </c>
      <c r="O19" s="5">
        <f t="shared" si="32"/>
        <v>0</v>
      </c>
      <c r="P19" s="5">
        <f t="shared" si="32"/>
        <v>21023.157996000002</v>
      </c>
      <c r="Q19" s="5">
        <f t="shared" si="32"/>
        <v>0</v>
      </c>
      <c r="R19" s="5">
        <f t="shared" si="32"/>
        <v>0</v>
      </c>
      <c r="S19" s="9">
        <f>S21*1000</f>
        <v>272064.13541926909</v>
      </c>
      <c r="V19" s="54"/>
    </row>
    <row r="20" spans="1:22">
      <c r="A20" s="54"/>
      <c r="B20" s="58"/>
      <c r="C20" s="58"/>
      <c r="D20" s="5"/>
      <c r="E20" s="5">
        <f t="shared" ref="E20:O20" si="33">E19*$U$3</f>
        <v>2357.3187080000002</v>
      </c>
      <c r="F20" s="5">
        <f t="shared" si="33"/>
        <v>0</v>
      </c>
      <c r="G20" s="5">
        <f t="shared" si="33"/>
        <v>6730.7675494600117</v>
      </c>
      <c r="H20" s="5">
        <f t="shared" si="33"/>
        <v>6371.7685057799999</v>
      </c>
      <c r="I20" s="5">
        <f t="shared" si="33"/>
        <v>0</v>
      </c>
      <c r="J20" s="5">
        <f t="shared" si="33"/>
        <v>0</v>
      </c>
      <c r="K20" s="5">
        <f t="shared" si="33"/>
        <v>22481.071621413801</v>
      </c>
      <c r="L20" s="5">
        <f t="shared" si="33"/>
        <v>0</v>
      </c>
      <c r="M20" s="5">
        <f t="shared" si="33"/>
        <v>12267.269100000007</v>
      </c>
      <c r="N20" s="5">
        <f t="shared" si="33"/>
        <v>0</v>
      </c>
      <c r="O20" s="5">
        <f t="shared" si="33"/>
        <v>0</v>
      </c>
      <c r="P20" s="5">
        <f t="shared" ref="P20:R20" si="34">P19*$U$3</f>
        <v>4204.6315992000009</v>
      </c>
      <c r="Q20" s="5">
        <f t="shared" si="34"/>
        <v>0</v>
      </c>
      <c r="R20" s="5">
        <f t="shared" si="34"/>
        <v>0</v>
      </c>
      <c r="S20" s="9">
        <f>S19*$U$3</f>
        <v>54412.827083853823</v>
      </c>
    </row>
    <row r="21" spans="1:22">
      <c r="A21" s="54"/>
      <c r="B21" s="58"/>
      <c r="C21" s="58"/>
      <c r="D21" s="5" t="s">
        <v>7</v>
      </c>
      <c r="E21" s="5"/>
      <c r="F21" s="5"/>
      <c r="G21" s="5">
        <f t="shared" ref="G21:O21" si="35">G19/1000</f>
        <v>33.653837747300059</v>
      </c>
      <c r="H21" s="5">
        <f t="shared" ref="H21" si="36">H19/1000</f>
        <v>31.858842528899999</v>
      </c>
      <c r="I21" s="5">
        <f t="shared" si="35"/>
        <v>0</v>
      </c>
      <c r="J21" s="5">
        <f t="shared" si="35"/>
        <v>0</v>
      </c>
      <c r="K21" s="5">
        <f t="shared" si="35"/>
        <v>112.40535810706899</v>
      </c>
      <c r="L21" s="5">
        <f t="shared" ref="L21" si="37">L19/1000</f>
        <v>0</v>
      </c>
      <c r="M21" s="5">
        <f t="shared" si="35"/>
        <v>61.336345500000036</v>
      </c>
      <c r="N21" s="5">
        <f t="shared" si="35"/>
        <v>0</v>
      </c>
      <c r="O21" s="5">
        <f t="shared" si="35"/>
        <v>0</v>
      </c>
      <c r="P21" s="5">
        <f t="shared" ref="P21:R21" si="38">P19/1000</f>
        <v>21.023157996000002</v>
      </c>
      <c r="Q21" s="5">
        <f t="shared" si="38"/>
        <v>0</v>
      </c>
      <c r="R21" s="5">
        <f t="shared" si="38"/>
        <v>0</v>
      </c>
      <c r="S21" s="9">
        <f>'UK NatGrid Capacity'!$E$22</f>
        <v>272.06413541926906</v>
      </c>
    </row>
    <row r="22" spans="1:22">
      <c r="A22" s="54"/>
      <c r="B22" s="58"/>
      <c r="C22" s="58"/>
      <c r="D22" s="2" t="s">
        <v>9</v>
      </c>
      <c r="E22" s="5">
        <f>E19*10^6</f>
        <v>11786593540.000002</v>
      </c>
      <c r="F22" s="5">
        <f>F19*10^6</f>
        <v>0</v>
      </c>
      <c r="G22" s="5">
        <f t="shared" ref="G22:O22" si="39">G19*10^6</f>
        <v>33653837747.300056</v>
      </c>
      <c r="H22" s="5">
        <f t="shared" ref="H22" si="40">H19*10^6</f>
        <v>31858842528.899998</v>
      </c>
      <c r="I22" s="5">
        <f t="shared" si="39"/>
        <v>0</v>
      </c>
      <c r="J22" s="5">
        <f t="shared" si="39"/>
        <v>0</v>
      </c>
      <c r="K22" s="5">
        <f t="shared" si="39"/>
        <v>112405358107.069</v>
      </c>
      <c r="L22" s="5">
        <f t="shared" ref="L22" si="41">L19*10^6</f>
        <v>0</v>
      </c>
      <c r="M22" s="5">
        <f t="shared" si="39"/>
        <v>61336345500.000031</v>
      </c>
      <c r="N22" s="5">
        <f t="shared" si="39"/>
        <v>0</v>
      </c>
      <c r="O22" s="5">
        <f t="shared" si="39"/>
        <v>0</v>
      </c>
      <c r="P22" s="5">
        <f t="shared" ref="P22:R22" si="42">P19*10^6</f>
        <v>21023157996</v>
      </c>
      <c r="Q22" s="5">
        <f t="shared" si="42"/>
        <v>0</v>
      </c>
      <c r="R22" s="5">
        <f t="shared" si="42"/>
        <v>0</v>
      </c>
      <c r="S22" s="9">
        <f>S19*10^6</f>
        <v>272064135419.2691</v>
      </c>
    </row>
    <row r="23" spans="1:22">
      <c r="A23" s="54"/>
      <c r="B23" s="58"/>
      <c r="C23" s="58"/>
      <c r="D23" s="5"/>
      <c r="E23" s="5">
        <f>E20*10^6</f>
        <v>2357318708.0000005</v>
      </c>
      <c r="F23" s="5">
        <f>F20*10^6</f>
        <v>0</v>
      </c>
      <c r="G23" s="5">
        <f t="shared" ref="G23:S23" si="43">G20*10^6</f>
        <v>6730767549.4600115</v>
      </c>
      <c r="H23" s="5">
        <f t="shared" ref="H23" si="44">H20*10^6</f>
        <v>6371768505.7799997</v>
      </c>
      <c r="I23" s="5">
        <f t="shared" si="43"/>
        <v>0</v>
      </c>
      <c r="J23" s="5">
        <f t="shared" si="43"/>
        <v>0</v>
      </c>
      <c r="K23" s="5">
        <f t="shared" si="43"/>
        <v>22481071621.413799</v>
      </c>
      <c r="L23" s="5">
        <f t="shared" ref="L23" si="45">L20*10^6</f>
        <v>0</v>
      </c>
      <c r="M23" s="5">
        <f t="shared" si="43"/>
        <v>12267269100.000008</v>
      </c>
      <c r="N23" s="5">
        <f t="shared" si="43"/>
        <v>0</v>
      </c>
      <c r="O23" s="5">
        <f t="shared" si="43"/>
        <v>0</v>
      </c>
      <c r="P23" s="5">
        <f t="shared" ref="P23:R23" si="46">P20*10^6</f>
        <v>4204631599.2000008</v>
      </c>
      <c r="Q23" s="5">
        <f t="shared" si="46"/>
        <v>0</v>
      </c>
      <c r="R23" s="5">
        <f t="shared" si="46"/>
        <v>0</v>
      </c>
      <c r="S23" s="5">
        <f t="shared" si="43"/>
        <v>54412827083.853821</v>
      </c>
    </row>
    <row r="24" spans="1:22">
      <c r="A24" s="54" t="s">
        <v>50</v>
      </c>
      <c r="B24" s="58"/>
      <c r="C24" s="58">
        <v>14</v>
      </c>
      <c r="D24" s="3">
        <v>2050</v>
      </c>
      <c r="E24" s="4">
        <f>_xlfn.IFNA(VLOOKUP(E$1,'UK NatGrid Capacity'!$B$14:$Y$21,$C24,FALSE),0)</f>
        <v>7.7322335625049671E-2</v>
      </c>
      <c r="F24" s="4">
        <f>_xlfn.IFNA(VLOOKUP(F$1,'UK NatGrid Capacity'!$B$14:$Y$21,$C24,FALSE),0)</f>
        <v>0</v>
      </c>
      <c r="G24" s="4">
        <f>_xlfn.IFNA(VLOOKUP(G$1,'UK NatGrid Capacity'!$B$14:$Y$21,$C24,FALSE),0)</f>
        <v>0.55864128752858089</v>
      </c>
      <c r="H24" s="4">
        <f>_xlfn.IFNA(VLOOKUP(H$1,'UK NatGrid Capacity'!$B$14:$Y$21,$C24,FALSE),0)</f>
        <v>8.3828445269032992E-2</v>
      </c>
      <c r="I24" s="4">
        <f>_xlfn.IFNA(VLOOKUP(I$1,'UK NatGrid Capacity'!$B$14:$Y$21,$C24,FALSE),0)</f>
        <v>0</v>
      </c>
      <c r="J24" s="4">
        <f>_xlfn.IFNA(VLOOKUP(J$1,'UK NatGrid Capacity'!$B$14:$Y$21,$C24,FALSE),0)</f>
        <v>0</v>
      </c>
      <c r="K24" s="4">
        <f>_xlfn.IFNA(VLOOKUP(K$1,'UK NatGrid Capacity'!$B$14:$Y$21,$C24,FALSE),0)</f>
        <v>1.3191230718658493E-4</v>
      </c>
      <c r="L24" s="4">
        <f>_xlfn.IFNA(VLOOKUP(L$1,'UK NatGrid Capacity'!$B$14:$Y$21,$C24,FALSE),0)</f>
        <v>0</v>
      </c>
      <c r="M24" s="4">
        <f>_xlfn.IFNA(VLOOKUP(M$1,'UK NatGrid Capacity'!$B$14:$Y$21,$C24,FALSE),0)</f>
        <v>0.15841160944624866</v>
      </c>
      <c r="N24" s="4">
        <f>_xlfn.IFNA(VLOOKUP(N$1,'UK NatGrid Capacity'!$B$14:$Y$21,$C24,FALSE),0)</f>
        <v>0</v>
      </c>
      <c r="O24" s="4">
        <f>_xlfn.IFNA(VLOOKUP(O$1,'UK NatGrid Capacity'!$B$14:$Y$21,$C24,FALSE),0)</f>
        <v>0</v>
      </c>
      <c r="P24" s="4">
        <f>_xlfn.IFNA(VLOOKUP(P$1,'UK NatGrid Capacity'!$B$14:$Y$21,$C24,FALSE),0)</f>
        <v>2.0509988457689918E-3</v>
      </c>
      <c r="Q24" s="4">
        <f>_xlfn.IFNA(VLOOKUP(Q$1,'UK NatGrid Capacity'!$B$14:$Y$21,$C24,FALSE),0)</f>
        <v>9.4392926795091481E-2</v>
      </c>
      <c r="R24" s="4">
        <f>_xlfn.IFNA(VLOOKUP(R$1,'UK NatGrid Capacity'!$B$14:$Y$21,$C24,FALSE),0)</f>
        <v>2.5220484183040803E-2</v>
      </c>
      <c r="S24" s="8"/>
    </row>
    <row r="25" spans="1:22">
      <c r="A25" s="54"/>
      <c r="B25" s="58"/>
      <c r="C25" s="58"/>
      <c r="D25" s="5" t="s">
        <v>6</v>
      </c>
      <c r="E25" s="5">
        <f>E24*$S$25</f>
        <v>42426.130768499999</v>
      </c>
      <c r="F25" s="5">
        <f>F24*$S$25</f>
        <v>0</v>
      </c>
      <c r="G25" s="5">
        <f t="shared" ref="G25:R25" si="47">G24*$S$25</f>
        <v>306521.88821999979</v>
      </c>
      <c r="H25" s="5">
        <f t="shared" si="47"/>
        <v>45995.979717299881</v>
      </c>
      <c r="I25" s="5">
        <f t="shared" si="47"/>
        <v>0</v>
      </c>
      <c r="J25" s="5">
        <f t="shared" si="47"/>
        <v>0</v>
      </c>
      <c r="K25" s="5">
        <f t="shared" si="47"/>
        <v>72.379199999999997</v>
      </c>
      <c r="L25" s="5">
        <f t="shared" si="47"/>
        <v>0</v>
      </c>
      <c r="M25" s="5">
        <f t="shared" si="47"/>
        <v>86919.149599999917</v>
      </c>
      <c r="N25" s="5">
        <f t="shared" si="47"/>
        <v>0</v>
      </c>
      <c r="O25" s="5">
        <f t="shared" si="47"/>
        <v>0</v>
      </c>
      <c r="P25" s="5">
        <f t="shared" si="47"/>
        <v>1125.3662287</v>
      </c>
      <c r="Q25" s="5">
        <f t="shared" si="47"/>
        <v>51792.623999999953</v>
      </c>
      <c r="R25" s="5">
        <f t="shared" si="47"/>
        <v>13838.272619999994</v>
      </c>
      <c r="S25" s="9">
        <f>S27*1000</f>
        <v>548691.79035449948</v>
      </c>
    </row>
    <row r="26" spans="1:22">
      <c r="A26" s="54"/>
      <c r="B26" s="58"/>
      <c r="C26" s="58"/>
      <c r="D26" s="5"/>
      <c r="E26" s="5">
        <f t="shared" ref="E26:O26" si="48">$U$3*E25</f>
        <v>8485.2261536999995</v>
      </c>
      <c r="F26" s="5">
        <f t="shared" si="48"/>
        <v>0</v>
      </c>
      <c r="G26" s="5">
        <f t="shared" si="48"/>
        <v>61304.377643999964</v>
      </c>
      <c r="H26" s="5">
        <f t="shared" si="48"/>
        <v>9199.1959434599758</v>
      </c>
      <c r="I26" s="5">
        <f t="shared" si="48"/>
        <v>0</v>
      </c>
      <c r="J26" s="5">
        <f t="shared" si="48"/>
        <v>0</v>
      </c>
      <c r="K26" s="5">
        <f t="shared" si="48"/>
        <v>14.47584</v>
      </c>
      <c r="L26" s="5">
        <f t="shared" si="48"/>
        <v>0</v>
      </c>
      <c r="M26" s="5">
        <f t="shared" si="48"/>
        <v>17383.829919999986</v>
      </c>
      <c r="N26" s="5">
        <f t="shared" si="48"/>
        <v>0</v>
      </c>
      <c r="O26" s="5">
        <f t="shared" si="48"/>
        <v>0</v>
      </c>
      <c r="P26" s="5">
        <f t="shared" ref="P26:R26" si="49">$U$3*P25</f>
        <v>225.07324574</v>
      </c>
      <c r="Q26" s="5">
        <f t="shared" si="49"/>
        <v>10358.524799999992</v>
      </c>
      <c r="R26" s="5">
        <f t="shared" si="49"/>
        <v>2767.6545239999991</v>
      </c>
      <c r="S26" s="9">
        <f>$U$3*S25</f>
        <v>109738.35807089991</v>
      </c>
    </row>
    <row r="27" spans="1:22">
      <c r="A27" s="54"/>
      <c r="B27" s="58"/>
      <c r="C27" s="58"/>
      <c r="D27" s="5" t="s">
        <v>7</v>
      </c>
      <c r="E27" s="2">
        <f>E25/1000</f>
        <v>42.426130768500002</v>
      </c>
      <c r="F27" s="2">
        <f>F25/1000</f>
        <v>0</v>
      </c>
      <c r="G27" s="2">
        <f t="shared" ref="G27:O27" si="50">G25/1000</f>
        <v>306.52188821999977</v>
      </c>
      <c r="H27" s="2">
        <f t="shared" ref="H27" si="51">H25/1000</f>
        <v>45.995979717299882</v>
      </c>
      <c r="I27" s="2">
        <f t="shared" si="50"/>
        <v>0</v>
      </c>
      <c r="J27" s="2">
        <f t="shared" si="50"/>
        <v>0</v>
      </c>
      <c r="K27" s="2">
        <f t="shared" si="50"/>
        <v>7.2379199999999991E-2</v>
      </c>
      <c r="L27" s="2">
        <f t="shared" ref="L27" si="52">L25/1000</f>
        <v>0</v>
      </c>
      <c r="M27" s="2">
        <f t="shared" si="50"/>
        <v>86.919149599999912</v>
      </c>
      <c r="N27" s="2">
        <f t="shared" si="50"/>
        <v>0</v>
      </c>
      <c r="O27" s="2">
        <f t="shared" si="50"/>
        <v>0</v>
      </c>
      <c r="P27" s="2">
        <f t="shared" ref="P27:R27" si="53">P25/1000</f>
        <v>1.1253662286999999</v>
      </c>
      <c r="Q27" s="2">
        <f t="shared" si="53"/>
        <v>51.792623999999954</v>
      </c>
      <c r="R27" s="2">
        <f t="shared" si="53"/>
        <v>13.838272619999994</v>
      </c>
      <c r="S27" s="9">
        <f>'UK NatGrid Capacity'!$O$22</f>
        <v>548.69179035449952</v>
      </c>
    </row>
    <row r="28" spans="1:22">
      <c r="A28" s="54" t="s">
        <v>50</v>
      </c>
      <c r="B28" s="58" t="s">
        <v>50</v>
      </c>
      <c r="C28" s="60"/>
      <c r="D28" s="2" t="s">
        <v>9</v>
      </c>
      <c r="E28" s="2">
        <f>E25*10^6</f>
        <v>42426130768.5</v>
      </c>
      <c r="F28" s="2">
        <f>F25*10^6</f>
        <v>0</v>
      </c>
      <c r="G28" s="2">
        <f t="shared" ref="G28:S28" si="54">G25*10^6</f>
        <v>306521888219.99982</v>
      </c>
      <c r="H28" s="2">
        <f t="shared" ref="H28" si="55">H25*10^6</f>
        <v>45995979717.299881</v>
      </c>
      <c r="I28" s="2">
        <f t="shared" si="54"/>
        <v>0</v>
      </c>
      <c r="J28" s="2">
        <f t="shared" si="54"/>
        <v>0</v>
      </c>
      <c r="K28" s="2">
        <f t="shared" si="54"/>
        <v>72379200</v>
      </c>
      <c r="L28" s="2">
        <f t="shared" ref="L28" si="56">L25*10^6</f>
        <v>0</v>
      </c>
      <c r="M28" s="2">
        <f t="shared" si="54"/>
        <v>86919149599.999924</v>
      </c>
      <c r="N28" s="2">
        <f t="shared" si="54"/>
        <v>0</v>
      </c>
      <c r="O28" s="2">
        <f t="shared" si="54"/>
        <v>0</v>
      </c>
      <c r="P28" s="2">
        <f t="shared" ref="P28:R28" si="57">P25*10^6</f>
        <v>1125366228.7</v>
      </c>
      <c r="Q28" s="2">
        <f t="shared" si="57"/>
        <v>51792623999.999954</v>
      </c>
      <c r="R28" s="2">
        <f t="shared" si="57"/>
        <v>13838272619.999994</v>
      </c>
      <c r="S28" s="10">
        <f t="shared" si="54"/>
        <v>548691790354.49945</v>
      </c>
    </row>
    <row r="29" spans="1:22">
      <c r="B29" s="58" t="s">
        <v>69</v>
      </c>
      <c r="C29" s="60"/>
      <c r="E29" s="2">
        <f>$U$3*E28</f>
        <v>8485226153.7000008</v>
      </c>
      <c r="F29" s="2">
        <f>$U$3*F28</f>
        <v>0</v>
      </c>
      <c r="G29" s="2">
        <f>$U$3*G28</f>
        <v>61304377643.999969</v>
      </c>
      <c r="H29" s="2">
        <f>$U$3*H28</f>
        <v>9199195943.4599762</v>
      </c>
      <c r="I29" s="2">
        <f t="shared" ref="I29:O29" si="58">$U$3*I28</f>
        <v>0</v>
      </c>
      <c r="J29" s="2">
        <f t="shared" si="58"/>
        <v>0</v>
      </c>
      <c r="K29" s="2">
        <f t="shared" si="58"/>
        <v>14475840</v>
      </c>
      <c r="L29" s="2">
        <f t="shared" ref="L29" si="59">$U$3*L28</f>
        <v>0</v>
      </c>
      <c r="M29" s="2">
        <f t="shared" si="58"/>
        <v>17383829919.999985</v>
      </c>
      <c r="N29" s="2">
        <f t="shared" si="58"/>
        <v>0</v>
      </c>
      <c r="O29" s="2">
        <f t="shared" si="58"/>
        <v>0</v>
      </c>
      <c r="P29" s="2">
        <f t="shared" ref="P29:R29" si="60">$U$3*P28</f>
        <v>225073245.74000001</v>
      </c>
      <c r="Q29" s="2">
        <f t="shared" si="60"/>
        <v>10358524799.999992</v>
      </c>
      <c r="R29" s="2">
        <f t="shared" si="60"/>
        <v>2767654523.999999</v>
      </c>
      <c r="S29" s="10">
        <f>$U$3*S28</f>
        <v>109738358070.8999</v>
      </c>
    </row>
    <row r="30" spans="1:22">
      <c r="B30" s="58"/>
      <c r="C30" s="60"/>
    </row>
    <row r="31" spans="1:22">
      <c r="B31" s="58"/>
      <c r="C31" s="60"/>
      <c r="D31" s="2" t="s">
        <v>11</v>
      </c>
      <c r="E31" s="11">
        <f>(E25-E19)/1</f>
        <v>30639.537228499998</v>
      </c>
      <c r="F31" s="11">
        <f>(F25-F19)/1</f>
        <v>0</v>
      </c>
      <c r="G31" s="11">
        <f t="shared" ref="G31:R31" si="61">(G25-G19)/1</f>
        <v>272868.05047269975</v>
      </c>
      <c r="H31" s="11">
        <f t="shared" si="61"/>
        <v>14137.137188399884</v>
      </c>
      <c r="I31" s="11">
        <f t="shared" si="61"/>
        <v>0</v>
      </c>
      <c r="J31" s="11">
        <f t="shared" si="61"/>
        <v>0</v>
      </c>
      <c r="K31" s="11">
        <f t="shared" si="61"/>
        <v>-112332.978907069</v>
      </c>
      <c r="L31" s="11">
        <f t="shared" ref="L31" si="62">(L25-L19)/1</f>
        <v>0</v>
      </c>
      <c r="M31" s="11">
        <f>(M25-M19)/1</f>
        <v>25582.804099999885</v>
      </c>
      <c r="N31" s="11">
        <f t="shared" si="61"/>
        <v>0</v>
      </c>
      <c r="O31" s="11">
        <f t="shared" si="61"/>
        <v>0</v>
      </c>
      <c r="P31" s="11">
        <f t="shared" si="61"/>
        <v>-19897.791767300001</v>
      </c>
      <c r="Q31" s="11">
        <f t="shared" si="61"/>
        <v>51792.623999999953</v>
      </c>
      <c r="R31" s="11">
        <f t="shared" si="61"/>
        <v>13838.272619999994</v>
      </c>
      <c r="S31" s="11"/>
    </row>
    <row r="32" spans="1:22">
      <c r="B32" s="58"/>
      <c r="C32" s="60"/>
    </row>
    <row r="33" spans="1:19">
      <c r="A33" s="54"/>
      <c r="B33" s="58"/>
      <c r="C33" s="58">
        <v>4</v>
      </c>
      <c r="D33" s="3">
        <f>$D$3</f>
        <v>2020</v>
      </c>
      <c r="E33" s="4">
        <f>_xlfn.IFNA(VLOOKUP(E$1,'UK NatGrid Capacity'!$B$14:$Y$21,$C33,FALSE),0)</f>
        <v>4.332284930476437E-2</v>
      </c>
      <c r="F33" s="4">
        <f>_xlfn.IFNA(VLOOKUP(F$1,'UK NatGrid Capacity'!$B$14:$Y$21,$C33,FALSE),0)</f>
        <v>0</v>
      </c>
      <c r="G33" s="4">
        <f>_xlfn.IFNA(VLOOKUP(G$1,'UK NatGrid Capacity'!$B$14:$Y$21,$C33,FALSE),0)</f>
        <v>0.12369817762064535</v>
      </c>
      <c r="H33" s="4">
        <f>_xlfn.IFNA(VLOOKUP(H$1,'UK NatGrid Capacity'!$B$14:$Y$21,$C33,FALSE),0)</f>
        <v>0.11710048617692068</v>
      </c>
      <c r="I33" s="4">
        <f>_xlfn.IFNA(VLOOKUP(I$1,'UK NatGrid Capacity'!$B$14:$Y$21,$C33,FALSE),0)</f>
        <v>0</v>
      </c>
      <c r="J33" s="4">
        <f>_xlfn.IFNA(VLOOKUP(J$1,'UK NatGrid Capacity'!$B$14:$Y$21,$C33,FALSE),0)</f>
        <v>0</v>
      </c>
      <c r="K33" s="4">
        <f>_xlfn.IFNA(VLOOKUP(K$1,'UK NatGrid Capacity'!$B$14:$Y$21,$C33,FALSE),0)</f>
        <v>0.41315757379724011</v>
      </c>
      <c r="L33" s="4">
        <f>_xlfn.IFNA(VLOOKUP(L$1,'UK NatGrid Capacity'!$B$14:$Y$21,$C33,FALSE),0)</f>
        <v>0</v>
      </c>
      <c r="M33" s="4">
        <f>_xlfn.IFNA(VLOOKUP(M$1,'UK NatGrid Capacity'!$B$14:$Y$21,$C33,FALSE),0)</f>
        <v>0.22544811136343498</v>
      </c>
      <c r="N33" s="4">
        <f>_xlfn.IFNA(VLOOKUP(N$1,'UK NatGrid Capacity'!$B$14:$Y$21,$C33,FALSE),0)</f>
        <v>0</v>
      </c>
      <c r="O33" s="4">
        <f>_xlfn.IFNA(VLOOKUP(O$1,'UK NatGrid Capacity'!$B$14:$Y$21,$C33,FALSE),0)</f>
        <v>0</v>
      </c>
      <c r="P33" s="4">
        <f>_xlfn.IFNA(VLOOKUP(P$1,'UK NatGrid Capacity'!$B$14:$Y$21,$C33,FALSE),0)</f>
        <v>7.7272801736994495E-2</v>
      </c>
      <c r="Q33" s="4">
        <f>_xlfn.IFNA(VLOOKUP(Q$1,'UK NatGrid Capacity'!$B$14:$Y$21,$C33,FALSE),0)</f>
        <v>0</v>
      </c>
      <c r="R33" s="4">
        <f>_xlfn.IFNA(VLOOKUP(R$1,'UK NatGrid Capacity'!$B$14:$Y$21,$C33,FALSE),0)</f>
        <v>0</v>
      </c>
      <c r="S33" s="8"/>
    </row>
    <row r="34" spans="1:19">
      <c r="B34" s="58"/>
      <c r="C34" s="60"/>
      <c r="D34" s="5" t="s">
        <v>6</v>
      </c>
      <c r="E34" s="5">
        <f>E33*$S$34</f>
        <v>11786.593540000002</v>
      </c>
      <c r="F34" s="5">
        <f>F33*$S$34</f>
        <v>0</v>
      </c>
      <c r="G34" s="5">
        <f t="shared" ref="G34:R34" si="63">G33*$S$34</f>
        <v>33653.837747300058</v>
      </c>
      <c r="H34" s="5">
        <f t="shared" si="63"/>
        <v>31858.842528899997</v>
      </c>
      <c r="I34" s="5">
        <f t="shared" si="63"/>
        <v>0</v>
      </c>
      <c r="J34" s="5">
        <f t="shared" si="63"/>
        <v>0</v>
      </c>
      <c r="K34" s="5">
        <f t="shared" si="63"/>
        <v>112405.358107069</v>
      </c>
      <c r="L34" s="5">
        <f t="shared" si="63"/>
        <v>0</v>
      </c>
      <c r="M34" s="5">
        <f t="shared" si="63"/>
        <v>61336.345500000032</v>
      </c>
      <c r="N34" s="5">
        <f t="shared" si="63"/>
        <v>0</v>
      </c>
      <c r="O34" s="5">
        <f t="shared" si="63"/>
        <v>0</v>
      </c>
      <c r="P34" s="5">
        <f t="shared" si="63"/>
        <v>21023.157996000002</v>
      </c>
      <c r="Q34" s="5">
        <f t="shared" si="63"/>
        <v>0</v>
      </c>
      <c r="R34" s="5">
        <f t="shared" si="63"/>
        <v>0</v>
      </c>
      <c r="S34" s="9">
        <f>S36*1000</f>
        <v>272064.13541926909</v>
      </c>
    </row>
    <row r="35" spans="1:19">
      <c r="B35" s="58"/>
      <c r="C35" s="60"/>
      <c r="D35" s="5"/>
      <c r="E35" s="5">
        <f t="shared" ref="E35:O35" si="64">E34*$U$3</f>
        <v>2357.3187080000002</v>
      </c>
      <c r="F35" s="5">
        <f t="shared" si="64"/>
        <v>0</v>
      </c>
      <c r="G35" s="5">
        <f t="shared" si="64"/>
        <v>6730.7675494600117</v>
      </c>
      <c r="H35" s="5">
        <f t="shared" si="64"/>
        <v>6371.7685057799999</v>
      </c>
      <c r="I35" s="5">
        <f t="shared" si="64"/>
        <v>0</v>
      </c>
      <c r="J35" s="5">
        <f t="shared" si="64"/>
        <v>0</v>
      </c>
      <c r="K35" s="5">
        <f t="shared" si="64"/>
        <v>22481.071621413801</v>
      </c>
      <c r="L35" s="5">
        <f t="shared" si="64"/>
        <v>0</v>
      </c>
      <c r="M35" s="5">
        <f t="shared" si="64"/>
        <v>12267.269100000007</v>
      </c>
      <c r="N35" s="5">
        <f t="shared" si="64"/>
        <v>0</v>
      </c>
      <c r="O35" s="5">
        <f t="shared" si="64"/>
        <v>0</v>
      </c>
      <c r="P35" s="5">
        <f t="shared" ref="P35:R35" si="65">P34*$U$3</f>
        <v>4204.6315992000009</v>
      </c>
      <c r="Q35" s="5">
        <f t="shared" si="65"/>
        <v>0</v>
      </c>
      <c r="R35" s="5">
        <f t="shared" si="65"/>
        <v>0</v>
      </c>
      <c r="S35" s="9">
        <f>S34*$U$3</f>
        <v>54412.827083853823</v>
      </c>
    </row>
    <row r="36" spans="1:19">
      <c r="B36" s="58"/>
      <c r="C36" s="60"/>
      <c r="D36" s="5" t="s">
        <v>7</v>
      </c>
      <c r="E36" s="5"/>
      <c r="F36" s="5"/>
      <c r="G36" s="5">
        <f t="shared" ref="G36:O36" si="66">G34/1000</f>
        <v>33.653837747300059</v>
      </c>
      <c r="H36" s="5">
        <f t="shared" ref="H36" si="67">H34/1000</f>
        <v>31.858842528899999</v>
      </c>
      <c r="I36" s="5">
        <f t="shared" si="66"/>
        <v>0</v>
      </c>
      <c r="J36" s="5">
        <f t="shared" si="66"/>
        <v>0</v>
      </c>
      <c r="K36" s="5">
        <f t="shared" si="66"/>
        <v>112.40535810706899</v>
      </c>
      <c r="L36" s="5">
        <f t="shared" ref="L36" si="68">L34/1000</f>
        <v>0</v>
      </c>
      <c r="M36" s="5">
        <f t="shared" si="66"/>
        <v>61.336345500000036</v>
      </c>
      <c r="N36" s="5">
        <f t="shared" si="66"/>
        <v>0</v>
      </c>
      <c r="O36" s="5">
        <f t="shared" si="66"/>
        <v>0</v>
      </c>
      <c r="P36" s="5">
        <f t="shared" ref="P36:R36" si="69">P34/1000</f>
        <v>21.023157996000002</v>
      </c>
      <c r="Q36" s="5">
        <f t="shared" si="69"/>
        <v>0</v>
      </c>
      <c r="R36" s="5">
        <f t="shared" si="69"/>
        <v>0</v>
      </c>
      <c r="S36" s="9">
        <f>'UK NatGrid Capacity'!$E$22</f>
        <v>272.06413541926906</v>
      </c>
    </row>
    <row r="37" spans="1:19">
      <c r="B37" s="58"/>
      <c r="C37" s="60"/>
      <c r="D37" s="2" t="s">
        <v>9</v>
      </c>
      <c r="E37" s="5">
        <f>E34*10^6</f>
        <v>11786593540.000002</v>
      </c>
      <c r="F37" s="5">
        <f>F34*10^6</f>
        <v>0</v>
      </c>
      <c r="G37" s="5">
        <f t="shared" ref="G37:O37" si="70">G34*10^6</f>
        <v>33653837747.300056</v>
      </c>
      <c r="H37" s="5">
        <f t="shared" ref="H37" si="71">H34*10^6</f>
        <v>31858842528.899998</v>
      </c>
      <c r="I37" s="5">
        <f t="shared" si="70"/>
        <v>0</v>
      </c>
      <c r="J37" s="5">
        <f t="shared" si="70"/>
        <v>0</v>
      </c>
      <c r="K37" s="5">
        <f t="shared" si="70"/>
        <v>112405358107.069</v>
      </c>
      <c r="L37" s="5">
        <f t="shared" ref="L37" si="72">L34*10^6</f>
        <v>0</v>
      </c>
      <c r="M37" s="5">
        <f t="shared" si="70"/>
        <v>61336345500.000031</v>
      </c>
      <c r="N37" s="5">
        <f t="shared" si="70"/>
        <v>0</v>
      </c>
      <c r="O37" s="5">
        <f t="shared" si="70"/>
        <v>0</v>
      </c>
      <c r="P37" s="5">
        <f t="shared" ref="P37:R37" si="73">P34*10^6</f>
        <v>21023157996</v>
      </c>
      <c r="Q37" s="5">
        <f t="shared" si="73"/>
        <v>0</v>
      </c>
      <c r="R37" s="5">
        <f t="shared" si="73"/>
        <v>0</v>
      </c>
      <c r="S37" s="9">
        <f>S34*10^6</f>
        <v>272064135419.2691</v>
      </c>
    </row>
    <row r="38" spans="1:19">
      <c r="B38" s="58"/>
      <c r="C38" s="60"/>
      <c r="D38" s="5"/>
      <c r="E38" s="5">
        <f>E35*10^6</f>
        <v>2357318708.0000005</v>
      </c>
      <c r="F38" s="5">
        <f>F35*10^6</f>
        <v>0</v>
      </c>
      <c r="G38" s="5">
        <f t="shared" ref="G38:S38" si="74">G35*10^6</f>
        <v>6730767549.4600115</v>
      </c>
      <c r="H38" s="5">
        <f t="shared" ref="H38" si="75">H35*10^6</f>
        <v>6371768505.7799997</v>
      </c>
      <c r="I38" s="5">
        <f t="shared" si="74"/>
        <v>0</v>
      </c>
      <c r="J38" s="5">
        <f t="shared" si="74"/>
        <v>0</v>
      </c>
      <c r="K38" s="5">
        <f t="shared" si="74"/>
        <v>22481071621.413799</v>
      </c>
      <c r="L38" s="5">
        <f t="shared" ref="L38" si="76">L35*10^6</f>
        <v>0</v>
      </c>
      <c r="M38" s="5">
        <f t="shared" si="74"/>
        <v>12267269100.000008</v>
      </c>
      <c r="N38" s="5">
        <f t="shared" si="74"/>
        <v>0</v>
      </c>
      <c r="O38" s="5">
        <f t="shared" si="74"/>
        <v>0</v>
      </c>
      <c r="P38" s="5">
        <f t="shared" ref="P38:R38" si="77">P35*10^6</f>
        <v>4204631599.2000008</v>
      </c>
      <c r="Q38" s="5">
        <f t="shared" si="77"/>
        <v>0</v>
      </c>
      <c r="R38" s="5">
        <f t="shared" si="77"/>
        <v>0</v>
      </c>
      <c r="S38" s="5">
        <f t="shared" si="74"/>
        <v>54412827083.853821</v>
      </c>
    </row>
    <row r="39" spans="1:19">
      <c r="A39" s="54"/>
      <c r="B39" s="58"/>
      <c r="C39" s="60">
        <v>19</v>
      </c>
      <c r="D39" s="3">
        <v>2050</v>
      </c>
      <c r="E39" s="4">
        <f>_xlfn.IFNA(VLOOKUP(E$1,'UK NatGrid Capacity'!$B$14:$Y$21,$C39,FALSE),0)</f>
        <v>0.10846349339646529</v>
      </c>
      <c r="F39" s="4">
        <f>_xlfn.IFNA(VLOOKUP(F$1,'UK NatGrid Capacity'!$B$14:$Y$21,$C39,FALSE),0)</f>
        <v>0</v>
      </c>
      <c r="G39" s="4">
        <f>_xlfn.IFNA(VLOOKUP(G$1,'UK NatGrid Capacity'!$B$14:$Y$21,$C39,FALSE),0)</f>
        <v>0.53876699735550293</v>
      </c>
      <c r="H39" s="4">
        <f>_xlfn.IFNA(VLOOKUP(H$1,'UK NatGrid Capacity'!$B$14:$Y$21,$C39,FALSE),0)</f>
        <v>0.17023756528402167</v>
      </c>
      <c r="I39" s="4">
        <f>_xlfn.IFNA(VLOOKUP(I$1,'UK NatGrid Capacity'!$B$14:$Y$21,$C39,FALSE),0)</f>
        <v>0</v>
      </c>
      <c r="J39" s="4">
        <f>_xlfn.IFNA(VLOOKUP(J$1,'UK NatGrid Capacity'!$B$14:$Y$21,$C39,FALSE),0)</f>
        <v>0</v>
      </c>
      <c r="K39" s="4">
        <f>_xlfn.IFNA(VLOOKUP(K$1,'UK NatGrid Capacity'!$B$14:$Y$21,$C39,FALSE),0)</f>
        <v>2.0875525119435022E-5</v>
      </c>
      <c r="L39" s="4">
        <f>_xlfn.IFNA(VLOOKUP(L$1,'UK NatGrid Capacity'!$B$14:$Y$21,$C39,FALSE),0)</f>
        <v>0</v>
      </c>
      <c r="M39" s="4">
        <f>_xlfn.IFNA(VLOOKUP(M$1,'UK NatGrid Capacity'!$B$14:$Y$21,$C39,FALSE),0)</f>
        <v>5.8331162527419794E-2</v>
      </c>
      <c r="N39" s="4">
        <f>_xlfn.IFNA(VLOOKUP(N$1,'UK NatGrid Capacity'!$B$14:$Y$21,$C39,FALSE),0)</f>
        <v>0</v>
      </c>
      <c r="O39" s="4">
        <f>_xlfn.IFNA(VLOOKUP(O$1,'UK NatGrid Capacity'!$B$14:$Y$21,$C39,FALSE),0)</f>
        <v>0</v>
      </c>
      <c r="P39" s="4">
        <f>_xlfn.IFNA(VLOOKUP(P$1,'UK NatGrid Capacity'!$B$14:$Y$21,$C39,FALSE),0)</f>
        <v>2.7560164292672832E-3</v>
      </c>
      <c r="Q39" s="4">
        <f>_xlfn.IFNA(VLOOKUP(Q$1,'UK NatGrid Capacity'!$B$14:$Y$21,$C39,FALSE),0)</f>
        <v>0.10897016419702145</v>
      </c>
      <c r="R39" s="4">
        <f>_xlfn.IFNA(VLOOKUP(R$1,'UK NatGrid Capacity'!$B$14:$Y$21,$C39,FALSE),0)</f>
        <v>1.2453725285181976E-2</v>
      </c>
      <c r="S39" s="8"/>
    </row>
    <row r="40" spans="1:19">
      <c r="B40" s="58"/>
      <c r="C40" s="60"/>
      <c r="D40" s="5" t="s">
        <v>6</v>
      </c>
      <c r="E40" s="5">
        <f>E39*$S$40</f>
        <v>63448.378498600003</v>
      </c>
      <c r="F40" s="5">
        <f>F39*$S$40</f>
        <v>0</v>
      </c>
      <c r="G40" s="5">
        <f t="shared" ref="G40:R40" si="78">G39*$S$40</f>
        <v>315164.95827599993</v>
      </c>
      <c r="H40" s="5">
        <f t="shared" si="78"/>
        <v>99584.635701699954</v>
      </c>
      <c r="I40" s="5">
        <f t="shared" si="78"/>
        <v>0</v>
      </c>
      <c r="J40" s="5">
        <f t="shared" si="78"/>
        <v>0</v>
      </c>
      <c r="K40" s="5">
        <f t="shared" si="78"/>
        <v>12.211649999999999</v>
      </c>
      <c r="L40" s="5">
        <f t="shared" si="78"/>
        <v>0</v>
      </c>
      <c r="M40" s="5">
        <f t="shared" si="78"/>
        <v>34122.243000000002</v>
      </c>
      <c r="N40" s="5">
        <f t="shared" si="78"/>
        <v>0</v>
      </c>
      <c r="O40" s="5">
        <f t="shared" si="78"/>
        <v>0</v>
      </c>
      <c r="P40" s="5">
        <f t="shared" si="78"/>
        <v>1612.1993500000001</v>
      </c>
      <c r="Q40" s="5">
        <f t="shared" si="78"/>
        <v>63744.76799999996</v>
      </c>
      <c r="R40" s="5">
        <f t="shared" si="78"/>
        <v>7285.1117999999988</v>
      </c>
      <c r="S40" s="9">
        <f>S42*1000</f>
        <v>584974.50627629994</v>
      </c>
    </row>
    <row r="41" spans="1:19">
      <c r="B41" s="58"/>
      <c r="C41" s="60"/>
      <c r="D41" s="5"/>
      <c r="E41" s="5">
        <f t="shared" ref="E41:O41" si="79">$U$3*E40</f>
        <v>12689.675699720001</v>
      </c>
      <c r="F41" s="5">
        <f t="shared" si="79"/>
        <v>0</v>
      </c>
      <c r="G41" s="5">
        <f t="shared" si="79"/>
        <v>63032.991655199992</v>
      </c>
      <c r="H41" s="5">
        <f t="shared" si="79"/>
        <v>19916.927140339991</v>
      </c>
      <c r="I41" s="5">
        <f t="shared" si="79"/>
        <v>0</v>
      </c>
      <c r="J41" s="5">
        <f t="shared" si="79"/>
        <v>0</v>
      </c>
      <c r="K41" s="5">
        <f t="shared" si="79"/>
        <v>2.4423300000000001</v>
      </c>
      <c r="L41" s="5">
        <f t="shared" si="79"/>
        <v>0</v>
      </c>
      <c r="M41" s="5">
        <f t="shared" si="79"/>
        <v>6824.4486000000006</v>
      </c>
      <c r="N41" s="5">
        <f t="shared" si="79"/>
        <v>0</v>
      </c>
      <c r="O41" s="5">
        <f t="shared" si="79"/>
        <v>0</v>
      </c>
      <c r="P41" s="5">
        <f t="shared" ref="P41:R41" si="80">$U$3*P40</f>
        <v>322.43987000000004</v>
      </c>
      <c r="Q41" s="5">
        <f t="shared" si="80"/>
        <v>12748.953599999993</v>
      </c>
      <c r="R41" s="5">
        <f t="shared" si="80"/>
        <v>1457.0223599999999</v>
      </c>
      <c r="S41" s="9">
        <f>$U$3*S40</f>
        <v>116994.90125525999</v>
      </c>
    </row>
    <row r="42" spans="1:19">
      <c r="B42" s="58"/>
      <c r="C42" s="60"/>
      <c r="D42" s="5" t="s">
        <v>7</v>
      </c>
      <c r="E42" s="2">
        <f>E40/1000</f>
        <v>63.4483784986</v>
      </c>
      <c r="F42" s="2">
        <f>F40/1000</f>
        <v>0</v>
      </c>
      <c r="G42" s="2">
        <f t="shared" ref="G42:O42" si="81">G40/1000</f>
        <v>315.16495827599994</v>
      </c>
      <c r="H42" s="2">
        <f t="shared" ref="H42" si="82">H40/1000</f>
        <v>99.584635701699952</v>
      </c>
      <c r="I42" s="2">
        <f t="shared" si="81"/>
        <v>0</v>
      </c>
      <c r="J42" s="2">
        <f t="shared" si="81"/>
        <v>0</v>
      </c>
      <c r="K42" s="2">
        <f t="shared" si="81"/>
        <v>1.2211649999999999E-2</v>
      </c>
      <c r="L42" s="2">
        <f t="shared" ref="L42" si="83">L40/1000</f>
        <v>0</v>
      </c>
      <c r="M42" s="2">
        <f t="shared" si="81"/>
        <v>34.122243000000005</v>
      </c>
      <c r="N42" s="2">
        <f t="shared" si="81"/>
        <v>0</v>
      </c>
      <c r="O42" s="2">
        <f t="shared" si="81"/>
        <v>0</v>
      </c>
      <c r="P42" s="2">
        <f t="shared" ref="P42:R42" si="84">P40/1000</f>
        <v>1.61219935</v>
      </c>
      <c r="Q42" s="2">
        <f t="shared" si="84"/>
        <v>63.744767999999958</v>
      </c>
      <c r="R42" s="2">
        <f t="shared" si="84"/>
        <v>7.2851117999999984</v>
      </c>
      <c r="S42" s="9">
        <f>'UK NatGrid Capacity'!$T$22</f>
        <v>584.97450627629996</v>
      </c>
    </row>
    <row r="43" spans="1:19">
      <c r="A43" s="54" t="s">
        <v>27</v>
      </c>
      <c r="B43" s="58" t="s">
        <v>27</v>
      </c>
      <c r="C43" s="60"/>
      <c r="D43" s="2" t="s">
        <v>9</v>
      </c>
      <c r="E43" s="2">
        <f>E40*10^6</f>
        <v>63448378498.600006</v>
      </c>
      <c r="F43" s="2">
        <f>F40*10^6</f>
        <v>0</v>
      </c>
      <c r="G43" s="2">
        <f t="shared" ref="G43:S43" si="85">G40*10^6</f>
        <v>315164958275.99994</v>
      </c>
      <c r="H43" s="2">
        <f t="shared" ref="H43" si="86">H40*10^6</f>
        <v>99584635701.699951</v>
      </c>
      <c r="I43" s="2">
        <f t="shared" si="85"/>
        <v>0</v>
      </c>
      <c r="J43" s="2">
        <f t="shared" si="85"/>
        <v>0</v>
      </c>
      <c r="K43" s="2">
        <f t="shared" si="85"/>
        <v>12211649.999999998</v>
      </c>
      <c r="L43" s="2">
        <f t="shared" ref="L43" si="87">L40*10^6</f>
        <v>0</v>
      </c>
      <c r="M43" s="2">
        <f t="shared" si="85"/>
        <v>34122243000.000004</v>
      </c>
      <c r="N43" s="2">
        <f t="shared" si="85"/>
        <v>0</v>
      </c>
      <c r="O43" s="2">
        <f t="shared" si="85"/>
        <v>0</v>
      </c>
      <c r="P43" s="2">
        <f t="shared" ref="P43:R43" si="88">P40*10^6</f>
        <v>1612199350</v>
      </c>
      <c r="Q43" s="2">
        <f t="shared" si="88"/>
        <v>63744767999.999962</v>
      </c>
      <c r="R43" s="2">
        <f t="shared" si="88"/>
        <v>7285111799.999999</v>
      </c>
      <c r="S43" s="10">
        <f t="shared" si="85"/>
        <v>584974506276.29993</v>
      </c>
    </row>
    <row r="44" spans="1:19">
      <c r="B44" s="58" t="s">
        <v>70</v>
      </c>
      <c r="C44" s="60"/>
      <c r="E44" s="2">
        <f>$U$3*E43</f>
        <v>12689675699.720001</v>
      </c>
      <c r="F44" s="2">
        <f>$U$3*F43</f>
        <v>0</v>
      </c>
      <c r="G44" s="2">
        <f>$U$3*G43</f>
        <v>63032991655.199989</v>
      </c>
      <c r="H44" s="2">
        <f>$U$3*H43</f>
        <v>19916927140.339993</v>
      </c>
      <c r="I44" s="2">
        <f t="shared" ref="I44:S44" si="89">$U$3*I43</f>
        <v>0</v>
      </c>
      <c r="J44" s="2">
        <f t="shared" si="89"/>
        <v>0</v>
      </c>
      <c r="K44" s="2">
        <f t="shared" si="89"/>
        <v>2442329.9999999995</v>
      </c>
      <c r="L44" s="2">
        <f t="shared" ref="L44" si="90">$U$3*L43</f>
        <v>0</v>
      </c>
      <c r="M44" s="2">
        <f t="shared" si="89"/>
        <v>6824448600.000001</v>
      </c>
      <c r="N44" s="2">
        <f t="shared" si="89"/>
        <v>0</v>
      </c>
      <c r="O44" s="2">
        <f t="shared" si="89"/>
        <v>0</v>
      </c>
      <c r="P44" s="2">
        <f t="shared" ref="P44:R44" si="91">$U$3*P43</f>
        <v>322439870</v>
      </c>
      <c r="Q44" s="2">
        <f t="shared" si="91"/>
        <v>12748953599.999992</v>
      </c>
      <c r="R44" s="2">
        <f t="shared" si="91"/>
        <v>1457022360</v>
      </c>
      <c r="S44" s="10">
        <f t="shared" si="89"/>
        <v>116994901255.25999</v>
      </c>
    </row>
    <row r="45" spans="1:19">
      <c r="B45" s="58"/>
      <c r="C45" s="60"/>
    </row>
    <row r="46" spans="1:19">
      <c r="B46" s="58"/>
      <c r="C46" s="60"/>
      <c r="D46" s="2" t="s">
        <v>11</v>
      </c>
      <c r="E46" s="11">
        <f>(E40-E34)/1</f>
        <v>51661.784958600001</v>
      </c>
      <c r="F46" s="11">
        <f>(F40-F34)/1</f>
        <v>0</v>
      </c>
      <c r="G46" s="11">
        <f t="shared" ref="G46:R46" si="92">(G40-G34)/1</f>
        <v>281511.12052869989</v>
      </c>
      <c r="H46" s="11">
        <f t="shared" si="92"/>
        <v>67725.793172799953</v>
      </c>
      <c r="I46" s="11">
        <f t="shared" si="92"/>
        <v>0</v>
      </c>
      <c r="J46" s="11">
        <f t="shared" si="92"/>
        <v>0</v>
      </c>
      <c r="K46" s="11">
        <f t="shared" si="92"/>
        <v>-112393.146457069</v>
      </c>
      <c r="L46" s="11">
        <f t="shared" ref="L46" si="93">(L40-L34)/1</f>
        <v>0</v>
      </c>
      <c r="M46" s="11">
        <f t="shared" si="92"/>
        <v>-27214.10250000003</v>
      </c>
      <c r="N46" s="11">
        <f t="shared" si="92"/>
        <v>0</v>
      </c>
      <c r="O46" s="11">
        <f t="shared" si="92"/>
        <v>0</v>
      </c>
      <c r="P46" s="11">
        <f t="shared" si="92"/>
        <v>-19410.958646000003</v>
      </c>
      <c r="Q46" s="11">
        <f t="shared" si="92"/>
        <v>63744.76799999996</v>
      </c>
      <c r="R46" s="11">
        <f t="shared" si="92"/>
        <v>7285.1117999999988</v>
      </c>
      <c r="S46" s="11"/>
    </row>
    <row r="47" spans="1:19">
      <c r="B47" s="58"/>
      <c r="C47" s="60"/>
    </row>
    <row r="48" spans="1:19">
      <c r="A48" s="54"/>
      <c r="B48" s="58"/>
      <c r="C48" s="58">
        <v>4</v>
      </c>
      <c r="D48" s="3">
        <f>$D$3</f>
        <v>2020</v>
      </c>
      <c r="E48" s="4">
        <f>_xlfn.IFNA(VLOOKUP(E$1,'UK NatGrid Capacity'!$B$14:$Y$21,$C48,FALSE),0)</f>
        <v>4.332284930476437E-2</v>
      </c>
      <c r="F48" s="4">
        <f>_xlfn.IFNA(VLOOKUP(F$1,'UK NatGrid Capacity'!$B$14:$Y$21,$C48,FALSE),0)</f>
        <v>0</v>
      </c>
      <c r="G48" s="4">
        <f>_xlfn.IFNA(VLOOKUP(G$1,'UK NatGrid Capacity'!$B$14:$Y$21,$C48,FALSE),0)</f>
        <v>0.12369817762064535</v>
      </c>
      <c r="H48" s="4">
        <f>_xlfn.IFNA(VLOOKUP(H$1,'UK NatGrid Capacity'!$B$14:$Y$21,$C48,FALSE),0)</f>
        <v>0.11710048617692068</v>
      </c>
      <c r="I48" s="4">
        <f>_xlfn.IFNA(VLOOKUP(I$1,'UK NatGrid Capacity'!$B$14:$Y$21,$C48,FALSE),0)</f>
        <v>0</v>
      </c>
      <c r="J48" s="4">
        <f>_xlfn.IFNA(VLOOKUP(J$1,'UK NatGrid Capacity'!$B$14:$Y$21,$C48,FALSE),0)</f>
        <v>0</v>
      </c>
      <c r="K48" s="4">
        <f>_xlfn.IFNA(VLOOKUP(K$1,'UK NatGrid Capacity'!$B$14:$Y$21,$C48,FALSE),0)</f>
        <v>0.41315757379724011</v>
      </c>
      <c r="L48" s="4">
        <f>_xlfn.IFNA(VLOOKUP(L$1,'UK NatGrid Capacity'!$B$14:$Y$21,$C48,FALSE),0)</f>
        <v>0</v>
      </c>
      <c r="M48" s="4">
        <f>_xlfn.IFNA(VLOOKUP(M$1,'UK NatGrid Capacity'!$B$14:$Y$21,$C48,FALSE),0)</f>
        <v>0.22544811136343498</v>
      </c>
      <c r="N48" s="4">
        <f>_xlfn.IFNA(VLOOKUP(N$1,'UK NatGrid Capacity'!$B$14:$Y$21,$C48,FALSE),0)</f>
        <v>0</v>
      </c>
      <c r="O48" s="4">
        <f>_xlfn.IFNA(VLOOKUP(O$1,'UK NatGrid Capacity'!$B$14:$Y$21,$C48,FALSE),0)</f>
        <v>0</v>
      </c>
      <c r="P48" s="4">
        <f>_xlfn.IFNA(VLOOKUP(P$1,'UK NatGrid Capacity'!$B$14:$Y$21,$C48,FALSE),0)</f>
        <v>7.7272801736994495E-2</v>
      </c>
      <c r="Q48" s="4">
        <f>_xlfn.IFNA(VLOOKUP(Q$1,'UK NatGrid Capacity'!$B$14:$Y$21,$C48,FALSE),0)</f>
        <v>0</v>
      </c>
      <c r="R48" s="4">
        <f>_xlfn.IFNA(VLOOKUP(R$1,'UK NatGrid Capacity'!$B$14:$Y$21,$C48,FALSE),0)</f>
        <v>0</v>
      </c>
      <c r="S48" s="8"/>
    </row>
    <row r="49" spans="1:19">
      <c r="B49" s="58"/>
      <c r="C49" s="60"/>
      <c r="D49" s="5" t="s">
        <v>6</v>
      </c>
      <c r="E49" s="5">
        <f>E48*$S$49</f>
        <v>11786.593540000002</v>
      </c>
      <c r="F49" s="5">
        <f>F48*$S$49</f>
        <v>0</v>
      </c>
      <c r="G49" s="5">
        <f t="shared" ref="G49:R49" si="94">G48*$S$49</f>
        <v>33653.837747300058</v>
      </c>
      <c r="H49" s="5">
        <f t="shared" si="94"/>
        <v>31858.842528899997</v>
      </c>
      <c r="I49" s="5">
        <f t="shared" si="94"/>
        <v>0</v>
      </c>
      <c r="J49" s="5">
        <f t="shared" si="94"/>
        <v>0</v>
      </c>
      <c r="K49" s="5">
        <f t="shared" si="94"/>
        <v>112405.358107069</v>
      </c>
      <c r="L49" s="5">
        <f t="shared" si="94"/>
        <v>0</v>
      </c>
      <c r="M49" s="5">
        <f t="shared" si="94"/>
        <v>61336.345500000032</v>
      </c>
      <c r="N49" s="5">
        <f t="shared" si="94"/>
        <v>0</v>
      </c>
      <c r="O49" s="5">
        <f t="shared" si="94"/>
        <v>0</v>
      </c>
      <c r="P49" s="5">
        <f t="shared" si="94"/>
        <v>21023.157996000002</v>
      </c>
      <c r="Q49" s="5">
        <f t="shared" si="94"/>
        <v>0</v>
      </c>
      <c r="R49" s="5">
        <f t="shared" si="94"/>
        <v>0</v>
      </c>
      <c r="S49" s="9">
        <f>S51*1000</f>
        <v>272064.13541926909</v>
      </c>
    </row>
    <row r="50" spans="1:19">
      <c r="B50" s="58"/>
      <c r="C50" s="60"/>
      <c r="D50" s="5"/>
      <c r="E50" s="5">
        <f t="shared" ref="E50:O50" si="95">E49*$U$3</f>
        <v>2357.3187080000002</v>
      </c>
      <c r="F50" s="5">
        <f t="shared" si="95"/>
        <v>0</v>
      </c>
      <c r="G50" s="5">
        <f t="shared" si="95"/>
        <v>6730.7675494600117</v>
      </c>
      <c r="H50" s="5">
        <f t="shared" si="95"/>
        <v>6371.7685057799999</v>
      </c>
      <c r="I50" s="5">
        <f t="shared" si="95"/>
        <v>0</v>
      </c>
      <c r="J50" s="5">
        <f t="shared" si="95"/>
        <v>0</v>
      </c>
      <c r="K50" s="5">
        <f t="shared" si="95"/>
        <v>22481.071621413801</v>
      </c>
      <c r="L50" s="5">
        <f t="shared" si="95"/>
        <v>0</v>
      </c>
      <c r="M50" s="5">
        <f t="shared" si="95"/>
        <v>12267.269100000007</v>
      </c>
      <c r="N50" s="5">
        <f t="shared" si="95"/>
        <v>0</v>
      </c>
      <c r="O50" s="5">
        <f t="shared" si="95"/>
        <v>0</v>
      </c>
      <c r="P50" s="5">
        <f t="shared" ref="P50:R50" si="96">P49*$U$3</f>
        <v>4204.6315992000009</v>
      </c>
      <c r="Q50" s="5">
        <f t="shared" si="96"/>
        <v>0</v>
      </c>
      <c r="R50" s="5">
        <f t="shared" si="96"/>
        <v>0</v>
      </c>
      <c r="S50" s="9">
        <f>S49*$U$3</f>
        <v>54412.827083853823</v>
      </c>
    </row>
    <row r="51" spans="1:19">
      <c r="B51" s="58"/>
      <c r="C51" s="60"/>
      <c r="D51" s="5" t="s">
        <v>7</v>
      </c>
      <c r="E51" s="5"/>
      <c r="F51" s="5"/>
      <c r="G51" s="5">
        <f t="shared" ref="G51:O51" si="97">G49/1000</f>
        <v>33.653837747300059</v>
      </c>
      <c r="H51" s="5">
        <f t="shared" ref="H51" si="98">H49/1000</f>
        <v>31.858842528899999</v>
      </c>
      <c r="I51" s="5">
        <f t="shared" si="97"/>
        <v>0</v>
      </c>
      <c r="J51" s="5">
        <f t="shared" si="97"/>
        <v>0</v>
      </c>
      <c r="K51" s="5">
        <f t="shared" si="97"/>
        <v>112.40535810706899</v>
      </c>
      <c r="L51" s="5">
        <f t="shared" ref="L51" si="99">L49/1000</f>
        <v>0</v>
      </c>
      <c r="M51" s="5">
        <f t="shared" si="97"/>
        <v>61.336345500000036</v>
      </c>
      <c r="N51" s="5">
        <f t="shared" si="97"/>
        <v>0</v>
      </c>
      <c r="O51" s="5">
        <f t="shared" si="97"/>
        <v>0</v>
      </c>
      <c r="P51" s="5">
        <f t="shared" ref="P51:R51" si="100">P49/1000</f>
        <v>21.023157996000002</v>
      </c>
      <c r="Q51" s="5">
        <f t="shared" si="100"/>
        <v>0</v>
      </c>
      <c r="R51" s="5">
        <f t="shared" si="100"/>
        <v>0</v>
      </c>
      <c r="S51" s="9">
        <f>'UK NatGrid Capacity'!$E$22</f>
        <v>272.06413541926906</v>
      </c>
    </row>
    <row r="52" spans="1:19">
      <c r="B52" s="58"/>
      <c r="C52" s="60"/>
      <c r="D52" s="2" t="s">
        <v>9</v>
      </c>
      <c r="E52" s="5">
        <f>E49*10^6</f>
        <v>11786593540.000002</v>
      </c>
      <c r="F52" s="5">
        <f>F49*10^6</f>
        <v>0</v>
      </c>
      <c r="G52" s="5">
        <f t="shared" ref="G52:O52" si="101">G49*10^6</f>
        <v>33653837747.300056</v>
      </c>
      <c r="H52" s="5">
        <f t="shared" ref="H52" si="102">H49*10^6</f>
        <v>31858842528.899998</v>
      </c>
      <c r="I52" s="5">
        <f t="shared" si="101"/>
        <v>0</v>
      </c>
      <c r="J52" s="5">
        <f t="shared" si="101"/>
        <v>0</v>
      </c>
      <c r="K52" s="5">
        <f t="shared" si="101"/>
        <v>112405358107.069</v>
      </c>
      <c r="L52" s="5">
        <f t="shared" ref="L52" si="103">L49*10^6</f>
        <v>0</v>
      </c>
      <c r="M52" s="5">
        <f t="shared" si="101"/>
        <v>61336345500.000031</v>
      </c>
      <c r="N52" s="5">
        <f t="shared" si="101"/>
        <v>0</v>
      </c>
      <c r="O52" s="5">
        <f t="shared" si="101"/>
        <v>0</v>
      </c>
      <c r="P52" s="5">
        <f t="shared" ref="P52:R52" si="104">P49*10^6</f>
        <v>21023157996</v>
      </c>
      <c r="Q52" s="5">
        <f t="shared" si="104"/>
        <v>0</v>
      </c>
      <c r="R52" s="5">
        <f t="shared" si="104"/>
        <v>0</v>
      </c>
      <c r="S52" s="9">
        <f>S49*10^6</f>
        <v>272064135419.2691</v>
      </c>
    </row>
    <row r="53" spans="1:19">
      <c r="B53" s="58"/>
      <c r="C53" s="60"/>
      <c r="D53" s="5"/>
      <c r="E53" s="5">
        <f>E50*10^6</f>
        <v>2357318708.0000005</v>
      </c>
      <c r="F53" s="5">
        <f>F50*10^6</f>
        <v>0</v>
      </c>
      <c r="G53" s="5">
        <f t="shared" ref="G53:S53" si="105">G50*10^6</f>
        <v>6730767549.4600115</v>
      </c>
      <c r="H53" s="5">
        <f t="shared" ref="H53" si="106">H50*10^6</f>
        <v>6371768505.7799997</v>
      </c>
      <c r="I53" s="5">
        <f t="shared" si="105"/>
        <v>0</v>
      </c>
      <c r="J53" s="5">
        <f t="shared" si="105"/>
        <v>0</v>
      </c>
      <c r="K53" s="5">
        <f t="shared" si="105"/>
        <v>22481071621.413799</v>
      </c>
      <c r="L53" s="5">
        <f t="shared" ref="L53" si="107">L50*10^6</f>
        <v>0</v>
      </c>
      <c r="M53" s="5">
        <f t="shared" si="105"/>
        <v>12267269100.000008</v>
      </c>
      <c r="N53" s="5">
        <f t="shared" si="105"/>
        <v>0</v>
      </c>
      <c r="O53" s="5">
        <f t="shared" si="105"/>
        <v>0</v>
      </c>
      <c r="P53" s="5">
        <f t="shared" ref="P53:R53" si="108">P50*10^6</f>
        <v>4204631599.2000008</v>
      </c>
      <c r="Q53" s="5">
        <f t="shared" si="108"/>
        <v>0</v>
      </c>
      <c r="R53" s="5">
        <f t="shared" si="108"/>
        <v>0</v>
      </c>
      <c r="S53" s="5">
        <f t="shared" si="105"/>
        <v>54412827083.853821</v>
      </c>
    </row>
    <row r="54" spans="1:19">
      <c r="A54" s="54"/>
      <c r="B54" s="58"/>
      <c r="C54" s="60">
        <v>24</v>
      </c>
      <c r="D54" s="3">
        <v>2050</v>
      </c>
      <c r="E54" s="4">
        <f>_xlfn.IFNA(VLOOKUP(E$1,'UK NatGrid Capacity'!$B$14:$Y$21,$C54,FALSE),0)</f>
        <v>5.8763948544668175E-2</v>
      </c>
      <c r="F54" s="4">
        <f>_xlfn.IFNA(VLOOKUP(F$1,'UK NatGrid Capacity'!$B$14:$Y$21,$C54,FALSE),0)</f>
        <v>0</v>
      </c>
      <c r="G54" s="4">
        <f>_xlfn.IFNA(VLOOKUP(G$1,'UK NatGrid Capacity'!$B$14:$Y$21,$C54,FALSE),0)</f>
        <v>0.53343739243644928</v>
      </c>
      <c r="H54" s="4">
        <f>_xlfn.IFNA(VLOOKUP(H$1,'UK NatGrid Capacity'!$B$14:$Y$21,$C54,FALSE),0)</f>
        <v>0.12941727919056509</v>
      </c>
      <c r="I54" s="4">
        <f>_xlfn.IFNA(VLOOKUP(I$1,'UK NatGrid Capacity'!$B$14:$Y$21,$C54,FALSE),0)</f>
        <v>0</v>
      </c>
      <c r="J54" s="4">
        <f>_xlfn.IFNA(VLOOKUP(J$1,'UK NatGrid Capacity'!$B$14:$Y$21,$C54,FALSE),0)</f>
        <v>0</v>
      </c>
      <c r="K54" s="4">
        <f>_xlfn.IFNA(VLOOKUP(K$1,'UK NatGrid Capacity'!$B$14:$Y$21,$C54,FALSE),0)</f>
        <v>0.13057072668503067</v>
      </c>
      <c r="L54" s="4">
        <f>_xlfn.IFNA(VLOOKUP(L$1,'UK NatGrid Capacity'!$B$14:$Y$21,$C54,FALSE),0)</f>
        <v>0</v>
      </c>
      <c r="M54" s="4">
        <f>_xlfn.IFNA(VLOOKUP(M$1,'UK NatGrid Capacity'!$B$14:$Y$21,$C54,FALSE),0)</f>
        <v>0.13339019664490892</v>
      </c>
      <c r="N54" s="4">
        <f>_xlfn.IFNA(VLOOKUP(N$1,'UK NatGrid Capacity'!$B$14:$Y$21,$C54,FALSE),0)</f>
        <v>0</v>
      </c>
      <c r="O54" s="4">
        <f>_xlfn.IFNA(VLOOKUP(O$1,'UK NatGrid Capacity'!$B$14:$Y$21,$C54,FALSE),0)</f>
        <v>0</v>
      </c>
      <c r="P54" s="4">
        <f>_xlfn.IFNA(VLOOKUP(P$1,'UK NatGrid Capacity'!$B$14:$Y$21,$C54,FALSE),0)</f>
        <v>1.4420456498377858E-2</v>
      </c>
      <c r="Q54" s="4">
        <f>_xlfn.IFNA(VLOOKUP(Q$1,'UK NatGrid Capacity'!$B$14:$Y$21,$C54,FALSE),0)</f>
        <v>0</v>
      </c>
      <c r="R54" s="4">
        <f>_xlfn.IFNA(VLOOKUP(R$1,'UK NatGrid Capacity'!$B$14:$Y$21,$C54,FALSE),0)</f>
        <v>0</v>
      </c>
      <c r="S54" s="8"/>
    </row>
    <row r="55" spans="1:19">
      <c r="B55" s="58"/>
      <c r="C55" s="60"/>
      <c r="D55" s="5" t="s">
        <v>6</v>
      </c>
      <c r="E55" s="5">
        <f>E54*$S$55</f>
        <v>27202.720958900005</v>
      </c>
      <c r="F55" s="5">
        <f>F54*$S$55</f>
        <v>0</v>
      </c>
      <c r="G55" s="5">
        <f t="shared" ref="G55:R55" si="109">G54*$S$55</f>
        <v>246936.24058399981</v>
      </c>
      <c r="H55" s="5">
        <f t="shared" si="109"/>
        <v>59909.216794800013</v>
      </c>
      <c r="I55" s="5">
        <f t="shared" si="109"/>
        <v>0</v>
      </c>
      <c r="J55" s="5">
        <f t="shared" si="109"/>
        <v>0</v>
      </c>
      <c r="K55" s="5">
        <f t="shared" si="109"/>
        <v>60443.165093199998</v>
      </c>
      <c r="L55" s="5">
        <f t="shared" si="109"/>
        <v>0</v>
      </c>
      <c r="M55" s="5">
        <f t="shared" si="109"/>
        <v>61748.340400000037</v>
      </c>
      <c r="N55" s="5">
        <f t="shared" si="109"/>
        <v>0</v>
      </c>
      <c r="O55" s="5">
        <f t="shared" si="109"/>
        <v>0</v>
      </c>
      <c r="P55" s="5">
        <f t="shared" si="109"/>
        <v>6675.4475140000013</v>
      </c>
      <c r="Q55" s="5">
        <f t="shared" si="109"/>
        <v>0</v>
      </c>
      <c r="R55" s="5">
        <f t="shared" si="109"/>
        <v>0</v>
      </c>
      <c r="S55" s="9">
        <f>S57*1000</f>
        <v>462915.13134489988</v>
      </c>
    </row>
    <row r="56" spans="1:19">
      <c r="B56" s="58"/>
      <c r="C56" s="60"/>
      <c r="D56" s="5"/>
      <c r="E56" s="5">
        <f t="shared" ref="E56:O56" si="110">$U$3*E55</f>
        <v>5440.5441917800017</v>
      </c>
      <c r="F56" s="5">
        <f t="shared" si="110"/>
        <v>0</v>
      </c>
      <c r="G56" s="5">
        <f t="shared" si="110"/>
        <v>49387.248116799965</v>
      </c>
      <c r="H56" s="5">
        <f t="shared" si="110"/>
        <v>11981.843358960003</v>
      </c>
      <c r="I56" s="5">
        <f t="shared" si="110"/>
        <v>0</v>
      </c>
      <c r="J56" s="5">
        <f t="shared" si="110"/>
        <v>0</v>
      </c>
      <c r="K56" s="5">
        <f t="shared" si="110"/>
        <v>12088.633018640001</v>
      </c>
      <c r="L56" s="5">
        <f t="shared" si="110"/>
        <v>0</v>
      </c>
      <c r="M56" s="5">
        <f t="shared" si="110"/>
        <v>12349.668080000009</v>
      </c>
      <c r="N56" s="5">
        <f t="shared" si="110"/>
        <v>0</v>
      </c>
      <c r="O56" s="5">
        <f t="shared" si="110"/>
        <v>0</v>
      </c>
      <c r="P56" s="5">
        <f t="shared" ref="P56:R56" si="111">$U$3*P55</f>
        <v>1335.0895028000004</v>
      </c>
      <c r="Q56" s="5">
        <f t="shared" si="111"/>
        <v>0</v>
      </c>
      <c r="R56" s="5">
        <f t="shared" si="111"/>
        <v>0</v>
      </c>
      <c r="S56" s="9">
        <f>$U$3*S55</f>
        <v>92583.026268979986</v>
      </c>
    </row>
    <row r="57" spans="1:19">
      <c r="B57" s="58"/>
      <c r="C57" s="60"/>
      <c r="D57" s="5" t="s">
        <v>7</v>
      </c>
      <c r="E57" s="2">
        <f>E55/1000</f>
        <v>27.202720958900006</v>
      </c>
      <c r="F57" s="2">
        <f>F55/1000</f>
        <v>0</v>
      </c>
      <c r="G57" s="2">
        <f t="shared" ref="G57:O57" si="112">G55/1000</f>
        <v>246.93624058399982</v>
      </c>
      <c r="H57" s="2">
        <f t="shared" ref="H57" si="113">H55/1000</f>
        <v>59.909216794800017</v>
      </c>
      <c r="I57" s="2">
        <f t="shared" si="112"/>
        <v>0</v>
      </c>
      <c r="J57" s="2">
        <f t="shared" si="112"/>
        <v>0</v>
      </c>
      <c r="K57" s="2">
        <f t="shared" si="112"/>
        <v>60.443165093199994</v>
      </c>
      <c r="L57" s="2">
        <f t="shared" ref="L57" si="114">L55/1000</f>
        <v>0</v>
      </c>
      <c r="M57" s="2">
        <f t="shared" si="112"/>
        <v>61.748340400000039</v>
      </c>
      <c r="N57" s="2">
        <f t="shared" si="112"/>
        <v>0</v>
      </c>
      <c r="O57" s="2">
        <f t="shared" si="112"/>
        <v>0</v>
      </c>
      <c r="P57" s="2">
        <f t="shared" ref="P57:R57" si="115">P55/1000</f>
        <v>6.6754475140000009</v>
      </c>
      <c r="Q57" s="2">
        <f t="shared" si="115"/>
        <v>0</v>
      </c>
      <c r="R57" s="2">
        <f t="shared" si="115"/>
        <v>0</v>
      </c>
      <c r="S57" s="9">
        <f>'UK NatGrid Capacity'!$Y$22</f>
        <v>462.91513134489986</v>
      </c>
    </row>
    <row r="58" spans="1:19">
      <c r="A58" s="54" t="s">
        <v>28</v>
      </c>
      <c r="B58" s="58" t="s">
        <v>28</v>
      </c>
      <c r="C58" s="60"/>
      <c r="D58" s="2" t="s">
        <v>9</v>
      </c>
      <c r="E58" s="2">
        <f>E55*10^6</f>
        <v>27202720958.900005</v>
      </c>
      <c r="F58" s="2">
        <f>F55*10^6</f>
        <v>0</v>
      </c>
      <c r="G58" s="2">
        <f t="shared" ref="G58:S58" si="116">G55*10^6</f>
        <v>246936240583.99982</v>
      </c>
      <c r="H58" s="2">
        <f t="shared" ref="H58" si="117">H55*10^6</f>
        <v>59909216794.800011</v>
      </c>
      <c r="I58" s="2">
        <f t="shared" si="116"/>
        <v>0</v>
      </c>
      <c r="J58" s="2">
        <f t="shared" si="116"/>
        <v>0</v>
      </c>
      <c r="K58" s="2">
        <f t="shared" si="116"/>
        <v>60443165093.199997</v>
      </c>
      <c r="L58" s="2">
        <f t="shared" ref="L58" si="118">L55*10^6</f>
        <v>0</v>
      </c>
      <c r="M58" s="2">
        <f t="shared" si="116"/>
        <v>61748340400.000038</v>
      </c>
      <c r="N58" s="2">
        <f t="shared" si="116"/>
        <v>0</v>
      </c>
      <c r="O58" s="2">
        <f t="shared" si="116"/>
        <v>0</v>
      </c>
      <c r="P58" s="2">
        <f t="shared" ref="P58:R58" si="119">P55*10^6</f>
        <v>6675447514.000001</v>
      </c>
      <c r="Q58" s="2">
        <f t="shared" si="119"/>
        <v>0</v>
      </c>
      <c r="R58" s="2">
        <f t="shared" si="119"/>
        <v>0</v>
      </c>
      <c r="S58" s="10">
        <f t="shared" si="116"/>
        <v>462915131344.8999</v>
      </c>
    </row>
    <row r="59" spans="1:19">
      <c r="B59" s="58" t="s">
        <v>71</v>
      </c>
      <c r="C59" s="60"/>
      <c r="E59" s="2">
        <f>$U$3*E58</f>
        <v>5440544191.7800016</v>
      </c>
      <c r="F59" s="2">
        <f>$U$3*F58</f>
        <v>0</v>
      </c>
      <c r="G59" s="2">
        <f>$U$3*G58</f>
        <v>49387248116.799965</v>
      </c>
      <c r="H59" s="2">
        <f>$U$3*H58</f>
        <v>11981843358.960003</v>
      </c>
      <c r="I59" s="2">
        <f t="shared" ref="I59:S59" si="120">$U$3*I58</f>
        <v>0</v>
      </c>
      <c r="J59" s="2">
        <f t="shared" si="120"/>
        <v>0</v>
      </c>
      <c r="K59" s="2">
        <f t="shared" si="120"/>
        <v>12088633018.639999</v>
      </c>
      <c r="L59" s="2">
        <f t="shared" ref="L59" si="121">$U$3*L58</f>
        <v>0</v>
      </c>
      <c r="M59" s="2">
        <f t="shared" si="120"/>
        <v>12349668080.000008</v>
      </c>
      <c r="N59" s="2">
        <f t="shared" si="120"/>
        <v>0</v>
      </c>
      <c r="O59" s="2">
        <f t="shared" si="120"/>
        <v>0</v>
      </c>
      <c r="P59" s="2">
        <f t="shared" ref="P59:R59" si="122">$U$3*P58</f>
        <v>1335089502.8000002</v>
      </c>
      <c r="Q59" s="2">
        <f t="shared" si="122"/>
        <v>0</v>
      </c>
      <c r="R59" s="2">
        <f t="shared" si="122"/>
        <v>0</v>
      </c>
      <c r="S59" s="10">
        <f t="shared" si="120"/>
        <v>92583026268.97998</v>
      </c>
    </row>
    <row r="60" spans="1:19">
      <c r="B60" s="58"/>
      <c r="C60" s="60"/>
    </row>
    <row r="61" spans="1:19">
      <c r="C61" s="60"/>
      <c r="D61" s="2" t="s">
        <v>11</v>
      </c>
      <c r="E61" s="11">
        <f>(E55-E49)/1</f>
        <v>15416.127418900003</v>
      </c>
      <c r="F61" s="11">
        <f>(F55-F49)/1</f>
        <v>0</v>
      </c>
      <c r="G61" s="11">
        <f>(G55-G49)/G49</f>
        <v>6.3375358388007532</v>
      </c>
      <c r="H61" s="11">
        <f t="shared" ref="H61:R61" si="123">(H55-H49)/H49</f>
        <v>0.88045804678731754</v>
      </c>
      <c r="I61" s="11" t="e">
        <f t="shared" si="123"/>
        <v>#DIV/0!</v>
      </c>
      <c r="J61" s="11" t="e">
        <f t="shared" si="123"/>
        <v>#DIV/0!</v>
      </c>
      <c r="K61" s="11">
        <f t="shared" si="123"/>
        <v>-0.46227505422271487</v>
      </c>
      <c r="L61" s="11" t="e">
        <f t="shared" ref="L61" si="124">(L55-L49)/L49</f>
        <v>#DIV/0!</v>
      </c>
      <c r="M61" s="11">
        <f t="shared" si="123"/>
        <v>6.7169782718796787E-3</v>
      </c>
      <c r="N61" s="11" t="e">
        <f t="shared" si="123"/>
        <v>#DIV/0!</v>
      </c>
      <c r="O61" s="11" t="e">
        <f t="shared" si="123"/>
        <v>#DIV/0!</v>
      </c>
      <c r="P61" s="11">
        <f t="shared" si="123"/>
        <v>-0.68247170499931009</v>
      </c>
      <c r="Q61" s="11" t="e">
        <f t="shared" si="123"/>
        <v>#DIV/0!</v>
      </c>
      <c r="R61" s="11" t="e">
        <f t="shared" si="123"/>
        <v>#DIV/0!</v>
      </c>
      <c r="S61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D779-F907-4330-B052-86549C1C82D2}">
  <dimension ref="A1:Y22"/>
  <sheetViews>
    <sheetView workbookViewId="0">
      <selection activeCell="J27" sqref="J27"/>
    </sheetView>
  </sheetViews>
  <sheetFormatPr defaultRowHeight="15.75"/>
  <cols>
    <col min="2" max="2" width="12.375" customWidth="1"/>
  </cols>
  <sheetData>
    <row r="1" spans="1:25">
      <c r="A1" s="12" t="s">
        <v>24</v>
      </c>
      <c r="C1" s="12" t="s">
        <v>47</v>
      </c>
      <c r="G1" t="s">
        <v>49</v>
      </c>
      <c r="L1" t="s">
        <v>50</v>
      </c>
      <c r="Q1" t="s">
        <v>27</v>
      </c>
      <c r="V1" t="s">
        <v>28</v>
      </c>
    </row>
    <row r="2" spans="1:25">
      <c r="A2" s="13"/>
      <c r="B2" s="15">
        <v>2020</v>
      </c>
      <c r="C2" s="16"/>
      <c r="D2" s="16"/>
      <c r="E2" s="17"/>
      <c r="F2" s="14"/>
      <c r="G2" s="37" t="s">
        <v>36</v>
      </c>
      <c r="H2" s="16"/>
      <c r="I2" s="16"/>
      <c r="J2" s="17"/>
      <c r="K2" s="14"/>
      <c r="L2" s="38" t="s">
        <v>37</v>
      </c>
      <c r="M2" s="16"/>
      <c r="N2" s="16"/>
      <c r="O2" s="17"/>
      <c r="P2" s="14"/>
      <c r="Q2" s="39" t="s">
        <v>38</v>
      </c>
      <c r="R2" s="16"/>
      <c r="S2" s="16"/>
      <c r="T2" s="17"/>
      <c r="U2" s="14"/>
      <c r="V2" s="40" t="s">
        <v>39</v>
      </c>
      <c r="W2" s="16"/>
      <c r="X2" s="16"/>
      <c r="Y2" s="41"/>
    </row>
    <row r="3" spans="1:25">
      <c r="A3" s="13"/>
      <c r="B3" s="42" t="s">
        <v>40</v>
      </c>
      <c r="C3" s="43"/>
      <c r="D3" s="43"/>
      <c r="E3" s="41"/>
      <c r="F3" s="31"/>
      <c r="G3" s="42" t="s">
        <v>40</v>
      </c>
      <c r="H3" s="43"/>
      <c r="I3" s="43"/>
      <c r="J3" s="41"/>
      <c r="K3" s="13"/>
      <c r="L3" s="42" t="s">
        <v>40</v>
      </c>
      <c r="M3" s="43"/>
      <c r="N3" s="43"/>
      <c r="O3" s="41"/>
      <c r="P3" s="13"/>
      <c r="Q3" s="42" t="s">
        <v>40</v>
      </c>
      <c r="R3" s="43"/>
      <c r="S3" s="43"/>
      <c r="T3" s="41"/>
      <c r="U3" s="13"/>
      <c r="V3" s="42" t="s">
        <v>40</v>
      </c>
      <c r="W3" s="43"/>
      <c r="X3" s="43"/>
      <c r="Y3" s="41"/>
    </row>
    <row r="4" spans="1:25" ht="27">
      <c r="A4" s="13"/>
      <c r="B4" s="44" t="s">
        <v>41</v>
      </c>
      <c r="C4" s="44" t="s">
        <v>42</v>
      </c>
      <c r="D4" s="44" t="s">
        <v>43</v>
      </c>
      <c r="E4" s="44" t="s">
        <v>44</v>
      </c>
      <c r="F4" s="45"/>
      <c r="G4" s="44" t="s">
        <v>41</v>
      </c>
      <c r="H4" s="44" t="s">
        <v>42</v>
      </c>
      <c r="I4" s="44" t="s">
        <v>43</v>
      </c>
      <c r="J4" s="44" t="s">
        <v>44</v>
      </c>
      <c r="K4" s="46"/>
      <c r="L4" s="44" t="s">
        <v>41</v>
      </c>
      <c r="M4" s="44" t="s">
        <v>42</v>
      </c>
      <c r="N4" s="44" t="s">
        <v>43</v>
      </c>
      <c r="O4" s="44" t="s">
        <v>44</v>
      </c>
      <c r="P4" s="46"/>
      <c r="Q4" s="44" t="s">
        <v>41</v>
      </c>
      <c r="R4" s="44" t="s">
        <v>42</v>
      </c>
      <c r="S4" s="44" t="s">
        <v>43</v>
      </c>
      <c r="T4" s="44" t="s">
        <v>44</v>
      </c>
      <c r="U4" s="46"/>
      <c r="V4" s="44" t="s">
        <v>41</v>
      </c>
      <c r="W4" s="44" t="s">
        <v>42</v>
      </c>
      <c r="X4" s="44" t="s">
        <v>43</v>
      </c>
      <c r="Y4" s="44" t="s">
        <v>44</v>
      </c>
    </row>
    <row r="5" spans="1:25">
      <c r="A5" s="13"/>
      <c r="B5" s="47" t="s">
        <v>12</v>
      </c>
      <c r="C5" s="48">
        <v>4.19551243</v>
      </c>
      <c r="D5" s="49">
        <v>0.57201686822839837</v>
      </c>
      <c r="E5" s="48">
        <v>21.023157995999998</v>
      </c>
      <c r="F5" s="30"/>
      <c r="G5" s="47" t="s">
        <v>12</v>
      </c>
      <c r="H5" s="48">
        <v>1.7188038000000001</v>
      </c>
      <c r="I5" s="49">
        <v>0.10195335778868672</v>
      </c>
      <c r="J5" s="48">
        <v>1.5350832926</v>
      </c>
      <c r="K5" s="13"/>
      <c r="L5" s="47" t="s">
        <v>12</v>
      </c>
      <c r="M5" s="48">
        <v>1.5067158</v>
      </c>
      <c r="N5" s="49">
        <v>8.5262572054710217E-2</v>
      </c>
      <c r="O5" s="48">
        <v>1.1253662287000001</v>
      </c>
      <c r="P5" s="13"/>
      <c r="Q5" s="47" t="s">
        <v>12</v>
      </c>
      <c r="R5" s="48">
        <v>1.3088038000000002</v>
      </c>
      <c r="S5" s="49">
        <v>0.1406177317711774</v>
      </c>
      <c r="T5" s="48">
        <v>1.6121993500000003</v>
      </c>
      <c r="U5" s="13"/>
      <c r="V5" s="47" t="s">
        <v>12</v>
      </c>
      <c r="W5" s="48">
        <v>2.0661040000000002</v>
      </c>
      <c r="X5" s="49">
        <v>0.36882818456521183</v>
      </c>
      <c r="Y5" s="48">
        <v>6.6754475140000009</v>
      </c>
    </row>
    <row r="6" spans="1:25">
      <c r="A6" s="13"/>
      <c r="B6" s="47" t="s">
        <v>13</v>
      </c>
      <c r="C6" s="48">
        <v>0</v>
      </c>
      <c r="D6" s="49">
        <v>0</v>
      </c>
      <c r="E6" s="48">
        <v>0</v>
      </c>
      <c r="F6" s="30"/>
      <c r="G6" s="47" t="s">
        <v>13</v>
      </c>
      <c r="H6" s="48">
        <v>8.4</v>
      </c>
      <c r="I6" s="49">
        <v>0.75099999999999933</v>
      </c>
      <c r="J6" s="48">
        <v>55.261583999999957</v>
      </c>
      <c r="K6" s="13"/>
      <c r="L6" s="47" t="s">
        <v>13</v>
      </c>
      <c r="M6" s="48">
        <v>7.8</v>
      </c>
      <c r="N6" s="49">
        <v>0.75799999999999934</v>
      </c>
      <c r="O6" s="48">
        <v>51.792623999999954</v>
      </c>
      <c r="P6" s="13"/>
      <c r="Q6" s="47" t="s">
        <v>13</v>
      </c>
      <c r="R6" s="48">
        <v>9.6</v>
      </c>
      <c r="S6" s="49">
        <v>0.75799999999999956</v>
      </c>
      <c r="T6" s="48">
        <v>63.744767999999965</v>
      </c>
      <c r="U6" s="13"/>
      <c r="V6" s="47" t="s">
        <v>13</v>
      </c>
      <c r="W6" s="48">
        <v>0</v>
      </c>
      <c r="X6" s="49">
        <v>2.7739739111697684E-3</v>
      </c>
      <c r="Y6" s="48">
        <v>0</v>
      </c>
    </row>
    <row r="7" spans="1:25">
      <c r="A7" s="13"/>
      <c r="B7" s="47" t="s">
        <v>2</v>
      </c>
      <c r="C7" s="48">
        <v>37.859646302000002</v>
      </c>
      <c r="D7" s="49">
        <v>0.33892714638728016</v>
      </c>
      <c r="E7" s="48">
        <v>112.40535810706898</v>
      </c>
      <c r="F7" s="30"/>
      <c r="G7" s="47" t="s">
        <v>2</v>
      </c>
      <c r="H7" s="48">
        <v>7.0510570000000009E-2</v>
      </c>
      <c r="I7" s="49">
        <v>0</v>
      </c>
      <c r="J7" s="48">
        <v>0</v>
      </c>
      <c r="K7" s="13"/>
      <c r="L7" s="47" t="s">
        <v>2</v>
      </c>
      <c r="M7" s="48">
        <v>0.24027145000000003</v>
      </c>
      <c r="N7" s="49">
        <v>3.4388046326039388E-2</v>
      </c>
      <c r="O7" s="48">
        <v>7.2379200000000005E-2</v>
      </c>
      <c r="P7" s="13"/>
      <c r="Q7" s="47" t="s">
        <v>2</v>
      </c>
      <c r="R7" s="48">
        <v>0.50253680000000001</v>
      </c>
      <c r="S7" s="49">
        <v>2.7739739111697684E-3</v>
      </c>
      <c r="T7" s="48">
        <v>1.2211649999999999E-2</v>
      </c>
      <c r="U7" s="13"/>
      <c r="V7" s="47" t="s">
        <v>2</v>
      </c>
      <c r="W7" s="48">
        <v>43.172204080000007</v>
      </c>
      <c r="X7" s="49">
        <v>0.15982284986466608</v>
      </c>
      <c r="Y7" s="48">
        <v>60.443165093199994</v>
      </c>
    </row>
    <row r="8" spans="1:25">
      <c r="A8" s="13"/>
      <c r="B8" s="47" t="s">
        <v>15</v>
      </c>
      <c r="C8" s="48">
        <v>0</v>
      </c>
      <c r="D8" s="49">
        <v>0</v>
      </c>
      <c r="E8" s="48">
        <v>0</v>
      </c>
      <c r="F8" s="30"/>
      <c r="G8" s="47" t="s">
        <v>15</v>
      </c>
      <c r="H8" s="48">
        <v>7.1331453000000007</v>
      </c>
      <c r="I8" s="49">
        <v>0.12630206314367481</v>
      </c>
      <c r="J8" s="48">
        <v>7.8921552804999999</v>
      </c>
      <c r="K8" s="13"/>
      <c r="L8" s="47" t="s">
        <v>15</v>
      </c>
      <c r="M8" s="48">
        <v>20.322255000000002</v>
      </c>
      <c r="N8" s="49">
        <v>7.7733080620303652E-2</v>
      </c>
      <c r="O8" s="48">
        <v>13.838272619999994</v>
      </c>
      <c r="P8" s="13"/>
      <c r="Q8" s="47" t="s">
        <v>15</v>
      </c>
      <c r="R8" s="48">
        <v>4.8215669999999999</v>
      </c>
      <c r="S8" s="49">
        <v>0.17248205140015427</v>
      </c>
      <c r="T8" s="48">
        <v>7.2851117999999992</v>
      </c>
      <c r="U8" s="13"/>
      <c r="V8" s="47" t="s">
        <v>15</v>
      </c>
      <c r="W8" s="48">
        <v>0</v>
      </c>
      <c r="X8" s="49">
        <v>2.7739739111697684E-3</v>
      </c>
      <c r="Y8" s="48">
        <v>0</v>
      </c>
    </row>
    <row r="9" spans="1:25">
      <c r="A9" s="13"/>
      <c r="B9" s="47" t="s">
        <v>3</v>
      </c>
      <c r="C9" s="48">
        <v>9.2490000000000006</v>
      </c>
      <c r="D9" s="49">
        <v>0.75704032053817027</v>
      </c>
      <c r="E9" s="48">
        <v>61.336345500000029</v>
      </c>
      <c r="F9" s="30"/>
      <c r="G9" s="47" t="s">
        <v>3</v>
      </c>
      <c r="H9" s="48">
        <v>15.92</v>
      </c>
      <c r="I9" s="49">
        <v>0.72508834555196111</v>
      </c>
      <c r="J9" s="48">
        <v>101.12024060000006</v>
      </c>
      <c r="K9" s="13"/>
      <c r="L9" s="47" t="s">
        <v>3</v>
      </c>
      <c r="M9" s="48">
        <v>14.72</v>
      </c>
      <c r="N9" s="49">
        <v>0.67406775486400572</v>
      </c>
      <c r="O9" s="48">
        <v>86.919149599999926</v>
      </c>
      <c r="P9" s="13"/>
      <c r="Q9" s="47" t="s">
        <v>3</v>
      </c>
      <c r="R9" s="48">
        <v>5.45</v>
      </c>
      <c r="S9" s="49">
        <v>0.71472169159230881</v>
      </c>
      <c r="T9" s="48">
        <v>34.122243000000005</v>
      </c>
      <c r="U9" s="13"/>
      <c r="V9" s="47" t="s">
        <v>3</v>
      </c>
      <c r="W9" s="48">
        <v>8.7900000000000009</v>
      </c>
      <c r="X9" s="49">
        <v>0.80192233287099834</v>
      </c>
      <c r="Y9" s="48">
        <v>61.748340400000032</v>
      </c>
    </row>
    <row r="10" spans="1:25">
      <c r="A10" s="13"/>
      <c r="B10" s="47" t="s">
        <v>17</v>
      </c>
      <c r="C10" s="48">
        <v>9.5122</v>
      </c>
      <c r="D10" s="49">
        <v>0.40387736800320612</v>
      </c>
      <c r="E10" s="48">
        <v>33.653837747300052</v>
      </c>
      <c r="F10" s="30"/>
      <c r="G10" s="47" t="s">
        <v>17</v>
      </c>
      <c r="H10" s="48">
        <v>82.721600000000009</v>
      </c>
      <c r="I10" s="49">
        <v>0.42557969363696679</v>
      </c>
      <c r="J10" s="48">
        <v>308.39258670199916</v>
      </c>
      <c r="K10" s="13"/>
      <c r="L10" s="47" t="s">
        <v>17</v>
      </c>
      <c r="M10" s="48">
        <v>87.871800000000007</v>
      </c>
      <c r="N10" s="49">
        <v>0.39820605848676088</v>
      </c>
      <c r="O10" s="48">
        <v>306.52188821999977</v>
      </c>
      <c r="P10" s="13"/>
      <c r="Q10" s="47" t="s">
        <v>45</v>
      </c>
      <c r="R10" s="48">
        <v>83.971600000000009</v>
      </c>
      <c r="S10" s="49">
        <v>0.42845122592654761</v>
      </c>
      <c r="T10" s="48">
        <v>315.16495827599994</v>
      </c>
      <c r="U10" s="13"/>
      <c r="V10" s="47" t="s">
        <v>17</v>
      </c>
      <c r="W10" s="48">
        <v>64.734800000000007</v>
      </c>
      <c r="X10" s="49">
        <v>0.43545463274494278</v>
      </c>
      <c r="Y10" s="48">
        <v>246.93624058399982</v>
      </c>
    </row>
    <row r="11" spans="1:25">
      <c r="A11" s="13"/>
      <c r="B11" s="47" t="s">
        <v>18</v>
      </c>
      <c r="C11" s="48">
        <v>12.6104748</v>
      </c>
      <c r="D11" s="49">
        <v>0.2883994637510201</v>
      </c>
      <c r="E11" s="48">
        <v>31.858842528899991</v>
      </c>
      <c r="F11" s="30"/>
      <c r="G11" s="47" t="s">
        <v>18</v>
      </c>
      <c r="H11" s="48">
        <v>47.736128000000001</v>
      </c>
      <c r="I11" s="49">
        <v>0.25824251737923792</v>
      </c>
      <c r="J11" s="48">
        <v>107.98888129439993</v>
      </c>
      <c r="K11" s="13"/>
      <c r="L11" s="47" t="s">
        <v>18</v>
      </c>
      <c r="M11" s="48">
        <v>28.82347</v>
      </c>
      <c r="N11" s="49">
        <v>0.18216691523019693</v>
      </c>
      <c r="O11" s="48">
        <v>45.995979717299889</v>
      </c>
      <c r="P11" s="13"/>
      <c r="Q11" s="47" t="s">
        <v>18</v>
      </c>
      <c r="R11" s="48">
        <v>41.523617000000002</v>
      </c>
      <c r="S11" s="49">
        <v>0.27377453891763753</v>
      </c>
      <c r="T11" s="48">
        <v>99.584635701699966</v>
      </c>
      <c r="U11" s="13"/>
      <c r="V11" s="47" t="s">
        <v>18</v>
      </c>
      <c r="W11" s="48">
        <v>25.280104799999993</v>
      </c>
      <c r="X11" s="49">
        <v>0.27052703076231366</v>
      </c>
      <c r="Y11" s="48">
        <v>59.909216794800017</v>
      </c>
    </row>
    <row r="12" spans="1:25">
      <c r="A12" s="13"/>
      <c r="B12" s="47" t="s">
        <v>0</v>
      </c>
      <c r="C12" s="48">
        <v>12.953498</v>
      </c>
      <c r="D12" s="49">
        <v>0.10387167587180703</v>
      </c>
      <c r="E12" s="48">
        <v>11.78659354</v>
      </c>
      <c r="F12" s="30"/>
      <c r="G12" s="47" t="s">
        <v>0</v>
      </c>
      <c r="H12" s="48">
        <v>75.364930000000001</v>
      </c>
      <c r="I12" s="49">
        <v>9.7652696119271687E-2</v>
      </c>
      <c r="J12" s="48">
        <v>64.469996200300002</v>
      </c>
      <c r="K12" s="13"/>
      <c r="L12" s="47" t="s">
        <v>0</v>
      </c>
      <c r="M12" s="48">
        <v>56.168820000000004</v>
      </c>
      <c r="N12" s="49">
        <v>8.622516216011776E-2</v>
      </c>
      <c r="O12" s="48">
        <v>42.426130768500002</v>
      </c>
      <c r="P12" s="13"/>
      <c r="Q12" s="47" t="s">
        <v>0</v>
      </c>
      <c r="R12" s="48">
        <v>71.130529999999979</v>
      </c>
      <c r="S12" s="49">
        <v>0.10182639693577378</v>
      </c>
      <c r="T12" s="48">
        <v>63.4483784986</v>
      </c>
      <c r="U12" s="13"/>
      <c r="V12" s="47" t="s">
        <v>0</v>
      </c>
      <c r="W12" s="48">
        <v>30.773226999999999</v>
      </c>
      <c r="X12" s="49">
        <v>0.10091023092237952</v>
      </c>
      <c r="Y12" s="48">
        <v>27.202720958900006</v>
      </c>
    </row>
    <row r="13" spans="1: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50" t="s">
        <v>46</v>
      </c>
      <c r="R13" s="13"/>
      <c r="S13" s="13"/>
      <c r="T13" s="13"/>
      <c r="U13" s="13"/>
      <c r="V13" s="13"/>
      <c r="W13" s="13"/>
      <c r="X13" s="13"/>
      <c r="Y13" s="13"/>
    </row>
    <row r="14" spans="1:25">
      <c r="A14" s="36" t="s">
        <v>48</v>
      </c>
      <c r="B14" s="47" t="s">
        <v>12</v>
      </c>
      <c r="C14" s="24">
        <f>C5/SUM($C$5:$C$12)</f>
        <v>4.8570228379428627E-2</v>
      </c>
      <c r="D14" s="24"/>
      <c r="E14" s="25">
        <f>E5/SUM($E$5:$E$12)</f>
        <v>7.7272801736994495E-2</v>
      </c>
      <c r="F14" s="30"/>
      <c r="G14" s="51"/>
      <c r="H14" s="24">
        <f>H5/SUM($H$5:$H$12)</f>
        <v>7.189688804255405E-3</v>
      </c>
      <c r="I14" s="24"/>
      <c r="J14" s="25">
        <f>J5/SUM($J$5:$J$12)</f>
        <v>2.3738626800737872E-3</v>
      </c>
      <c r="K14" s="30"/>
      <c r="L14" s="51"/>
      <c r="M14" s="24">
        <f>M5/SUM($M$5:$M$12)</f>
        <v>6.9289156639263235E-3</v>
      </c>
      <c r="N14" s="24"/>
      <c r="O14" s="25">
        <f>O5/SUM($O$5:$O$12)</f>
        <v>2.0509988457689918E-3</v>
      </c>
      <c r="P14" s="30"/>
      <c r="Q14" s="51"/>
      <c r="R14" s="24">
        <f>R5/SUM($R$5:$R$12)</f>
        <v>5.9951988728897624E-3</v>
      </c>
      <c r="S14" s="24"/>
      <c r="T14" s="25">
        <f>T5/SUM($T$5:$T$12)</f>
        <v>2.7560164292672832E-3</v>
      </c>
      <c r="U14" s="30"/>
      <c r="V14" s="51"/>
      <c r="W14" s="24">
        <f>W5/SUM($W$5:$W$12)</f>
        <v>1.1818705388453423E-2</v>
      </c>
      <c r="X14" s="24"/>
      <c r="Y14" s="25">
        <f>Y5/SUM($Y$5:$Y$12)</f>
        <v>1.4420456498377858E-2</v>
      </c>
    </row>
    <row r="15" spans="1:25">
      <c r="A15" s="13"/>
      <c r="B15" s="47" t="s">
        <v>13</v>
      </c>
      <c r="C15" s="26">
        <f>C6/SUM($C$5:$C$12)</f>
        <v>0</v>
      </c>
      <c r="D15" s="26"/>
      <c r="E15" s="27">
        <f t="shared" ref="E15:E21" si="0">E6/SUM($E$5:$E$12)</f>
        <v>0</v>
      </c>
      <c r="F15" s="30"/>
      <c r="G15" s="52"/>
      <c r="H15" s="26">
        <f t="shared" ref="H15:H21" si="1">H6/SUM($H$5:$H$12)</f>
        <v>3.5136870162694199E-2</v>
      </c>
      <c r="I15" s="26"/>
      <c r="J15" s="27">
        <f t="shared" ref="J15:J21" si="2">J6/SUM($J$5:$J$12)</f>
        <v>8.5456869038796429E-2</v>
      </c>
      <c r="K15" s="30"/>
      <c r="L15" s="52"/>
      <c r="M15" s="26">
        <f t="shared" ref="M15:M21" si="3">M6/SUM($M$5:$M$12)</f>
        <v>3.5869765339040925E-2</v>
      </c>
      <c r="N15" s="26"/>
      <c r="O15" s="27">
        <f t="shared" ref="O15:O21" si="4">O6/SUM($O$5:$O$12)</f>
        <v>9.4392926795091481E-2</v>
      </c>
      <c r="P15" s="30"/>
      <c r="Q15" s="52"/>
      <c r="R15" s="26">
        <f t="shared" ref="R15:R21" si="5">R6/SUM($R$5:$R$12)</f>
        <v>4.3974436183438423E-2</v>
      </c>
      <c r="S15" s="26"/>
      <c r="T15" s="27">
        <f t="shared" ref="T15:T21" si="6">T6/SUM($T$5:$T$12)</f>
        <v>0.10897016419702145</v>
      </c>
      <c r="U15" s="30"/>
      <c r="V15" s="52"/>
      <c r="W15" s="26">
        <f t="shared" ref="W15:W21" si="7">W6/SUM($W$5:$W$12)</f>
        <v>0</v>
      </c>
      <c r="X15" s="26"/>
      <c r="Y15" s="27">
        <f t="shared" ref="Y15:Y21" si="8">Y6/SUM($Y$5:$Y$12)</f>
        <v>0</v>
      </c>
    </row>
    <row r="16" spans="1:25">
      <c r="A16" s="13"/>
      <c r="B16" s="47" t="s">
        <v>2</v>
      </c>
      <c r="C16" s="26">
        <f>C7/SUM($C$5:$C$12)</f>
        <v>0.43829012496872299</v>
      </c>
      <c r="D16" s="26"/>
      <c r="E16" s="27">
        <f t="shared" si="0"/>
        <v>0.41315757379724011</v>
      </c>
      <c r="F16" s="30"/>
      <c r="G16" s="52"/>
      <c r="H16" s="26">
        <f t="shared" si="1"/>
        <v>2.9494294561756675E-4</v>
      </c>
      <c r="I16" s="26"/>
      <c r="J16" s="27">
        <f t="shared" si="2"/>
        <v>0</v>
      </c>
      <c r="K16" s="30"/>
      <c r="L16" s="52"/>
      <c r="M16" s="26">
        <f t="shared" si="3"/>
        <v>1.1049334011757827E-3</v>
      </c>
      <c r="N16" s="26"/>
      <c r="O16" s="27">
        <f t="shared" si="4"/>
        <v>1.3191230718658493E-4</v>
      </c>
      <c r="P16" s="30"/>
      <c r="Q16" s="52"/>
      <c r="R16" s="26">
        <f>R7/SUM($R$5:$R$12)</f>
        <v>2.3019554626488919E-3</v>
      </c>
      <c r="S16" s="26"/>
      <c r="T16" s="27">
        <f t="shared" si="6"/>
        <v>2.0875525119435022E-5</v>
      </c>
      <c r="U16" s="30"/>
      <c r="V16" s="52"/>
      <c r="W16" s="26">
        <f t="shared" si="7"/>
        <v>0.24695734628639551</v>
      </c>
      <c r="X16" s="26"/>
      <c r="Y16" s="27">
        <f t="shared" si="8"/>
        <v>0.13057072668503067</v>
      </c>
    </row>
    <row r="17" spans="1:25">
      <c r="A17" s="13"/>
      <c r="B17" s="47" t="s">
        <v>15</v>
      </c>
      <c r="C17" s="26">
        <f t="shared" ref="C17:C21" si="9">C8/SUM($C$5:$C$12)</f>
        <v>0</v>
      </c>
      <c r="D17" s="26"/>
      <c r="E17" s="27">
        <f t="shared" si="0"/>
        <v>0</v>
      </c>
      <c r="F17" s="30"/>
      <c r="G17" s="52"/>
      <c r="H17" s="26">
        <f t="shared" si="1"/>
        <v>2.983766669734909E-2</v>
      </c>
      <c r="I17" s="26"/>
      <c r="J17" s="27">
        <f t="shared" si="2"/>
        <v>1.2204479702202072E-2</v>
      </c>
      <c r="K17" s="30"/>
      <c r="L17" s="52"/>
      <c r="M17" s="26">
        <f>M8/SUM($M$5:$M$12)</f>
        <v>9.3455707437198873E-2</v>
      </c>
      <c r="N17" s="26"/>
      <c r="O17" s="27">
        <f t="shared" si="4"/>
        <v>2.5220484183040803E-2</v>
      </c>
      <c r="P17" s="30"/>
      <c r="Q17" s="52"/>
      <c r="R17" s="26">
        <f t="shared" si="5"/>
        <v>2.2086009411007568E-2</v>
      </c>
      <c r="S17" s="26"/>
      <c r="T17" s="27">
        <f t="shared" si="6"/>
        <v>1.2453725285181976E-2</v>
      </c>
      <c r="U17" s="30"/>
      <c r="V17" s="52"/>
      <c r="W17" s="26">
        <f t="shared" si="7"/>
        <v>0</v>
      </c>
      <c r="X17" s="26"/>
      <c r="Y17" s="27">
        <f t="shared" si="8"/>
        <v>0</v>
      </c>
    </row>
    <row r="18" spans="1:25">
      <c r="A18" s="13"/>
      <c r="B18" s="47" t="s">
        <v>3</v>
      </c>
      <c r="C18" s="26">
        <f t="shared" si="9"/>
        <v>0.10707298566657694</v>
      </c>
      <c r="D18" s="26"/>
      <c r="E18" s="27">
        <f t="shared" si="0"/>
        <v>0.22544811136343498</v>
      </c>
      <c r="F18" s="30"/>
      <c r="G18" s="52"/>
      <c r="H18" s="26">
        <f t="shared" si="1"/>
        <v>6.6592734879772811E-2</v>
      </c>
      <c r="I18" s="26"/>
      <c r="J18" s="27">
        <f t="shared" si="2"/>
        <v>0.15637299064981194</v>
      </c>
      <c r="K18" s="30"/>
      <c r="L18" s="52"/>
      <c r="M18" s="26">
        <f t="shared" si="3"/>
        <v>6.7692685357779808E-2</v>
      </c>
      <c r="N18" s="26"/>
      <c r="O18" s="27">
        <f>O9/SUM($O$5:$O$12)</f>
        <v>0.15841160944624866</v>
      </c>
      <c r="P18" s="30"/>
      <c r="Q18" s="52"/>
      <c r="R18" s="26">
        <f t="shared" si="5"/>
        <v>2.4964653874972858E-2</v>
      </c>
      <c r="S18" s="26"/>
      <c r="T18" s="27">
        <f t="shared" si="6"/>
        <v>5.8331162527419794E-2</v>
      </c>
      <c r="U18" s="30"/>
      <c r="V18" s="52"/>
      <c r="W18" s="26">
        <f t="shared" si="7"/>
        <v>5.0281312249773294E-2</v>
      </c>
      <c r="X18" s="26"/>
      <c r="Y18" s="27">
        <f t="shared" si="8"/>
        <v>0.13339019664490892</v>
      </c>
    </row>
    <row r="19" spans="1:25">
      <c r="A19" s="13"/>
      <c r="B19" s="47" t="s">
        <v>17</v>
      </c>
      <c r="C19" s="26">
        <f t="shared" si="9"/>
        <v>0.11011997559277902</v>
      </c>
      <c r="D19" s="26"/>
      <c r="E19" s="27">
        <f t="shared" si="0"/>
        <v>0.12369817762064535</v>
      </c>
      <c r="F19" s="30"/>
      <c r="G19" s="52"/>
      <c r="H19" s="26">
        <f t="shared" si="1"/>
        <v>0.3460212046250386</v>
      </c>
      <c r="I19" s="26"/>
      <c r="J19" s="27">
        <f t="shared" si="2"/>
        <v>0.47690028020782826</v>
      </c>
      <c r="K19" s="30"/>
      <c r="L19" s="52"/>
      <c r="M19" s="26">
        <f t="shared" si="3"/>
        <v>0.40409498024604318</v>
      </c>
      <c r="N19" s="26"/>
      <c r="O19" s="27">
        <f t="shared" si="4"/>
        <v>0.55864128752858089</v>
      </c>
      <c r="P19" s="30"/>
      <c r="Q19" s="52"/>
      <c r="R19" s="26">
        <f t="shared" si="5"/>
        <v>0.38464622556471029</v>
      </c>
      <c r="S19" s="26"/>
      <c r="T19" s="27">
        <f t="shared" si="6"/>
        <v>0.53876699735550293</v>
      </c>
      <c r="U19" s="30"/>
      <c r="V19" s="52"/>
      <c r="W19" s="26">
        <f t="shared" si="7"/>
        <v>0.37030155770496292</v>
      </c>
      <c r="X19" s="26"/>
      <c r="Y19" s="27">
        <f t="shared" si="8"/>
        <v>0.53343739243644928</v>
      </c>
    </row>
    <row r="20" spans="1:25">
      <c r="A20" s="13"/>
      <c r="B20" s="47" t="s">
        <v>18</v>
      </c>
      <c r="C20" s="26">
        <f t="shared" si="9"/>
        <v>0.14598780273641795</v>
      </c>
      <c r="D20" s="26"/>
      <c r="E20" s="27">
        <f t="shared" si="0"/>
        <v>0.11710048617692068</v>
      </c>
      <c r="F20" s="30"/>
      <c r="G20" s="52"/>
      <c r="H20" s="26">
        <f t="shared" si="1"/>
        <v>0.19967834900068462</v>
      </c>
      <c r="I20" s="26"/>
      <c r="J20" s="27">
        <f t="shared" si="2"/>
        <v>0.16699470081099516</v>
      </c>
      <c r="K20" s="30"/>
      <c r="L20" s="52"/>
      <c r="M20" s="26">
        <f t="shared" si="3"/>
        <v>0.13255014168678025</v>
      </c>
      <c r="N20" s="26"/>
      <c r="O20" s="27">
        <f t="shared" si="4"/>
        <v>8.3828445269032992E-2</v>
      </c>
      <c r="P20" s="30"/>
      <c r="Q20" s="52"/>
      <c r="R20" s="26">
        <f t="shared" si="5"/>
        <v>0.19020600477833741</v>
      </c>
      <c r="S20" s="26"/>
      <c r="T20" s="27">
        <f t="shared" si="6"/>
        <v>0.17023756528402167</v>
      </c>
      <c r="U20" s="30"/>
      <c r="V20" s="52"/>
      <c r="W20" s="26">
        <f t="shared" si="7"/>
        <v>0.14460942470486826</v>
      </c>
      <c r="X20" s="26"/>
      <c r="Y20" s="27">
        <f t="shared" si="8"/>
        <v>0.12941727919056509</v>
      </c>
    </row>
    <row r="21" spans="1:25">
      <c r="A21" s="13"/>
      <c r="B21" s="47" t="s">
        <v>0</v>
      </c>
      <c r="C21" s="28">
        <f t="shared" si="9"/>
        <v>0.14995888265607449</v>
      </c>
      <c r="D21" s="28"/>
      <c r="E21" s="29">
        <f t="shared" si="0"/>
        <v>4.332284930476437E-2</v>
      </c>
      <c r="F21" s="30"/>
      <c r="G21" s="53"/>
      <c r="H21" s="28">
        <f t="shared" si="1"/>
        <v>0.3152485428845877</v>
      </c>
      <c r="I21" s="28"/>
      <c r="J21" s="29">
        <f t="shared" si="2"/>
        <v>9.9696816910292432E-2</v>
      </c>
      <c r="K21" s="30"/>
      <c r="L21" s="53"/>
      <c r="M21" s="28">
        <f t="shared" si="3"/>
        <v>0.25830287086805498</v>
      </c>
      <c r="N21" s="28"/>
      <c r="O21" s="29">
        <f t="shared" si="4"/>
        <v>7.7322335625049671E-2</v>
      </c>
      <c r="P21" s="30"/>
      <c r="Q21" s="53"/>
      <c r="R21" s="28">
        <f t="shared" si="5"/>
        <v>0.32582551585199498</v>
      </c>
      <c r="S21" s="28"/>
      <c r="T21" s="29">
        <f t="shared" si="6"/>
        <v>0.10846349339646529</v>
      </c>
      <c r="U21" s="30"/>
      <c r="V21" s="53"/>
      <c r="W21" s="28">
        <f t="shared" si="7"/>
        <v>0.17603165366554652</v>
      </c>
      <c r="X21" s="28"/>
      <c r="Y21" s="29">
        <f t="shared" si="8"/>
        <v>5.8763948544668175E-2</v>
      </c>
    </row>
    <row r="22" spans="1:25">
      <c r="A22" s="13"/>
      <c r="B22" s="13" t="s">
        <v>55</v>
      </c>
      <c r="C22" s="30">
        <f>SUM(C5:C12)</f>
        <v>86.380331532</v>
      </c>
      <c r="D22" s="13"/>
      <c r="E22" s="30">
        <f>SUM(E5:E12)</f>
        <v>272.06413541926906</v>
      </c>
      <c r="F22" s="13"/>
      <c r="G22" s="13"/>
      <c r="H22" s="30">
        <f>SUM(H5:H12)</f>
        <v>239.06511767000001</v>
      </c>
      <c r="I22" s="13"/>
      <c r="J22" s="30">
        <f>SUM(J5:J12)</f>
        <v>646.66052736979907</v>
      </c>
      <c r="K22" s="13"/>
      <c r="L22" s="13"/>
      <c r="M22" s="30">
        <f>SUM(M5:M12)</f>
        <v>217.45333224999999</v>
      </c>
      <c r="N22" s="13"/>
      <c r="O22" s="30">
        <f>SUM(O5:O12)</f>
        <v>548.69179035449952</v>
      </c>
      <c r="P22" s="13"/>
      <c r="Q22" s="13"/>
      <c r="R22" s="30">
        <f>SUM(R5:R12)</f>
        <v>218.30865459999995</v>
      </c>
      <c r="S22" s="13"/>
      <c r="T22" s="30">
        <f>SUM(T5:T12)</f>
        <v>584.97450627629996</v>
      </c>
      <c r="U22" s="13"/>
      <c r="V22" s="13"/>
      <c r="W22" s="30">
        <f>SUM(W5:W12)</f>
        <v>174.81643988000002</v>
      </c>
      <c r="X22" s="13"/>
      <c r="Y22" s="30">
        <f>SUM(Y5:Y12)</f>
        <v>462.91513134489986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9048-AE9A-49C6-B67B-0D07E5868237}">
  <dimension ref="A1:AL58"/>
  <sheetViews>
    <sheetView workbookViewId="0"/>
  </sheetViews>
  <sheetFormatPr defaultRowHeight="13.15"/>
  <cols>
    <col min="1" max="1" width="23.125" style="21" customWidth="1"/>
    <col min="2" max="38" width="9" style="21"/>
    <col min="39" max="16384" width="9" style="13"/>
  </cols>
  <sheetData>
    <row r="1" spans="1:38">
      <c r="A1" s="12" t="s">
        <v>24</v>
      </c>
      <c r="B1" s="12"/>
      <c r="C1" s="12" t="s">
        <v>23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>
      <c r="A2" s="13"/>
      <c r="B2" s="12"/>
      <c r="C2" s="32" t="s">
        <v>7</v>
      </c>
      <c r="D2" s="32" t="s">
        <v>7</v>
      </c>
      <c r="E2" s="32" t="s">
        <v>7</v>
      </c>
      <c r="F2" s="32" t="s">
        <v>7</v>
      </c>
      <c r="G2" s="32" t="s">
        <v>7</v>
      </c>
      <c r="H2" s="32" t="s">
        <v>7</v>
      </c>
      <c r="I2" s="32" t="s">
        <v>7</v>
      </c>
      <c r="J2" s="32" t="s">
        <v>7</v>
      </c>
      <c r="K2" s="32" t="s">
        <v>7</v>
      </c>
      <c r="L2" s="32" t="s">
        <v>7</v>
      </c>
      <c r="M2" s="32" t="s">
        <v>7</v>
      </c>
      <c r="N2" s="32" t="s">
        <v>7</v>
      </c>
      <c r="O2" s="32" t="s">
        <v>7</v>
      </c>
      <c r="P2" s="32" t="s">
        <v>7</v>
      </c>
      <c r="Q2" s="32" t="s">
        <v>7</v>
      </c>
      <c r="R2" s="32" t="s">
        <v>7</v>
      </c>
      <c r="S2" s="32" t="s">
        <v>7</v>
      </c>
      <c r="T2" s="32" t="s">
        <v>7</v>
      </c>
      <c r="U2" s="32" t="s">
        <v>7</v>
      </c>
      <c r="V2" s="32" t="s">
        <v>7</v>
      </c>
      <c r="W2" s="32" t="s">
        <v>7</v>
      </c>
      <c r="X2" s="32" t="s">
        <v>7</v>
      </c>
      <c r="Y2" s="32" t="s">
        <v>7</v>
      </c>
      <c r="Z2" s="32" t="s">
        <v>7</v>
      </c>
      <c r="AA2" s="32" t="s">
        <v>7</v>
      </c>
      <c r="AB2" s="32" t="s">
        <v>7</v>
      </c>
      <c r="AC2" s="32" t="s">
        <v>7</v>
      </c>
      <c r="AD2" s="32" t="s">
        <v>7</v>
      </c>
      <c r="AE2" s="32" t="s">
        <v>7</v>
      </c>
      <c r="AF2" s="32" t="s">
        <v>7</v>
      </c>
      <c r="AG2" s="32" t="s">
        <v>7</v>
      </c>
      <c r="AH2" s="32" t="s">
        <v>7</v>
      </c>
      <c r="AI2" s="32" t="s">
        <v>7</v>
      </c>
      <c r="AJ2" s="32" t="s">
        <v>7</v>
      </c>
      <c r="AK2" s="32" t="s">
        <v>7</v>
      </c>
      <c r="AL2" s="32" t="s">
        <v>7</v>
      </c>
    </row>
    <row r="3" spans="1:38">
      <c r="A3" s="33" t="s">
        <v>22</v>
      </c>
      <c r="B3" s="34" t="s">
        <v>20</v>
      </c>
      <c r="C3" s="34">
        <v>2015</v>
      </c>
      <c r="D3" s="34">
        <v>2016</v>
      </c>
      <c r="E3" s="34">
        <v>2017</v>
      </c>
      <c r="F3" s="34">
        <v>2018</v>
      </c>
      <c r="G3" s="34">
        <v>2019</v>
      </c>
      <c r="H3" s="34">
        <v>2020</v>
      </c>
      <c r="I3" s="34">
        <v>2021</v>
      </c>
      <c r="J3" s="34">
        <v>2022</v>
      </c>
      <c r="K3" s="34">
        <v>2023</v>
      </c>
      <c r="L3" s="34">
        <v>2024</v>
      </c>
      <c r="M3" s="34">
        <v>2025</v>
      </c>
      <c r="N3" s="34">
        <v>2026</v>
      </c>
      <c r="O3" s="34">
        <v>2027</v>
      </c>
      <c r="P3" s="34">
        <v>2028</v>
      </c>
      <c r="Q3" s="34">
        <v>2029</v>
      </c>
      <c r="R3" s="34">
        <v>2030</v>
      </c>
      <c r="S3" s="34">
        <v>2031</v>
      </c>
      <c r="T3" s="34">
        <v>2032</v>
      </c>
      <c r="U3" s="34">
        <v>2033</v>
      </c>
      <c r="V3" s="34">
        <v>2034</v>
      </c>
      <c r="W3" s="34">
        <v>2035</v>
      </c>
      <c r="X3" s="34">
        <v>2036</v>
      </c>
      <c r="Y3" s="34">
        <v>2037</v>
      </c>
      <c r="Z3" s="34">
        <v>2038</v>
      </c>
      <c r="AA3" s="34">
        <v>2039</v>
      </c>
      <c r="AB3" s="34">
        <v>2040</v>
      </c>
      <c r="AC3" s="34">
        <v>2041</v>
      </c>
      <c r="AD3" s="34">
        <v>2042</v>
      </c>
      <c r="AE3" s="34">
        <v>2043</v>
      </c>
      <c r="AF3" s="34">
        <v>2044</v>
      </c>
      <c r="AG3" s="34">
        <v>2045</v>
      </c>
      <c r="AH3" s="34">
        <v>2046</v>
      </c>
      <c r="AI3" s="34">
        <v>2047</v>
      </c>
      <c r="AJ3" s="34">
        <v>2048</v>
      </c>
      <c r="AK3" s="34">
        <v>2049</v>
      </c>
      <c r="AL3" s="35">
        <v>2050</v>
      </c>
    </row>
    <row r="4" spans="1:38">
      <c r="A4" s="18" t="s">
        <v>25</v>
      </c>
      <c r="B4" s="19" t="s">
        <v>12</v>
      </c>
      <c r="C4" s="19"/>
      <c r="D4" s="19"/>
      <c r="E4" s="19"/>
      <c r="F4" s="19"/>
      <c r="G4" s="24">
        <v>21.023157999999999</v>
      </c>
      <c r="H4" s="24">
        <v>27.210142909999998</v>
      </c>
      <c r="I4" s="24">
        <v>26.965820189999999</v>
      </c>
      <c r="J4" s="24">
        <v>27.334651749999999</v>
      </c>
      <c r="K4" s="24">
        <v>27.588931779999999</v>
      </c>
      <c r="L4" s="24">
        <v>27.45598553</v>
      </c>
      <c r="M4" s="24">
        <v>26.12504053</v>
      </c>
      <c r="N4" s="24">
        <v>25.434567640000001</v>
      </c>
      <c r="O4" s="24">
        <v>24.587999360000001</v>
      </c>
      <c r="P4" s="24">
        <v>4.7303702899999998</v>
      </c>
      <c r="Q4" s="24">
        <v>4.7815183440000002</v>
      </c>
      <c r="R4" s="24">
        <v>4.9307019309999998</v>
      </c>
      <c r="S4" s="24">
        <v>4.7925312959999999</v>
      </c>
      <c r="T4" s="24">
        <v>4.2154226059999997</v>
      </c>
      <c r="U4" s="24">
        <v>3.4368119880000001</v>
      </c>
      <c r="V4" s="24">
        <v>2.3102167539999998</v>
      </c>
      <c r="W4" s="24">
        <v>2.1053084379999998</v>
      </c>
      <c r="X4" s="24">
        <v>2.0820271930000001</v>
      </c>
      <c r="Y4" s="24">
        <v>1.798546459</v>
      </c>
      <c r="Z4" s="24">
        <v>1.7909220589999999</v>
      </c>
      <c r="AA4" s="24">
        <v>1.705519789</v>
      </c>
      <c r="AB4" s="24">
        <v>1.6996448369999999</v>
      </c>
      <c r="AC4" s="24">
        <v>1.548071822</v>
      </c>
      <c r="AD4" s="24">
        <v>1.6628855010000001</v>
      </c>
      <c r="AE4" s="24">
        <v>1.4808099180000001</v>
      </c>
      <c r="AF4" s="24">
        <v>1.2216316739999999</v>
      </c>
      <c r="AG4" s="24">
        <v>1.179245758</v>
      </c>
      <c r="AH4" s="24">
        <v>1.225880211</v>
      </c>
      <c r="AI4" s="24">
        <v>1.2131628240000001</v>
      </c>
      <c r="AJ4" s="24">
        <v>1.277479153</v>
      </c>
      <c r="AK4" s="24">
        <v>1.419794971</v>
      </c>
      <c r="AL4" s="25">
        <v>1.535083293</v>
      </c>
    </row>
    <row r="5" spans="1:38">
      <c r="A5" s="20"/>
      <c r="B5" s="21" t="s">
        <v>13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3.422892</v>
      </c>
      <c r="Q5" s="26">
        <v>6.6143372999999999</v>
      </c>
      <c r="R5" s="26">
        <v>10.1799427</v>
      </c>
      <c r="S5" s="26">
        <v>13.485161099999999</v>
      </c>
      <c r="T5" s="26">
        <v>16.199543899999998</v>
      </c>
      <c r="U5" s="26">
        <v>25.650915099999999</v>
      </c>
      <c r="V5" s="26">
        <v>27.319596199999999</v>
      </c>
      <c r="W5" s="26">
        <v>35.341343999999999</v>
      </c>
      <c r="X5" s="26">
        <v>35.341343999999999</v>
      </c>
      <c r="Y5" s="26">
        <v>35.341343999999999</v>
      </c>
      <c r="Z5" s="26">
        <v>35.341343999999999</v>
      </c>
      <c r="AA5" s="26">
        <v>35.341343999999999</v>
      </c>
      <c r="AB5" s="26">
        <v>35.341343999999999</v>
      </c>
      <c r="AC5" s="26">
        <v>39.325392000000001</v>
      </c>
      <c r="AD5" s="26">
        <v>39.325392000000001</v>
      </c>
      <c r="AE5" s="26">
        <v>43.309440000000002</v>
      </c>
      <c r="AF5" s="26">
        <v>47.293488000000004</v>
      </c>
      <c r="AG5" s="26">
        <v>51.277535999999998</v>
      </c>
      <c r="AH5" s="26">
        <v>55.261583999999999</v>
      </c>
      <c r="AI5" s="26">
        <v>55.261583999999999</v>
      </c>
      <c r="AJ5" s="26">
        <v>55.261583999999999</v>
      </c>
      <c r="AK5" s="26">
        <v>55.261583999999999</v>
      </c>
      <c r="AL5" s="27">
        <v>55.261583999999999</v>
      </c>
    </row>
    <row r="6" spans="1:38">
      <c r="A6" s="20"/>
      <c r="B6" s="21" t="s">
        <v>14</v>
      </c>
      <c r="G6" s="26">
        <v>112.44986285006898</v>
      </c>
      <c r="H6" s="26">
        <v>97.480713023949946</v>
      </c>
      <c r="I6" s="26">
        <v>64.556459961649978</v>
      </c>
      <c r="J6" s="26">
        <v>53.806472815600046</v>
      </c>
      <c r="K6" s="26">
        <v>60.97024704698994</v>
      </c>
      <c r="L6" s="26">
        <v>58.732102631280014</v>
      </c>
      <c r="M6" s="26">
        <v>38.510152866499951</v>
      </c>
      <c r="N6" s="26">
        <v>25.961393355399998</v>
      </c>
      <c r="O6" s="26">
        <v>23.143895711800013</v>
      </c>
      <c r="P6" s="26">
        <v>30.134687400299992</v>
      </c>
      <c r="Q6" s="26">
        <v>32.629587755399996</v>
      </c>
      <c r="R6" s="26">
        <v>34.614131437300003</v>
      </c>
      <c r="S6" s="26">
        <v>28.704955765763994</v>
      </c>
      <c r="T6" s="26">
        <v>18.33806425780001</v>
      </c>
      <c r="U6" s="26">
        <v>13.429570868999999</v>
      </c>
      <c r="V6" s="26">
        <v>10.415488830000008</v>
      </c>
      <c r="W6" s="26">
        <v>9.355477242709993</v>
      </c>
      <c r="X6" s="26">
        <v>6.9542739164000018</v>
      </c>
      <c r="Y6" s="26">
        <v>4.5545207426000012</v>
      </c>
      <c r="Z6" s="26">
        <v>3.7321770621999972</v>
      </c>
      <c r="AA6" s="26">
        <v>3.1070181060999977</v>
      </c>
      <c r="AB6" s="26">
        <v>2.62106720396</v>
      </c>
      <c r="AC6" s="26">
        <v>1.4882065010000001</v>
      </c>
      <c r="AD6" s="26">
        <v>1.2459991395000001</v>
      </c>
      <c r="AE6" s="26">
        <v>0.79719860000000009</v>
      </c>
      <c r="AF6" s="26">
        <v>0.75550890400000004</v>
      </c>
      <c r="AG6" s="26">
        <v>0.70457323900000002</v>
      </c>
      <c r="AH6" s="26">
        <v>0.62512386399999997</v>
      </c>
      <c r="AI6" s="26">
        <v>0.38872249799999997</v>
      </c>
      <c r="AJ6" s="26">
        <v>0.17263530000000002</v>
      </c>
      <c r="AK6" s="26">
        <v>7.1696253000000001E-2</v>
      </c>
      <c r="AL6" s="27">
        <v>0</v>
      </c>
    </row>
    <row r="7" spans="1:38">
      <c r="A7" s="20"/>
      <c r="B7" s="21" t="s">
        <v>15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1.7993800000000001E-4</v>
      </c>
      <c r="R7" s="26">
        <v>7.2327399999999999E-4</v>
      </c>
      <c r="S7" s="26">
        <v>1.6683346670000001</v>
      </c>
      <c r="T7" s="26">
        <v>2.9611677599999999</v>
      </c>
      <c r="U7" s="26">
        <v>5.2575694139999998</v>
      </c>
      <c r="V7" s="26">
        <v>6.3248912749999997</v>
      </c>
      <c r="W7" s="26">
        <v>6.0430062710000003</v>
      </c>
      <c r="X7" s="26">
        <v>6.8163694059999997</v>
      </c>
      <c r="Y7" s="26">
        <v>5.795330259</v>
      </c>
      <c r="Z7" s="26">
        <v>5.6181815100000003</v>
      </c>
      <c r="AA7" s="26">
        <v>5.3798157020000001</v>
      </c>
      <c r="AB7" s="26">
        <v>5.2941669569999998</v>
      </c>
      <c r="AC7" s="26">
        <v>6.7427863339999998</v>
      </c>
      <c r="AD7" s="26">
        <v>7.002429448</v>
      </c>
      <c r="AE7" s="26">
        <v>6.8912491190000003</v>
      </c>
      <c r="AF7" s="26">
        <v>6.6680127149999997</v>
      </c>
      <c r="AG7" s="26">
        <v>6.732006685</v>
      </c>
      <c r="AH7" s="26">
        <v>6.5752108920000003</v>
      </c>
      <c r="AI7" s="26">
        <v>6.132193515</v>
      </c>
      <c r="AJ7" s="26">
        <v>6.8168149290000004</v>
      </c>
      <c r="AK7" s="26">
        <v>7.0182830029999996</v>
      </c>
      <c r="AL7" s="27">
        <v>7.892155281</v>
      </c>
    </row>
    <row r="8" spans="1:38">
      <c r="A8" s="20"/>
      <c r="B8" s="21" t="s">
        <v>16</v>
      </c>
      <c r="G8" s="26">
        <v>19.90217307</v>
      </c>
      <c r="H8" s="26">
        <v>23.49918186</v>
      </c>
      <c r="I8" s="26">
        <v>35.04394147</v>
      </c>
      <c r="J8" s="26">
        <v>35.179933480000003</v>
      </c>
      <c r="K8" s="26">
        <v>36.715296889999998</v>
      </c>
      <c r="L8" s="26">
        <v>42.842502000000003</v>
      </c>
      <c r="M8" s="26">
        <v>39.02041878</v>
      </c>
      <c r="N8" s="26">
        <v>28.599453740000001</v>
      </c>
      <c r="O8" s="26">
        <v>7.9452501460000002</v>
      </c>
      <c r="P8" s="26">
        <v>1.4481470750000001</v>
      </c>
      <c r="Q8" s="26">
        <v>-8.1356330450000005</v>
      </c>
      <c r="R8" s="26">
        <v>-0.88568858699999997</v>
      </c>
      <c r="S8" s="26">
        <v>0.77498266000000005</v>
      </c>
      <c r="T8" s="26">
        <v>-5.1422740249999999</v>
      </c>
      <c r="U8" s="26">
        <v>-7.9241841820000003</v>
      </c>
      <c r="V8" s="26">
        <v>-6.7181768310000001</v>
      </c>
      <c r="W8" s="26">
        <v>-10.467914540000001</v>
      </c>
      <c r="X8" s="26">
        <v>-1.681446854</v>
      </c>
      <c r="Y8" s="26">
        <v>-19.174698880000001</v>
      </c>
      <c r="Z8" s="26">
        <v>-15.42937362</v>
      </c>
      <c r="AA8" s="26">
        <v>-10.51900813</v>
      </c>
      <c r="AB8" s="26">
        <v>-3.7818922100000001</v>
      </c>
      <c r="AC8" s="26">
        <v>-23.68755251</v>
      </c>
      <c r="AD8" s="26">
        <v>-20.800770539999998</v>
      </c>
      <c r="AE8" s="26">
        <v>-27.932830920000001</v>
      </c>
      <c r="AF8" s="26">
        <v>-30.424456200000002</v>
      </c>
      <c r="AG8" s="26">
        <v>-33.783101940000002</v>
      </c>
      <c r="AH8" s="26">
        <v>-39.273007329999999</v>
      </c>
      <c r="AI8" s="26">
        <v>-46.69372765</v>
      </c>
      <c r="AJ8" s="26">
        <v>-50.676734740000001</v>
      </c>
      <c r="AK8" s="26">
        <v>-51.146779340000002</v>
      </c>
      <c r="AL8" s="27">
        <v>-52.253910730000001</v>
      </c>
    </row>
    <row r="9" spans="1:38">
      <c r="A9" s="20"/>
      <c r="B9" s="21" t="s">
        <v>3</v>
      </c>
      <c r="G9" s="26">
        <v>61.336345500000029</v>
      </c>
      <c r="H9" s="26">
        <v>61.388445300000015</v>
      </c>
      <c r="I9" s="26">
        <v>61.300375000000045</v>
      </c>
      <c r="J9" s="26">
        <v>61.287720600000007</v>
      </c>
      <c r="K9" s="26">
        <v>47.938331500000011</v>
      </c>
      <c r="L9" s="26">
        <v>32.578401100000008</v>
      </c>
      <c r="M9" s="26">
        <v>32.450057799999982</v>
      </c>
      <c r="N9" s="26">
        <v>44.604940800000016</v>
      </c>
      <c r="O9" s="26">
        <v>56.378286299999992</v>
      </c>
      <c r="P9" s="26">
        <v>48.522184300000006</v>
      </c>
      <c r="Q9" s="26">
        <v>48.145756199999965</v>
      </c>
      <c r="R9" s="26">
        <v>32.852725499999998</v>
      </c>
      <c r="S9" s="26">
        <v>32.750191200000003</v>
      </c>
      <c r="T9" s="26">
        <v>37.892532500000009</v>
      </c>
      <c r="U9" s="26">
        <v>37.0524263</v>
      </c>
      <c r="V9" s="26">
        <v>47.128690300000002</v>
      </c>
      <c r="W9" s="26">
        <v>53.041073899999979</v>
      </c>
      <c r="X9" s="26">
        <v>55.521432699999984</v>
      </c>
      <c r="Y9" s="26">
        <v>68.869091500000025</v>
      </c>
      <c r="Z9" s="26">
        <v>68.611762500000083</v>
      </c>
      <c r="AA9" s="26">
        <v>67.900640199999998</v>
      </c>
      <c r="AB9" s="26">
        <v>68.111773899999974</v>
      </c>
      <c r="AC9" s="26">
        <v>66.323624500000037</v>
      </c>
      <c r="AD9" s="26">
        <v>70.02296220000008</v>
      </c>
      <c r="AE9" s="26">
        <v>72.468828099999882</v>
      </c>
      <c r="AF9" s="26">
        <v>75.306835899999911</v>
      </c>
      <c r="AG9" s="26">
        <v>78.07716090000001</v>
      </c>
      <c r="AH9" s="26">
        <v>83.759006500000069</v>
      </c>
      <c r="AI9" s="26">
        <v>89.243405699999897</v>
      </c>
      <c r="AJ9" s="26">
        <v>95.048327599999993</v>
      </c>
      <c r="AK9" s="26">
        <v>98.093182100000135</v>
      </c>
      <c r="AL9" s="27">
        <v>101.12024060000006</v>
      </c>
    </row>
    <row r="10" spans="1:38">
      <c r="A10" s="20"/>
      <c r="B10" s="21" t="s">
        <v>17</v>
      </c>
      <c r="G10" s="26">
        <v>33.653837747300052</v>
      </c>
      <c r="H10" s="26">
        <v>35.424878257000046</v>
      </c>
      <c r="I10" s="26">
        <v>46.732202127000001</v>
      </c>
      <c r="J10" s="26">
        <v>48.631478337000019</v>
      </c>
      <c r="K10" s="26">
        <v>50.210673566999994</v>
      </c>
      <c r="L10" s="26">
        <v>60.187204667000032</v>
      </c>
      <c r="M10" s="26">
        <v>77.839256807000041</v>
      </c>
      <c r="N10" s="26">
        <v>82.945928487000089</v>
      </c>
      <c r="O10" s="26">
        <v>95.149110474000025</v>
      </c>
      <c r="P10" s="26">
        <v>120.09220048600007</v>
      </c>
      <c r="Q10" s="26">
        <v>125.47379249400016</v>
      </c>
      <c r="R10" s="26">
        <v>127.55712229699995</v>
      </c>
      <c r="S10" s="26">
        <v>133.05078696000012</v>
      </c>
      <c r="T10" s="26">
        <v>146.94292553000017</v>
      </c>
      <c r="U10" s="26">
        <v>161.99301794299993</v>
      </c>
      <c r="V10" s="26">
        <v>165.85401539100002</v>
      </c>
      <c r="W10" s="26">
        <v>167.22089079900033</v>
      </c>
      <c r="X10" s="26">
        <v>173.01313386899989</v>
      </c>
      <c r="Y10" s="26">
        <v>195.2808084699997</v>
      </c>
      <c r="Z10" s="26">
        <v>200.92717956500005</v>
      </c>
      <c r="AA10" s="26">
        <v>207.39531916000035</v>
      </c>
      <c r="AB10" s="26">
        <v>210.97779821199978</v>
      </c>
      <c r="AC10" s="26">
        <v>237.4854168710001</v>
      </c>
      <c r="AD10" s="26">
        <v>237.70576854399962</v>
      </c>
      <c r="AE10" s="26">
        <v>244.86553115600009</v>
      </c>
      <c r="AF10" s="26">
        <v>257.32321683200013</v>
      </c>
      <c r="AG10" s="26">
        <v>267.09426551500019</v>
      </c>
      <c r="AH10" s="26">
        <v>281.67890297600042</v>
      </c>
      <c r="AI10" s="26">
        <v>293.01545686300011</v>
      </c>
      <c r="AJ10" s="26">
        <v>301.53002575999932</v>
      </c>
      <c r="AK10" s="26">
        <v>308.17737809200048</v>
      </c>
      <c r="AL10" s="27">
        <v>308.39258670199916</v>
      </c>
    </row>
    <row r="11" spans="1:38">
      <c r="A11" s="20"/>
      <c r="B11" s="21" t="s">
        <v>18</v>
      </c>
      <c r="G11" s="26">
        <v>31.858842528899991</v>
      </c>
      <c r="H11" s="26">
        <v>32.51011656259999</v>
      </c>
      <c r="I11" s="26">
        <v>33.33892977459999</v>
      </c>
      <c r="J11" s="26">
        <v>34.14310375159998</v>
      </c>
      <c r="K11" s="26">
        <v>35.995122936599998</v>
      </c>
      <c r="L11" s="26">
        <v>37.540138826599971</v>
      </c>
      <c r="M11" s="26">
        <v>45.736341697699977</v>
      </c>
      <c r="N11" s="26">
        <v>53.016269752100001</v>
      </c>
      <c r="O11" s="26">
        <v>55.666048125299945</v>
      </c>
      <c r="P11" s="26">
        <v>56.778165845099991</v>
      </c>
      <c r="Q11" s="26">
        <v>58.478933552800015</v>
      </c>
      <c r="R11" s="26">
        <v>60.786108819199967</v>
      </c>
      <c r="S11" s="26">
        <v>64.373486985799985</v>
      </c>
      <c r="T11" s="26">
        <v>67.472664628899992</v>
      </c>
      <c r="U11" s="26">
        <v>70.664905403699919</v>
      </c>
      <c r="V11" s="26">
        <v>73.444680077700013</v>
      </c>
      <c r="W11" s="26">
        <v>76.774534023100017</v>
      </c>
      <c r="X11" s="26">
        <v>78.8753249495999</v>
      </c>
      <c r="Y11" s="26">
        <v>79.748739273599938</v>
      </c>
      <c r="Z11" s="26">
        <v>83.860640825900106</v>
      </c>
      <c r="AA11" s="26">
        <v>86.446935346700073</v>
      </c>
      <c r="AB11" s="26">
        <v>88.876795259799906</v>
      </c>
      <c r="AC11" s="26">
        <v>87.465523916499961</v>
      </c>
      <c r="AD11" s="26">
        <v>93.028598135799953</v>
      </c>
      <c r="AE11" s="26">
        <v>96.318361983699958</v>
      </c>
      <c r="AF11" s="26">
        <v>94.845307609399953</v>
      </c>
      <c r="AG11" s="26">
        <v>98.125561801099991</v>
      </c>
      <c r="AH11" s="26">
        <v>97.166884145799969</v>
      </c>
      <c r="AI11" s="26">
        <v>100.74844406509989</v>
      </c>
      <c r="AJ11" s="26">
        <v>102.98579082040015</v>
      </c>
      <c r="AK11" s="26">
        <v>104.51032571420009</v>
      </c>
      <c r="AL11" s="27">
        <v>107.98888129439993</v>
      </c>
    </row>
    <row r="12" spans="1:38">
      <c r="A12" s="20"/>
      <c r="B12" s="21" t="s">
        <v>19</v>
      </c>
      <c r="G12" s="26">
        <v>21.925703429999999</v>
      </c>
      <c r="H12" s="26">
        <v>22.118272640000001</v>
      </c>
      <c r="I12" s="26">
        <v>24.57517734</v>
      </c>
      <c r="J12" s="26">
        <v>26.818127459999999</v>
      </c>
      <c r="K12" s="26">
        <v>27.063144520000002</v>
      </c>
      <c r="L12" s="26">
        <v>27.871488469999999</v>
      </c>
      <c r="M12" s="26">
        <v>28.668466389999999</v>
      </c>
      <c r="N12" s="26">
        <v>29.047584929999999</v>
      </c>
      <c r="O12" s="26">
        <v>29.496116950000001</v>
      </c>
      <c r="P12" s="26">
        <v>30.22888361</v>
      </c>
      <c r="Q12" s="26">
        <v>30.7490256</v>
      </c>
      <c r="R12" s="26">
        <v>32.485195269999998</v>
      </c>
      <c r="S12" s="26">
        <v>35.162159559999999</v>
      </c>
      <c r="T12" s="26">
        <v>40.178339559999998</v>
      </c>
      <c r="U12" s="26">
        <v>38.909759080000001</v>
      </c>
      <c r="V12" s="26">
        <v>38.003074329999997</v>
      </c>
      <c r="W12" s="26">
        <v>37.481883099999997</v>
      </c>
      <c r="X12" s="26">
        <v>37.044891229999998</v>
      </c>
      <c r="Y12" s="26">
        <v>35.000542580000001</v>
      </c>
      <c r="Z12" s="26">
        <v>34.340889670000003</v>
      </c>
      <c r="AA12" s="26">
        <v>33.829977120000002</v>
      </c>
      <c r="AB12" s="26">
        <v>33.153637160000002</v>
      </c>
      <c r="AC12" s="26">
        <v>40.239894399999997</v>
      </c>
      <c r="AD12" s="26">
        <v>40.658146760000001</v>
      </c>
      <c r="AE12" s="26">
        <v>42.749769239999999</v>
      </c>
      <c r="AF12" s="26">
        <v>41.901941839999999</v>
      </c>
      <c r="AG12" s="26">
        <v>41.46025539</v>
      </c>
      <c r="AH12" s="26">
        <v>41.003219209999997</v>
      </c>
      <c r="AI12" s="26">
        <v>46.905791839999999</v>
      </c>
      <c r="AJ12" s="26">
        <v>45.536987099999997</v>
      </c>
      <c r="AK12" s="26">
        <v>44.717835610000002</v>
      </c>
      <c r="AL12" s="27">
        <v>43.965527710000003</v>
      </c>
    </row>
    <row r="13" spans="1:38">
      <c r="A13" s="20"/>
      <c r="B13" s="21" t="s">
        <v>0</v>
      </c>
      <c r="G13" s="26">
        <v>11.78659354</v>
      </c>
      <c r="H13" s="26">
        <v>12.196055960000001</v>
      </c>
      <c r="I13" s="26">
        <v>12.74108891</v>
      </c>
      <c r="J13" s="26">
        <v>13.332533639999999</v>
      </c>
      <c r="K13" s="26">
        <v>14.173791080000001</v>
      </c>
      <c r="L13" s="26">
        <v>15.271157240000001</v>
      </c>
      <c r="M13" s="26">
        <v>16.485316510000001</v>
      </c>
      <c r="N13" s="26">
        <v>17.986676710000001</v>
      </c>
      <c r="O13" s="26">
        <v>19.742318690000001</v>
      </c>
      <c r="P13" s="26">
        <v>21.62238331</v>
      </c>
      <c r="Q13" s="26">
        <v>23.45643338</v>
      </c>
      <c r="R13" s="26">
        <v>26.25094489</v>
      </c>
      <c r="S13" s="26">
        <v>29.460165809999999</v>
      </c>
      <c r="T13" s="26">
        <v>32.046585210000003</v>
      </c>
      <c r="U13" s="26">
        <v>34.892634610000002</v>
      </c>
      <c r="V13" s="26">
        <v>37.699910019999997</v>
      </c>
      <c r="W13" s="26">
        <v>39.900244659999998</v>
      </c>
      <c r="X13" s="26">
        <v>41.59829594</v>
      </c>
      <c r="Y13" s="26">
        <v>41.896283490000002</v>
      </c>
      <c r="Z13" s="26">
        <v>43.908736249999997</v>
      </c>
      <c r="AA13" s="26">
        <v>45.800867169999997</v>
      </c>
      <c r="AB13" s="26">
        <v>47.25783131</v>
      </c>
      <c r="AC13" s="26">
        <v>48.338113880000002</v>
      </c>
      <c r="AD13" s="26">
        <v>51.215495300000001</v>
      </c>
      <c r="AE13" s="26">
        <v>52.848717120000003</v>
      </c>
      <c r="AF13" s="26">
        <v>54.547967100000001</v>
      </c>
      <c r="AG13" s="26">
        <v>55.945777720000002</v>
      </c>
      <c r="AH13" s="26">
        <v>57.766659660000002</v>
      </c>
      <c r="AI13" s="26">
        <v>59.384978889999999</v>
      </c>
      <c r="AJ13" s="26">
        <v>61.288026430000002</v>
      </c>
      <c r="AK13" s="26">
        <v>63.474934939999997</v>
      </c>
      <c r="AL13" s="27">
        <v>64.469996199999997</v>
      </c>
    </row>
    <row r="14" spans="1:38">
      <c r="A14" s="20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7"/>
    </row>
    <row r="15" spans="1:38">
      <c r="A15" s="20"/>
      <c r="B15" s="21" t="s">
        <v>21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8.1356330450000005</v>
      </c>
      <c r="R15" s="26">
        <v>0.88568858699999997</v>
      </c>
      <c r="S15" s="26">
        <v>0</v>
      </c>
      <c r="T15" s="26">
        <v>5.1422740249999999</v>
      </c>
      <c r="U15" s="26">
        <v>7.9241841820000003</v>
      </c>
      <c r="V15" s="26">
        <v>6.7181768310000001</v>
      </c>
      <c r="W15" s="26">
        <v>10.467914540000001</v>
      </c>
      <c r="X15" s="26">
        <v>1.681446854</v>
      </c>
      <c r="Y15" s="26">
        <v>19.174698880000001</v>
      </c>
      <c r="Z15" s="26">
        <v>15.42937362</v>
      </c>
      <c r="AA15" s="26">
        <v>10.51900813</v>
      </c>
      <c r="AB15" s="26">
        <v>3.7818922100000001</v>
      </c>
      <c r="AC15" s="26">
        <v>23.68755251</v>
      </c>
      <c r="AD15" s="26">
        <v>20.800770539999998</v>
      </c>
      <c r="AE15" s="26">
        <v>27.932830920000001</v>
      </c>
      <c r="AF15" s="26">
        <v>30.424456200000002</v>
      </c>
      <c r="AG15" s="26">
        <v>33.783101940000002</v>
      </c>
      <c r="AH15" s="26">
        <v>39.273007329999999</v>
      </c>
      <c r="AI15" s="26">
        <v>46.69372765</v>
      </c>
      <c r="AJ15" s="26">
        <v>50.676734740000001</v>
      </c>
      <c r="AK15" s="26">
        <v>51.146779340000002</v>
      </c>
      <c r="AL15" s="27">
        <v>52.253910730000001</v>
      </c>
    </row>
    <row r="16" spans="1:38">
      <c r="A16" s="22"/>
      <c r="B16" s="23" t="s">
        <v>29</v>
      </c>
      <c r="C16" s="23"/>
      <c r="D16" s="23"/>
      <c r="E16" s="23"/>
      <c r="F16" s="23"/>
      <c r="G16" s="28">
        <v>22.1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>
        <v>58.9</v>
      </c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9">
        <v>130.5</v>
      </c>
    </row>
    <row r="17" spans="1:38"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>
      <c r="A18" s="18" t="s">
        <v>26</v>
      </c>
      <c r="B18" s="19" t="s">
        <v>12</v>
      </c>
      <c r="C18" s="19"/>
      <c r="D18" s="19"/>
      <c r="E18" s="19"/>
      <c r="F18" s="19"/>
      <c r="G18" s="24">
        <v>21.023157995999998</v>
      </c>
      <c r="H18" s="24">
        <v>27.31522098899999</v>
      </c>
      <c r="I18" s="24">
        <v>27.424314742000014</v>
      </c>
      <c r="J18" s="24">
        <v>28.010868076000012</v>
      </c>
      <c r="K18" s="24">
        <v>28.292620889999998</v>
      </c>
      <c r="L18" s="24">
        <v>28.99135595400001</v>
      </c>
      <c r="M18" s="24">
        <v>27.802910983000007</v>
      </c>
      <c r="N18" s="24">
        <v>27.274135384000001</v>
      </c>
      <c r="O18" s="24">
        <v>26.181277713999997</v>
      </c>
      <c r="P18" s="24">
        <v>5.9605547405000001</v>
      </c>
      <c r="Q18" s="24">
        <v>5.9284709246999991</v>
      </c>
      <c r="R18" s="24">
        <v>6.2830409391000002</v>
      </c>
      <c r="S18" s="24">
        <v>5.6222256094300009</v>
      </c>
      <c r="T18" s="24">
        <v>5.2505469144000001</v>
      </c>
      <c r="U18" s="24">
        <v>3.8285579847999998</v>
      </c>
      <c r="V18" s="24">
        <v>2.6371610554000005</v>
      </c>
      <c r="W18" s="24">
        <v>2.1561069429000002</v>
      </c>
      <c r="X18" s="24">
        <v>1.89500527616</v>
      </c>
      <c r="Y18" s="24">
        <v>1.6633941004600004</v>
      </c>
      <c r="Z18" s="24">
        <v>1.6950644710600002</v>
      </c>
      <c r="AA18" s="24">
        <v>1.5876847996999999</v>
      </c>
      <c r="AB18" s="24">
        <v>1.5587075672899999</v>
      </c>
      <c r="AC18" s="24">
        <v>1.6601126071000001</v>
      </c>
      <c r="AD18" s="24">
        <v>1.7066293309999996</v>
      </c>
      <c r="AE18" s="24">
        <v>1.4014850987499996</v>
      </c>
      <c r="AF18" s="24">
        <v>1.4226264343200001</v>
      </c>
      <c r="AG18" s="24">
        <v>1.4596165159000003</v>
      </c>
      <c r="AH18" s="24">
        <v>1.2360214527999998</v>
      </c>
      <c r="AI18" s="24">
        <v>1.0943269725</v>
      </c>
      <c r="AJ18" s="24">
        <v>1.0896728524999999</v>
      </c>
      <c r="AK18" s="24">
        <v>1.1121986286999999</v>
      </c>
      <c r="AL18" s="25">
        <v>1.1253662287000001</v>
      </c>
    </row>
    <row r="19" spans="1:38">
      <c r="A19" s="20"/>
      <c r="B19" s="21" t="s">
        <v>13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3.4208604999999994</v>
      </c>
      <c r="R19" s="26">
        <v>3.5112846000000002</v>
      </c>
      <c r="S19" s="26">
        <v>6.5086465000000011</v>
      </c>
      <c r="T19" s="26">
        <v>6.2967101000000003</v>
      </c>
      <c r="U19" s="26">
        <v>14.605486500000005</v>
      </c>
      <c r="V19" s="26">
        <v>23.557664500000001</v>
      </c>
      <c r="W19" s="26">
        <v>39.840480000000007</v>
      </c>
      <c r="X19" s="26">
        <v>43.824527999999979</v>
      </c>
      <c r="Y19" s="26">
        <v>47.808575999999967</v>
      </c>
      <c r="Z19" s="26">
        <v>47.808575999999967</v>
      </c>
      <c r="AA19" s="26">
        <v>47.808575999999967</v>
      </c>
      <c r="AB19" s="26">
        <v>47.808575999999967</v>
      </c>
      <c r="AC19" s="26">
        <v>47.808575999999967</v>
      </c>
      <c r="AD19" s="26">
        <v>47.808575999999967</v>
      </c>
      <c r="AE19" s="26">
        <v>51.792623999999954</v>
      </c>
      <c r="AF19" s="26">
        <v>51.792623999999954</v>
      </c>
      <c r="AG19" s="26">
        <v>51.792623999999954</v>
      </c>
      <c r="AH19" s="26">
        <v>51.792623999999954</v>
      </c>
      <c r="AI19" s="26">
        <v>51.792623999999954</v>
      </c>
      <c r="AJ19" s="26">
        <v>51.792623999999954</v>
      </c>
      <c r="AK19" s="26">
        <v>51.792623999999954</v>
      </c>
      <c r="AL19" s="27">
        <v>51.792623999999954</v>
      </c>
    </row>
    <row r="20" spans="1:38">
      <c r="A20" s="20"/>
      <c r="B20" s="21" t="s">
        <v>14</v>
      </c>
      <c r="G20" s="26">
        <v>112.44986285006898</v>
      </c>
      <c r="H20" s="26">
        <v>98.574418617630045</v>
      </c>
      <c r="I20" s="26">
        <v>68.431326266729926</v>
      </c>
      <c r="J20" s="26">
        <v>58.045155066700019</v>
      </c>
      <c r="K20" s="26">
        <v>62.243363362809937</v>
      </c>
      <c r="L20" s="26">
        <v>64.211500260699907</v>
      </c>
      <c r="M20" s="26">
        <v>47.933034083929982</v>
      </c>
      <c r="N20" s="26">
        <v>39.66505270957996</v>
      </c>
      <c r="O20" s="26">
        <v>29.492601951400019</v>
      </c>
      <c r="P20" s="26">
        <v>36.314540266109994</v>
      </c>
      <c r="Q20" s="26">
        <v>33.93855273894998</v>
      </c>
      <c r="R20" s="26">
        <v>36.860904045749933</v>
      </c>
      <c r="S20" s="26">
        <v>27.75745331509998</v>
      </c>
      <c r="T20" s="26">
        <v>21.071256821699979</v>
      </c>
      <c r="U20" s="26">
        <v>12.179085347377001</v>
      </c>
      <c r="V20" s="26">
        <v>8.9203342731000053</v>
      </c>
      <c r="W20" s="26">
        <v>5.924658519100003</v>
      </c>
      <c r="X20" s="26">
        <v>3.4695995891900027</v>
      </c>
      <c r="Y20" s="26">
        <v>2.1884895460499991</v>
      </c>
      <c r="Z20" s="26">
        <v>2.1711938678</v>
      </c>
      <c r="AA20" s="26">
        <v>2.1131835924</v>
      </c>
      <c r="AB20" s="26">
        <v>1.9584517275999997</v>
      </c>
      <c r="AC20" s="26">
        <v>2.8289065741999999</v>
      </c>
      <c r="AD20" s="26">
        <v>2.8072006820999915</v>
      </c>
      <c r="AE20" s="26">
        <v>1.7503720724</v>
      </c>
      <c r="AF20" s="26">
        <v>1.5176419189999999</v>
      </c>
      <c r="AG20" s="26">
        <v>1.4797113120000001</v>
      </c>
      <c r="AH20" s="26">
        <v>1.002862044</v>
      </c>
      <c r="AI20" s="26">
        <v>0.86964870400000005</v>
      </c>
      <c r="AJ20" s="26">
        <v>0.7031132699999999</v>
      </c>
      <c r="AK20" s="26">
        <v>0.11472501599999999</v>
      </c>
      <c r="AL20" s="27">
        <v>7.2379200000000005E-2</v>
      </c>
    </row>
    <row r="21" spans="1:38">
      <c r="A21" s="20"/>
      <c r="B21" s="21" t="s">
        <v>15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3.3455919000000001E-3</v>
      </c>
      <c r="R21" s="26">
        <v>2.1647903399999998E-2</v>
      </c>
      <c r="S21" s="26">
        <v>5.7920467999999996E-2</v>
      </c>
      <c r="T21" s="26">
        <v>0.15576749039999996</v>
      </c>
      <c r="U21" s="26">
        <v>1.4538827318000003</v>
      </c>
      <c r="V21" s="26">
        <v>2.4608479606999998</v>
      </c>
      <c r="W21" s="26">
        <v>3.8689822765999979</v>
      </c>
      <c r="X21" s="26">
        <v>5.1750817829999978</v>
      </c>
      <c r="Y21" s="26">
        <v>6.0698240000000006</v>
      </c>
      <c r="Z21" s="26">
        <v>6.8321664369999953</v>
      </c>
      <c r="AA21" s="26">
        <v>6.8313706489999939</v>
      </c>
      <c r="AB21" s="26">
        <v>7.5789496789999982</v>
      </c>
      <c r="AC21" s="26">
        <v>8.5893186329999889</v>
      </c>
      <c r="AD21" s="26">
        <v>9.0830345929999972</v>
      </c>
      <c r="AE21" s="26">
        <v>9.1328759279999971</v>
      </c>
      <c r="AF21" s="26">
        <v>10.115603035999996</v>
      </c>
      <c r="AG21" s="26">
        <v>11.206123619999993</v>
      </c>
      <c r="AH21" s="26">
        <v>11.415758816999993</v>
      </c>
      <c r="AI21" s="26">
        <v>12.295473064999989</v>
      </c>
      <c r="AJ21" s="26">
        <v>12.662234016999992</v>
      </c>
      <c r="AK21" s="26">
        <v>13.429128919999988</v>
      </c>
      <c r="AL21" s="27">
        <v>13.838272619999994</v>
      </c>
    </row>
    <row r="22" spans="1:38">
      <c r="A22" s="20"/>
      <c r="B22" s="21" t="s">
        <v>16</v>
      </c>
      <c r="G22" s="26">
        <v>19.902173070699973</v>
      </c>
      <c r="H22" s="26">
        <v>22.997918960499998</v>
      </c>
      <c r="I22" s="26">
        <v>34.977543385699981</v>
      </c>
      <c r="J22" s="26">
        <v>35.798907459900001</v>
      </c>
      <c r="K22" s="26">
        <v>35.707307315699985</v>
      </c>
      <c r="L22" s="26">
        <v>36.223912839800001</v>
      </c>
      <c r="M22" s="26">
        <v>27.775437531400023</v>
      </c>
      <c r="N22" s="26">
        <v>26.707798156199971</v>
      </c>
      <c r="O22" s="26">
        <v>9.7951652389000117</v>
      </c>
      <c r="P22" s="26">
        <v>17.019662377700026</v>
      </c>
      <c r="Q22" s="26">
        <v>4.1612987078000145</v>
      </c>
      <c r="R22" s="26">
        <v>13.678524175799986</v>
      </c>
      <c r="S22" s="26">
        <v>-8.1857473779000074</v>
      </c>
      <c r="T22" s="26">
        <v>-9.122925575499977</v>
      </c>
      <c r="U22" s="26">
        <v>-34.614048809040028</v>
      </c>
      <c r="V22" s="26">
        <v>-42.672011420339949</v>
      </c>
      <c r="W22" s="26">
        <v>-50.897191583819982</v>
      </c>
      <c r="X22" s="26">
        <v>-63.339733243359916</v>
      </c>
      <c r="Y22" s="26">
        <v>-76.36143008154994</v>
      </c>
      <c r="Z22" s="26">
        <v>-75.885579388699938</v>
      </c>
      <c r="AA22" s="26">
        <v>-67.792042165099929</v>
      </c>
      <c r="AB22" s="26">
        <v>-59.823665792200067</v>
      </c>
      <c r="AC22" s="26">
        <v>-57.963649342700059</v>
      </c>
      <c r="AD22" s="26">
        <v>-60.340052222099978</v>
      </c>
      <c r="AE22" s="26">
        <v>-82.208204138600081</v>
      </c>
      <c r="AF22" s="26">
        <v>-85.39336289444995</v>
      </c>
      <c r="AG22" s="26">
        <v>-82.08819921499996</v>
      </c>
      <c r="AH22" s="26">
        <v>-94.603533112099967</v>
      </c>
      <c r="AI22" s="26">
        <v>-92.335403118499954</v>
      </c>
      <c r="AJ22" s="26">
        <v>-90.359631510899987</v>
      </c>
      <c r="AK22" s="26">
        <v>-95.387083110499901</v>
      </c>
      <c r="AL22" s="27">
        <v>-96.051141888600043</v>
      </c>
    </row>
    <row r="23" spans="1:38">
      <c r="A23" s="20"/>
      <c r="B23" s="21" t="s">
        <v>3</v>
      </c>
      <c r="G23" s="26">
        <v>61.336345500000029</v>
      </c>
      <c r="H23" s="26">
        <v>61.387190300000015</v>
      </c>
      <c r="I23" s="26">
        <v>61.312434300000035</v>
      </c>
      <c r="J23" s="26">
        <v>61.309188300000031</v>
      </c>
      <c r="K23" s="26">
        <v>51.176213800000028</v>
      </c>
      <c r="L23" s="26">
        <v>32.574456900000008</v>
      </c>
      <c r="M23" s="26">
        <v>32.425158600000003</v>
      </c>
      <c r="N23" s="26">
        <v>32.255500699999985</v>
      </c>
      <c r="O23" s="26">
        <v>44.039403099999994</v>
      </c>
      <c r="P23" s="26">
        <v>49.096586299999998</v>
      </c>
      <c r="Q23" s="26">
        <v>48.55127700000002</v>
      </c>
      <c r="R23" s="26">
        <v>37.031462900000001</v>
      </c>
      <c r="S23" s="26">
        <v>32.191292999999995</v>
      </c>
      <c r="T23" s="26">
        <v>43.357515699999993</v>
      </c>
      <c r="U23" s="26">
        <v>52.362409400000004</v>
      </c>
      <c r="V23" s="26">
        <v>64.203214399999979</v>
      </c>
      <c r="W23" s="26">
        <v>65.499790099999984</v>
      </c>
      <c r="X23" s="26">
        <v>73.978379100000026</v>
      </c>
      <c r="Y23" s="26">
        <v>85.144811399999966</v>
      </c>
      <c r="Z23" s="26">
        <v>87.963590399999987</v>
      </c>
      <c r="AA23" s="26">
        <v>87.511099499999972</v>
      </c>
      <c r="AB23" s="26">
        <v>86.933518899999939</v>
      </c>
      <c r="AC23" s="26">
        <v>86.860061699999974</v>
      </c>
      <c r="AD23" s="26">
        <v>90.14330009999999</v>
      </c>
      <c r="AE23" s="26">
        <v>88.476921199999936</v>
      </c>
      <c r="AF23" s="26">
        <v>88.470562999999871</v>
      </c>
      <c r="AG23" s="26">
        <v>88.503733399999973</v>
      </c>
      <c r="AH23" s="26">
        <v>87.328239699999941</v>
      </c>
      <c r="AI23" s="26">
        <v>87.411890199999931</v>
      </c>
      <c r="AJ23" s="26">
        <v>87.371471299999953</v>
      </c>
      <c r="AK23" s="26">
        <v>86.738917999999941</v>
      </c>
      <c r="AL23" s="27">
        <v>86.919149599999926</v>
      </c>
    </row>
    <row r="24" spans="1:38">
      <c r="A24" s="20"/>
      <c r="B24" s="21" t="s">
        <v>17</v>
      </c>
      <c r="G24" s="26">
        <v>33.653837747300052</v>
      </c>
      <c r="H24" s="26">
        <v>35.42487826700004</v>
      </c>
      <c r="I24" s="26">
        <v>46.613594987000049</v>
      </c>
      <c r="J24" s="26">
        <v>48.512871207000053</v>
      </c>
      <c r="K24" s="26">
        <v>50.092066427000056</v>
      </c>
      <c r="L24" s="26">
        <v>61.340671107000041</v>
      </c>
      <c r="M24" s="26">
        <v>77.697333917000009</v>
      </c>
      <c r="N24" s="26">
        <v>80.292701847000075</v>
      </c>
      <c r="O24" s="26">
        <v>94.953969265999788</v>
      </c>
      <c r="P24" s="26">
        <v>95.047679360000089</v>
      </c>
      <c r="Q24" s="26">
        <v>106.39360018399994</v>
      </c>
      <c r="R24" s="26">
        <v>106.44583904099999</v>
      </c>
      <c r="S24" s="26">
        <v>143.49567621800011</v>
      </c>
      <c r="T24" s="26">
        <v>143.39912374500005</v>
      </c>
      <c r="U24" s="26">
        <v>172.80803658399998</v>
      </c>
      <c r="V24" s="26">
        <v>171.91113581399975</v>
      </c>
      <c r="W24" s="26">
        <v>177.52239170999991</v>
      </c>
      <c r="X24" s="26">
        <v>194.58183016399954</v>
      </c>
      <c r="Y24" s="26">
        <v>202.06280196500001</v>
      </c>
      <c r="Z24" s="26">
        <v>208.44183414999975</v>
      </c>
      <c r="AA24" s="26">
        <v>209.15075882299985</v>
      </c>
      <c r="AB24" s="26">
        <v>208.89860107700002</v>
      </c>
      <c r="AC24" s="26">
        <v>213.09695997799975</v>
      </c>
      <c r="AD24" s="26">
        <v>224.87237181999973</v>
      </c>
      <c r="AE24" s="26">
        <v>257.17564033800011</v>
      </c>
      <c r="AF24" s="26">
        <v>265.88112193500035</v>
      </c>
      <c r="AG24" s="26">
        <v>266.72527404300001</v>
      </c>
      <c r="AH24" s="26">
        <v>291.18602924300018</v>
      </c>
      <c r="AI24" s="26">
        <v>298.29135517199967</v>
      </c>
      <c r="AJ24" s="26">
        <v>299.80847627999913</v>
      </c>
      <c r="AK24" s="26">
        <v>308.32941868000023</v>
      </c>
      <c r="AL24" s="27">
        <v>306.52188821999977</v>
      </c>
    </row>
    <row r="25" spans="1:38">
      <c r="A25" s="20"/>
      <c r="B25" s="21" t="s">
        <v>18</v>
      </c>
      <c r="G25" s="26">
        <v>31.858842528899991</v>
      </c>
      <c r="H25" s="26">
        <v>32.509962523599974</v>
      </c>
      <c r="I25" s="26">
        <v>33.300539613599959</v>
      </c>
      <c r="J25" s="26">
        <v>33.916325113599953</v>
      </c>
      <c r="K25" s="26">
        <v>35.442137198599958</v>
      </c>
      <c r="L25" s="26">
        <v>36.98709354759994</v>
      </c>
      <c r="M25" s="26">
        <v>44.524526877300005</v>
      </c>
      <c r="N25" s="26">
        <v>51.452708230699997</v>
      </c>
      <c r="O25" s="26">
        <v>53.446210434899982</v>
      </c>
      <c r="P25" s="26">
        <v>54.001783355499938</v>
      </c>
      <c r="Q25" s="26">
        <v>54.693480848399993</v>
      </c>
      <c r="R25" s="26">
        <v>55.172469469500058</v>
      </c>
      <c r="S25" s="26">
        <v>55.771396522300009</v>
      </c>
      <c r="T25" s="26">
        <v>58.16771079670005</v>
      </c>
      <c r="U25" s="26">
        <v>55.482079816400002</v>
      </c>
      <c r="V25" s="26">
        <v>55.809818755599906</v>
      </c>
      <c r="W25" s="26">
        <v>53.815534216799968</v>
      </c>
      <c r="X25" s="26">
        <v>48.444686806379941</v>
      </c>
      <c r="Y25" s="26">
        <v>49.6352033414</v>
      </c>
      <c r="Z25" s="26">
        <v>48.556201833210139</v>
      </c>
      <c r="AA25" s="26">
        <v>49.844246645900007</v>
      </c>
      <c r="AB25" s="26">
        <v>50.646830052299961</v>
      </c>
      <c r="AC25" s="26">
        <v>53.2403240225999</v>
      </c>
      <c r="AD25" s="26">
        <v>53.874340087900052</v>
      </c>
      <c r="AE25" s="26">
        <v>45.311882286609979</v>
      </c>
      <c r="AF25" s="26">
        <v>46.991232448720126</v>
      </c>
      <c r="AG25" s="26">
        <v>48.53760591988005</v>
      </c>
      <c r="AH25" s="26">
        <v>44.350448692200004</v>
      </c>
      <c r="AI25" s="26">
        <v>43.315650919979902</v>
      </c>
      <c r="AJ25" s="26">
        <v>44.407632369629965</v>
      </c>
      <c r="AK25" s="26">
        <v>45.560934679699969</v>
      </c>
      <c r="AL25" s="27">
        <v>45.995979717299889</v>
      </c>
    </row>
    <row r="26" spans="1:38">
      <c r="A26" s="20"/>
      <c r="B26" s="21" t="s">
        <v>19</v>
      </c>
      <c r="G26" s="26">
        <v>21.925703433200006</v>
      </c>
      <c r="H26" s="26">
        <v>22.016815790900004</v>
      </c>
      <c r="I26" s="26">
        <v>23.787842855400001</v>
      </c>
      <c r="J26" s="26">
        <v>26.132192868599994</v>
      </c>
      <c r="K26" s="26">
        <v>26.271253289999997</v>
      </c>
      <c r="L26" s="26">
        <v>26.672867783800005</v>
      </c>
      <c r="M26" s="26">
        <v>27.483258032999998</v>
      </c>
      <c r="N26" s="26">
        <v>27.465830207899998</v>
      </c>
      <c r="O26" s="26">
        <v>27.135978694199999</v>
      </c>
      <c r="P26" s="26">
        <v>27.484015299199996</v>
      </c>
      <c r="Q26" s="26">
        <v>28.698124470199996</v>
      </c>
      <c r="R26" s="26">
        <v>28.908149357799999</v>
      </c>
      <c r="S26" s="26">
        <v>27.6551189889</v>
      </c>
      <c r="T26" s="26">
        <v>26.689386479900001</v>
      </c>
      <c r="U26" s="26">
        <v>23.903407896700003</v>
      </c>
      <c r="V26" s="26">
        <v>22.355897228700002</v>
      </c>
      <c r="W26" s="26">
        <v>20.988213737099997</v>
      </c>
      <c r="X26" s="26">
        <v>21.6003934517</v>
      </c>
      <c r="Y26" s="26">
        <v>22.087047326099995</v>
      </c>
      <c r="Z26" s="26">
        <v>21.958296418700002</v>
      </c>
      <c r="AA26" s="26">
        <v>21.470478773800004</v>
      </c>
      <c r="AB26" s="26">
        <v>21.286533793700009</v>
      </c>
      <c r="AC26" s="26">
        <v>21.456873741099997</v>
      </c>
      <c r="AD26" s="26">
        <v>21.201498601200008</v>
      </c>
      <c r="AE26" s="26">
        <v>31.038540600099992</v>
      </c>
      <c r="AF26" s="26">
        <v>31.380266414399987</v>
      </c>
      <c r="AG26" s="26">
        <v>31.677463494000001</v>
      </c>
      <c r="AH26" s="26">
        <v>38.615716153499989</v>
      </c>
      <c r="AI26" s="26">
        <v>38.150112882500011</v>
      </c>
      <c r="AJ26" s="26">
        <v>38.796507037599994</v>
      </c>
      <c r="AK26" s="26">
        <v>36.788574543200006</v>
      </c>
      <c r="AL26" s="27">
        <v>36.789770227700018</v>
      </c>
    </row>
    <row r="27" spans="1:38">
      <c r="A27" s="20"/>
      <c r="B27" s="21" t="s">
        <v>0</v>
      </c>
      <c r="G27" s="26">
        <v>11.78659354</v>
      </c>
      <c r="H27" s="26">
        <v>12.132361809999999</v>
      </c>
      <c r="I27" s="26">
        <v>12.559105737499998</v>
      </c>
      <c r="J27" s="26">
        <v>12.977666177499998</v>
      </c>
      <c r="K27" s="26">
        <v>13.591444874600001</v>
      </c>
      <c r="L27" s="26">
        <v>14.452232641899997</v>
      </c>
      <c r="M27" s="26">
        <v>15.238731512600005</v>
      </c>
      <c r="N27" s="26">
        <v>16.190188538900003</v>
      </c>
      <c r="O27" s="26">
        <v>17.430883640699999</v>
      </c>
      <c r="P27" s="26">
        <v>19.018577967400006</v>
      </c>
      <c r="Q27" s="26">
        <v>20.453147489599999</v>
      </c>
      <c r="R27" s="26">
        <v>22.109592476200003</v>
      </c>
      <c r="S27" s="26">
        <v>24.295955222299998</v>
      </c>
      <c r="T27" s="26">
        <v>27.074969877200004</v>
      </c>
      <c r="U27" s="26">
        <v>28.302525995000003</v>
      </c>
      <c r="V27" s="26">
        <v>29.818262834799995</v>
      </c>
      <c r="W27" s="26">
        <v>31.043151911700001</v>
      </c>
      <c r="X27" s="26">
        <v>30.431871492500001</v>
      </c>
      <c r="Y27" s="26">
        <v>30.626154364199998</v>
      </c>
      <c r="Z27" s="26">
        <v>31.9284150931</v>
      </c>
      <c r="AA27" s="26">
        <v>33.388360559999995</v>
      </c>
      <c r="AB27" s="26">
        <v>35.055884679599991</v>
      </c>
      <c r="AC27" s="26">
        <v>36.951677521300013</v>
      </c>
      <c r="AD27" s="26">
        <v>37.502357642799986</v>
      </c>
      <c r="AE27" s="26">
        <v>36.419014123600007</v>
      </c>
      <c r="AF27" s="26">
        <v>36.931031134399994</v>
      </c>
      <c r="AG27" s="26">
        <v>39.233435033999996</v>
      </c>
      <c r="AH27" s="26">
        <v>37.506417488599993</v>
      </c>
      <c r="AI27" s="26">
        <v>39.491374959300003</v>
      </c>
      <c r="AJ27" s="26">
        <v>41.211433348900009</v>
      </c>
      <c r="AK27" s="26">
        <v>40.7511816114</v>
      </c>
      <c r="AL27" s="27">
        <v>42.426130768500002</v>
      </c>
    </row>
    <row r="28" spans="1:38">
      <c r="A28" s="20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1:38">
      <c r="A29" s="20"/>
      <c r="B29" s="21" t="s">
        <v>21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8.1857473779000074</v>
      </c>
      <c r="T29" s="26">
        <v>9.122925575499977</v>
      </c>
      <c r="U29" s="26">
        <v>34.614048809040028</v>
      </c>
      <c r="V29" s="26">
        <v>42.672011420339949</v>
      </c>
      <c r="W29" s="26">
        <v>50.897191583819982</v>
      </c>
      <c r="X29" s="26">
        <v>63.339733243359916</v>
      </c>
      <c r="Y29" s="26">
        <v>76.36143008154994</v>
      </c>
      <c r="Z29" s="26">
        <v>75.885579388699938</v>
      </c>
      <c r="AA29" s="26">
        <v>67.792042165099929</v>
      </c>
      <c r="AB29" s="26">
        <v>59.823665792200067</v>
      </c>
      <c r="AC29" s="26">
        <v>57.963649342700059</v>
      </c>
      <c r="AD29" s="26">
        <v>60.340052222099978</v>
      </c>
      <c r="AE29" s="26">
        <v>82.208204138600081</v>
      </c>
      <c r="AF29" s="26">
        <v>85.39336289444995</v>
      </c>
      <c r="AG29" s="26">
        <v>82.08819921499996</v>
      </c>
      <c r="AH29" s="26">
        <v>94.603533112099967</v>
      </c>
      <c r="AI29" s="26">
        <v>92.335403118499954</v>
      </c>
      <c r="AJ29" s="26">
        <v>90.359631510899987</v>
      </c>
      <c r="AK29" s="26">
        <v>95.387083110499901</v>
      </c>
      <c r="AL29" s="27">
        <v>96.051141888600043</v>
      </c>
    </row>
    <row r="30" spans="1:38">
      <c r="A30" s="22"/>
      <c r="B30" s="23" t="s">
        <v>29</v>
      </c>
      <c r="C30" s="23"/>
      <c r="D30" s="23"/>
      <c r="E30" s="23"/>
      <c r="F30" s="23"/>
      <c r="G30" s="28">
        <v>22.1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>
        <v>50.9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9">
        <v>116.7</v>
      </c>
    </row>
    <row r="31" spans="1:38"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</row>
    <row r="32" spans="1:38">
      <c r="A32" s="18" t="s">
        <v>27</v>
      </c>
      <c r="B32" s="19" t="s">
        <v>12</v>
      </c>
      <c r="C32" s="19"/>
      <c r="D32" s="19"/>
      <c r="E32" s="19"/>
      <c r="F32" s="19"/>
      <c r="G32" s="24">
        <v>21.023157995999998</v>
      </c>
      <c r="H32" s="24">
        <v>27.036812778000012</v>
      </c>
      <c r="I32" s="24">
        <v>26.322806282000009</v>
      </c>
      <c r="J32" s="24">
        <v>26.561287957000022</v>
      </c>
      <c r="K32" s="24">
        <v>26.438261867000005</v>
      </c>
      <c r="L32" s="24">
        <v>25.255417412999996</v>
      </c>
      <c r="M32" s="24">
        <v>24.237587167000012</v>
      </c>
      <c r="N32" s="24">
        <v>22.197594985000009</v>
      </c>
      <c r="O32" s="24">
        <v>21.002582996000005</v>
      </c>
      <c r="P32" s="24">
        <v>4.1623269824999998</v>
      </c>
      <c r="Q32" s="24">
        <v>4.0997150979999999</v>
      </c>
      <c r="R32" s="24">
        <v>4.2287255811000009</v>
      </c>
      <c r="S32" s="24">
        <v>3.8566734752000005</v>
      </c>
      <c r="T32" s="24">
        <v>3.9089378730000002</v>
      </c>
      <c r="U32" s="24">
        <v>3.5785506930000004</v>
      </c>
      <c r="V32" s="24">
        <v>2.442021027</v>
      </c>
      <c r="W32" s="24">
        <v>2.0437885800000002</v>
      </c>
      <c r="X32" s="24">
        <v>2.0085245500000002</v>
      </c>
      <c r="Y32" s="24">
        <v>1.88457096</v>
      </c>
      <c r="Z32" s="24">
        <v>1.9053931799999999</v>
      </c>
      <c r="AA32" s="24">
        <v>1.8343612600000001</v>
      </c>
      <c r="AB32" s="24">
        <v>1.63020725</v>
      </c>
      <c r="AC32" s="24">
        <v>1.6172507</v>
      </c>
      <c r="AD32" s="24">
        <v>1.57552655</v>
      </c>
      <c r="AE32" s="24">
        <v>1.57586158</v>
      </c>
      <c r="AF32" s="24">
        <v>1.5393782</v>
      </c>
      <c r="AG32" s="24">
        <v>1.4713726599999999</v>
      </c>
      <c r="AH32" s="24">
        <v>1.4409974400000003</v>
      </c>
      <c r="AI32" s="24">
        <v>1.52786424</v>
      </c>
      <c r="AJ32" s="24">
        <v>1.52197246</v>
      </c>
      <c r="AK32" s="24">
        <v>1.62898447</v>
      </c>
      <c r="AL32" s="25">
        <v>1.6121993500000003</v>
      </c>
    </row>
    <row r="33" spans="1:38">
      <c r="A33" s="20"/>
      <c r="B33" s="21" t="s">
        <v>13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6.5743684999999994</v>
      </c>
      <c r="P33" s="26">
        <v>9.8339604000000023</v>
      </c>
      <c r="Q33" s="26">
        <v>12.095009000000003</v>
      </c>
      <c r="R33" s="26">
        <v>18.630621999999999</v>
      </c>
      <c r="S33" s="26">
        <v>18.481273899999998</v>
      </c>
      <c r="T33" s="26">
        <v>31.872384</v>
      </c>
      <c r="U33" s="26">
        <v>31.872384</v>
      </c>
      <c r="V33" s="26">
        <v>39.840479999999999</v>
      </c>
      <c r="W33" s="26">
        <v>43.824527999999972</v>
      </c>
      <c r="X33" s="26">
        <v>47.808575999999945</v>
      </c>
      <c r="Y33" s="26">
        <v>47.808575999999952</v>
      </c>
      <c r="Z33" s="26">
        <v>47.808575999999945</v>
      </c>
      <c r="AA33" s="26">
        <v>47.808575999999952</v>
      </c>
      <c r="AB33" s="26">
        <v>47.808575999999945</v>
      </c>
      <c r="AC33" s="26">
        <v>47.808575999999945</v>
      </c>
      <c r="AD33" s="26">
        <v>51.792623999999996</v>
      </c>
      <c r="AE33" s="26">
        <v>55.776672000000026</v>
      </c>
      <c r="AF33" s="26">
        <v>59.760719999999992</v>
      </c>
      <c r="AG33" s="26">
        <v>63.744767999999972</v>
      </c>
      <c r="AH33" s="26">
        <v>63.744767999999965</v>
      </c>
      <c r="AI33" s="26">
        <v>63.744767999999972</v>
      </c>
      <c r="AJ33" s="26">
        <v>63.744767999999972</v>
      </c>
      <c r="AK33" s="26">
        <v>63.744767999999965</v>
      </c>
      <c r="AL33" s="27">
        <v>63.744767999999965</v>
      </c>
    </row>
    <row r="34" spans="1:38">
      <c r="A34" s="20"/>
      <c r="B34" s="21" t="s">
        <v>14</v>
      </c>
      <c r="G34" s="26">
        <v>112.44986285006898</v>
      </c>
      <c r="H34" s="26">
        <v>88.241365111500045</v>
      </c>
      <c r="I34" s="26">
        <v>52.689655776049989</v>
      </c>
      <c r="J34" s="26">
        <v>40.976423425299998</v>
      </c>
      <c r="K34" s="26">
        <v>38.325616651550035</v>
      </c>
      <c r="L34" s="26">
        <v>25.653583454399989</v>
      </c>
      <c r="M34" s="26">
        <v>17.363838355899983</v>
      </c>
      <c r="N34" s="26">
        <v>12.101267327959995</v>
      </c>
      <c r="O34" s="26">
        <v>13.127159876100007</v>
      </c>
      <c r="P34" s="26">
        <v>18.431310506100001</v>
      </c>
      <c r="Q34" s="26">
        <v>20.412415479900012</v>
      </c>
      <c r="R34" s="26">
        <v>17.122042804299983</v>
      </c>
      <c r="S34" s="26">
        <v>13.676141310000011</v>
      </c>
      <c r="T34" s="26">
        <v>11.804663871700003</v>
      </c>
      <c r="U34" s="26">
        <v>9.2968061572000043</v>
      </c>
      <c r="V34" s="26">
        <v>7.2385488870000012</v>
      </c>
      <c r="W34" s="26">
        <v>5.0100214656999977</v>
      </c>
      <c r="X34" s="26">
        <v>2.0939354020000001</v>
      </c>
      <c r="Y34" s="26">
        <v>0.71437167199999996</v>
      </c>
      <c r="Z34" s="26">
        <v>0.66214611899999998</v>
      </c>
      <c r="AA34" s="26">
        <v>0.61661567899999992</v>
      </c>
      <c r="AB34" s="26">
        <v>0.56366448599999996</v>
      </c>
      <c r="AC34" s="26">
        <v>0.49908281599999993</v>
      </c>
      <c r="AD34" s="26">
        <v>0.41405486800000002</v>
      </c>
      <c r="AE34" s="26">
        <v>0.28914924100000006</v>
      </c>
      <c r="AF34" s="26">
        <v>4.6599174E-2</v>
      </c>
      <c r="AG34" s="26">
        <v>0</v>
      </c>
      <c r="AH34" s="26">
        <v>2.0544890000000001E-3</v>
      </c>
      <c r="AI34" s="26">
        <v>1.400185E-2</v>
      </c>
      <c r="AJ34" s="26">
        <v>1.244661E-2</v>
      </c>
      <c r="AK34" s="26">
        <v>1.227758E-2</v>
      </c>
      <c r="AL34" s="27">
        <v>1.2211649999999999E-2</v>
      </c>
    </row>
    <row r="35" spans="1:38">
      <c r="A35" s="20"/>
      <c r="B35" s="21" t="s">
        <v>15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3.0451740000000003E-3</v>
      </c>
      <c r="R35" s="26">
        <v>5.6968013999999997E-3</v>
      </c>
      <c r="S35" s="26">
        <v>4.470385050000001E-2</v>
      </c>
      <c r="T35" s="26">
        <v>0.12899050149999999</v>
      </c>
      <c r="U35" s="26">
        <v>0.24261224400000003</v>
      </c>
      <c r="V35" s="26">
        <v>0.44890554799999999</v>
      </c>
      <c r="W35" s="26">
        <v>1.0495028399999999</v>
      </c>
      <c r="X35" s="26">
        <v>1.9177871599999998</v>
      </c>
      <c r="Y35" s="26">
        <v>2.8472601800000006</v>
      </c>
      <c r="Z35" s="26">
        <v>3.7894141499999998</v>
      </c>
      <c r="AA35" s="26">
        <v>4.4536774300000008</v>
      </c>
      <c r="AB35" s="26">
        <v>4.8545495899999995</v>
      </c>
      <c r="AC35" s="26">
        <v>6.0103446400000005</v>
      </c>
      <c r="AD35" s="26">
        <v>6.1940037300000004</v>
      </c>
      <c r="AE35" s="26">
        <v>6.7197945299999997</v>
      </c>
      <c r="AF35" s="26">
        <v>7.1537667999999996</v>
      </c>
      <c r="AG35" s="26">
        <v>7.3552641700000017</v>
      </c>
      <c r="AH35" s="26">
        <v>7.4909723000000001</v>
      </c>
      <c r="AI35" s="26">
        <v>7.2391416800000012</v>
      </c>
      <c r="AJ35" s="26">
        <v>7.1025529699999996</v>
      </c>
      <c r="AK35" s="26">
        <v>7.4370637100000003</v>
      </c>
      <c r="AL35" s="27">
        <v>7.2851117999999992</v>
      </c>
    </row>
    <row r="36" spans="1:38">
      <c r="A36" s="20"/>
      <c r="B36" s="21" t="s">
        <v>16</v>
      </c>
      <c r="G36" s="26">
        <v>19.902173070699973</v>
      </c>
      <c r="H36" s="26">
        <v>22.115530469800007</v>
      </c>
      <c r="I36" s="26">
        <v>32.199881587100002</v>
      </c>
      <c r="J36" s="26">
        <v>29.820707554399991</v>
      </c>
      <c r="K36" s="26">
        <v>31.241062160399984</v>
      </c>
      <c r="L36" s="26">
        <v>31.89625872269999</v>
      </c>
      <c r="M36" s="26">
        <v>8.9371145479999825</v>
      </c>
      <c r="N36" s="26">
        <v>-14.164548696699967</v>
      </c>
      <c r="O36" s="26">
        <v>-32.159213437050013</v>
      </c>
      <c r="P36" s="26">
        <v>-20.91512366530003</v>
      </c>
      <c r="Q36" s="26">
        <v>-32.947463519139937</v>
      </c>
      <c r="R36" s="26">
        <v>-37.664786012750007</v>
      </c>
      <c r="S36" s="26">
        <v>-49.642197396700006</v>
      </c>
      <c r="T36" s="26">
        <v>-47.92224142820001</v>
      </c>
      <c r="U36" s="26">
        <v>-44.80394900367002</v>
      </c>
      <c r="V36" s="26">
        <v>-39.11805828907999</v>
      </c>
      <c r="W36" s="26">
        <v>-29.296478556679979</v>
      </c>
      <c r="X36" s="26">
        <v>-24.412529425520034</v>
      </c>
      <c r="Y36" s="26">
        <v>-8.9947090814000461</v>
      </c>
      <c r="Z36" s="26">
        <v>-0.14538498489999085</v>
      </c>
      <c r="AA36" s="26">
        <v>12.718886803299938</v>
      </c>
      <c r="AB36" s="26">
        <v>13.091915509099962</v>
      </c>
      <c r="AC36" s="26">
        <v>11.767724731500081</v>
      </c>
      <c r="AD36" s="26">
        <v>2.6503793690000208</v>
      </c>
      <c r="AE36" s="26">
        <v>1.48610176130002</v>
      </c>
      <c r="AF36" s="26">
        <v>-4.7436351643998336</v>
      </c>
      <c r="AG36" s="26">
        <v>-8.8164708362000965</v>
      </c>
      <c r="AH36" s="26">
        <v>-10.380680576700016</v>
      </c>
      <c r="AI36" s="26">
        <v>-15.832499206099882</v>
      </c>
      <c r="AJ36" s="26">
        <v>-17.265762603700082</v>
      </c>
      <c r="AK36" s="26">
        <v>-18.37357830789999</v>
      </c>
      <c r="AL36" s="27">
        <v>-21.056729423700105</v>
      </c>
    </row>
    <row r="37" spans="1:38">
      <c r="A37" s="20"/>
      <c r="B37" s="21" t="s">
        <v>3</v>
      </c>
      <c r="G37" s="26">
        <v>61.336345500000029</v>
      </c>
      <c r="H37" s="26">
        <v>61.375324499999991</v>
      </c>
      <c r="I37" s="26">
        <v>61.200988900000006</v>
      </c>
      <c r="J37" s="26">
        <v>61.135258999999991</v>
      </c>
      <c r="K37" s="26">
        <v>47.813564100000008</v>
      </c>
      <c r="L37" s="26">
        <v>32.363250200000003</v>
      </c>
      <c r="M37" s="26">
        <v>44.477427199999994</v>
      </c>
      <c r="N37" s="26">
        <v>55.748772500000001</v>
      </c>
      <c r="O37" s="26">
        <v>55.090609100000009</v>
      </c>
      <c r="P37" s="26">
        <v>48.163387100000008</v>
      </c>
      <c r="Q37" s="26">
        <v>32.036873099999994</v>
      </c>
      <c r="R37" s="26">
        <v>32.247429200000006</v>
      </c>
      <c r="S37" s="26">
        <v>36.937394099999992</v>
      </c>
      <c r="T37" s="26">
        <v>36.596809100000009</v>
      </c>
      <c r="U37" s="26">
        <v>36.541684599999982</v>
      </c>
      <c r="V37" s="26">
        <v>36.296681899999989</v>
      </c>
      <c r="W37" s="26">
        <v>35.938147799999989</v>
      </c>
      <c r="X37" s="26">
        <v>35.53238450000002</v>
      </c>
      <c r="Y37" s="26">
        <v>35.534071299999994</v>
      </c>
      <c r="Z37" s="26">
        <v>35.456917999999995</v>
      </c>
      <c r="AA37" s="26">
        <v>35.258764100000015</v>
      </c>
      <c r="AB37" s="26">
        <v>35.358198699999996</v>
      </c>
      <c r="AC37" s="26">
        <v>35.080060299999985</v>
      </c>
      <c r="AD37" s="26">
        <v>34.723694999999992</v>
      </c>
      <c r="AE37" s="26">
        <v>34.598783900000001</v>
      </c>
      <c r="AF37" s="26">
        <v>34.169123899999995</v>
      </c>
      <c r="AG37" s="26">
        <v>34.212355300000006</v>
      </c>
      <c r="AH37" s="26">
        <v>34.284052799999991</v>
      </c>
      <c r="AI37" s="26">
        <v>34.321392699999997</v>
      </c>
      <c r="AJ37" s="26">
        <v>34.294813599999991</v>
      </c>
      <c r="AK37" s="26">
        <v>34.250978999999987</v>
      </c>
      <c r="AL37" s="27">
        <v>34.122243000000005</v>
      </c>
    </row>
    <row r="38" spans="1:38">
      <c r="A38" s="20"/>
      <c r="B38" s="21" t="s">
        <v>17</v>
      </c>
      <c r="G38" s="26">
        <v>33.653837747300052</v>
      </c>
      <c r="H38" s="26">
        <v>37.183626567000026</v>
      </c>
      <c r="I38" s="26">
        <v>48.631478337000054</v>
      </c>
      <c r="J38" s="26">
        <v>53.305014067000066</v>
      </c>
      <c r="K38" s="26">
        <v>61.459249747000044</v>
      </c>
      <c r="L38" s="26">
        <v>80.490502957000047</v>
      </c>
      <c r="M38" s="26">
        <v>92.363893487000013</v>
      </c>
      <c r="N38" s="26">
        <v>108.97497255399995</v>
      </c>
      <c r="O38" s="26">
        <v>122.61501379599984</v>
      </c>
      <c r="P38" s="26">
        <v>128.24184029800017</v>
      </c>
      <c r="Q38" s="26">
        <v>155.668323077</v>
      </c>
      <c r="R38" s="26">
        <v>160.2983757999998</v>
      </c>
      <c r="S38" s="26">
        <v>183.16881206399984</v>
      </c>
      <c r="T38" s="26">
        <v>185.04292810999965</v>
      </c>
      <c r="U38" s="26">
        <v>190.94483807199973</v>
      </c>
      <c r="V38" s="26">
        <v>191.02067092899983</v>
      </c>
      <c r="W38" s="26">
        <v>194.57612498399979</v>
      </c>
      <c r="X38" s="26">
        <v>203.30590592199968</v>
      </c>
      <c r="Y38" s="26">
        <v>203.88120757900015</v>
      </c>
      <c r="Z38" s="26">
        <v>204.18477871799959</v>
      </c>
      <c r="AA38" s="26">
        <v>204.19281636499991</v>
      </c>
      <c r="AB38" s="26">
        <v>215.44091859199989</v>
      </c>
      <c r="AC38" s="26">
        <v>227.22303259200012</v>
      </c>
      <c r="AD38" s="26">
        <v>244.9287269039996</v>
      </c>
      <c r="AE38" s="26">
        <v>255.35376374700004</v>
      </c>
      <c r="AF38" s="26">
        <v>265.75966968099988</v>
      </c>
      <c r="AG38" s="26">
        <v>276.80920191400025</v>
      </c>
      <c r="AH38" s="26">
        <v>286.40279738199973</v>
      </c>
      <c r="AI38" s="26">
        <v>300.96567302999978</v>
      </c>
      <c r="AJ38" s="26">
        <v>309.15092029200048</v>
      </c>
      <c r="AK38" s="26">
        <v>311.05994419599983</v>
      </c>
      <c r="AL38" s="27">
        <v>315.16495827599994</v>
      </c>
    </row>
    <row r="39" spans="1:38">
      <c r="A39" s="20"/>
      <c r="B39" s="21" t="s">
        <v>18</v>
      </c>
      <c r="G39" s="26">
        <v>31.858842528899991</v>
      </c>
      <c r="H39" s="26">
        <v>32.729975092599972</v>
      </c>
      <c r="I39" s="26">
        <v>33.796597028599948</v>
      </c>
      <c r="J39" s="26">
        <v>35.479074025599957</v>
      </c>
      <c r="K39" s="26">
        <v>37.091237040199957</v>
      </c>
      <c r="L39" s="26">
        <v>44.810074334899994</v>
      </c>
      <c r="M39" s="26">
        <v>51.875012689299957</v>
      </c>
      <c r="N39" s="26">
        <v>53.914318331700038</v>
      </c>
      <c r="O39" s="26">
        <v>54.706073053500027</v>
      </c>
      <c r="P39" s="26">
        <v>56.195309307299908</v>
      </c>
      <c r="Q39" s="26">
        <v>56.554303761199982</v>
      </c>
      <c r="R39" s="26">
        <v>60.364644763800008</v>
      </c>
      <c r="S39" s="26">
        <v>62.218578929599914</v>
      </c>
      <c r="T39" s="26">
        <v>62.451222393799988</v>
      </c>
      <c r="U39" s="26">
        <v>66.916248452000005</v>
      </c>
      <c r="V39" s="26">
        <v>71.05903958449997</v>
      </c>
      <c r="W39" s="26">
        <v>70.740983457500079</v>
      </c>
      <c r="X39" s="26">
        <v>73.747191150199953</v>
      </c>
      <c r="Y39" s="26">
        <v>75.86537802410011</v>
      </c>
      <c r="Z39" s="26">
        <v>78.922859001100022</v>
      </c>
      <c r="AA39" s="26">
        <v>81.997017171799996</v>
      </c>
      <c r="AB39" s="26">
        <v>82.48520576340006</v>
      </c>
      <c r="AC39" s="26">
        <v>84.509151628200087</v>
      </c>
      <c r="AD39" s="26">
        <v>87.555558003000016</v>
      </c>
      <c r="AE39" s="26">
        <v>89.605799992699986</v>
      </c>
      <c r="AF39" s="26">
        <v>90.8403923187999</v>
      </c>
      <c r="AG39" s="26">
        <v>92.198426838599971</v>
      </c>
      <c r="AH39" s="26">
        <v>93.616344217899993</v>
      </c>
      <c r="AI39" s="26">
        <v>94.669436594800061</v>
      </c>
      <c r="AJ39" s="26">
        <v>96.02769461060015</v>
      </c>
      <c r="AK39" s="26">
        <v>98.32989679310009</v>
      </c>
      <c r="AL39" s="27">
        <v>99.584635701699966</v>
      </c>
    </row>
    <row r="40" spans="1:38">
      <c r="A40" s="20"/>
      <c r="B40" s="21" t="s">
        <v>19</v>
      </c>
      <c r="G40" s="26">
        <v>21.925703433200006</v>
      </c>
      <c r="H40" s="26">
        <v>21.910344634500007</v>
      </c>
      <c r="I40" s="26">
        <v>26.123668133100008</v>
      </c>
      <c r="J40" s="26">
        <v>27.383948708100004</v>
      </c>
      <c r="K40" s="26">
        <v>27.93151200010001</v>
      </c>
      <c r="L40" s="26">
        <v>27.820094796300019</v>
      </c>
      <c r="M40" s="26">
        <v>27.942371214800005</v>
      </c>
      <c r="N40" s="26">
        <v>28.228478357100009</v>
      </c>
      <c r="O40" s="26">
        <v>28.560452307000009</v>
      </c>
      <c r="P40" s="26">
        <v>29.508561507300001</v>
      </c>
      <c r="Q40" s="26">
        <v>30.162135684700011</v>
      </c>
      <c r="R40" s="26">
        <v>30.397965419400009</v>
      </c>
      <c r="S40" s="26">
        <v>28.816244844200003</v>
      </c>
      <c r="T40" s="26">
        <v>27.8785091787</v>
      </c>
      <c r="U40" s="26">
        <v>27.835991861399997</v>
      </c>
      <c r="V40" s="26">
        <v>26.794370730099999</v>
      </c>
      <c r="W40" s="26">
        <v>25.747393973299999</v>
      </c>
      <c r="X40" s="26">
        <v>23.500002366299995</v>
      </c>
      <c r="Y40" s="26">
        <v>22.570424741699995</v>
      </c>
      <c r="Z40" s="26">
        <v>22.014909158099989</v>
      </c>
      <c r="AA40" s="26">
        <v>21.3592817645</v>
      </c>
      <c r="AB40" s="26">
        <v>20.4617161404</v>
      </c>
      <c r="AC40" s="26">
        <v>20.193543566400002</v>
      </c>
      <c r="AD40" s="26">
        <v>19.686666537699999</v>
      </c>
      <c r="AE40" s="26">
        <v>19.291121944099991</v>
      </c>
      <c r="AF40" s="26">
        <v>18.737222647099998</v>
      </c>
      <c r="AG40" s="26">
        <v>18.240892423299993</v>
      </c>
      <c r="AH40" s="26">
        <v>17.583284660399993</v>
      </c>
      <c r="AI40" s="26">
        <v>17.063044855399994</v>
      </c>
      <c r="AJ40" s="26">
        <v>16.547345999399994</v>
      </c>
      <c r="AK40" s="26">
        <v>15.907202024699995</v>
      </c>
      <c r="AL40" s="27">
        <v>15.235562318399996</v>
      </c>
    </row>
    <row r="41" spans="1:38">
      <c r="A41" s="20"/>
      <c r="B41" s="21" t="s">
        <v>0</v>
      </c>
      <c r="G41" s="26">
        <v>11.78659354</v>
      </c>
      <c r="H41" s="26">
        <v>12.358923350499998</v>
      </c>
      <c r="I41" s="26">
        <v>12.990901875599999</v>
      </c>
      <c r="J41" s="26">
        <v>13.818924015600002</v>
      </c>
      <c r="K41" s="26">
        <v>14.961784741900001</v>
      </c>
      <c r="L41" s="26">
        <v>16.121349812599998</v>
      </c>
      <c r="M41" s="26">
        <v>17.286041112600003</v>
      </c>
      <c r="N41" s="26">
        <v>18.741686662999999</v>
      </c>
      <c r="O41" s="26">
        <v>20.359579139300003</v>
      </c>
      <c r="P41" s="26">
        <v>22.067142383900002</v>
      </c>
      <c r="Q41" s="26">
        <v>24.034545817199998</v>
      </c>
      <c r="R41" s="26">
        <v>26.763726118800001</v>
      </c>
      <c r="S41" s="26">
        <v>28.836579027799999</v>
      </c>
      <c r="T41" s="26">
        <v>30.6612425832</v>
      </c>
      <c r="U41" s="26">
        <v>33.883450817600007</v>
      </c>
      <c r="V41" s="26">
        <v>35.977728235300006</v>
      </c>
      <c r="W41" s="26">
        <v>38.501558768599999</v>
      </c>
      <c r="X41" s="26">
        <v>39.405197745499997</v>
      </c>
      <c r="Y41" s="26">
        <v>41.386483146899991</v>
      </c>
      <c r="Z41" s="26">
        <v>43.274233614699995</v>
      </c>
      <c r="AA41" s="26">
        <v>44.948017428099995</v>
      </c>
      <c r="AB41" s="26">
        <v>46.342915183600006</v>
      </c>
      <c r="AC41" s="26">
        <v>48.481110053699986</v>
      </c>
      <c r="AD41" s="26">
        <v>50.299523561699992</v>
      </c>
      <c r="AE41" s="26">
        <v>52.403088062299993</v>
      </c>
      <c r="AF41" s="26">
        <v>53.876390486900007</v>
      </c>
      <c r="AG41" s="26">
        <v>55.308399226999988</v>
      </c>
      <c r="AH41" s="26">
        <v>57.148484622399998</v>
      </c>
      <c r="AI41" s="26">
        <v>58.412542669799997</v>
      </c>
      <c r="AJ41" s="26">
        <v>60.098205316699982</v>
      </c>
      <c r="AK41" s="26">
        <v>61.447093465199998</v>
      </c>
      <c r="AL41" s="27">
        <v>63.4483784986</v>
      </c>
    </row>
    <row r="42" spans="1:38">
      <c r="A42" s="20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1:38">
      <c r="A43" s="20"/>
      <c r="B43" s="21" t="s">
        <v>21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14.164548696699967</v>
      </c>
      <c r="O43" s="26">
        <v>32.159213437050013</v>
      </c>
      <c r="P43" s="26">
        <v>20.91512366530003</v>
      </c>
      <c r="Q43" s="26">
        <v>32.947463519139937</v>
      </c>
      <c r="R43" s="26">
        <v>37.664786012750007</v>
      </c>
      <c r="S43" s="26">
        <v>49.642197396700006</v>
      </c>
      <c r="T43" s="26">
        <v>47.92224142820001</v>
      </c>
      <c r="U43" s="26">
        <v>44.80394900367002</v>
      </c>
      <c r="V43" s="26">
        <v>39.11805828907999</v>
      </c>
      <c r="W43" s="26">
        <v>29.296478556679979</v>
      </c>
      <c r="X43" s="26">
        <v>24.412529425520034</v>
      </c>
      <c r="Y43" s="26">
        <v>8.9947090814000461</v>
      </c>
      <c r="Z43" s="26">
        <v>0.14538498489999085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4.7436351643998336</v>
      </c>
      <c r="AG43" s="26">
        <v>8.8164708362000965</v>
      </c>
      <c r="AH43" s="26">
        <v>10.380680576700016</v>
      </c>
      <c r="AI43" s="26">
        <v>15.832499206099882</v>
      </c>
      <c r="AJ43" s="26">
        <v>17.265762603700082</v>
      </c>
      <c r="AK43" s="26">
        <v>18.37357830789999</v>
      </c>
      <c r="AL43" s="27">
        <v>21.056729423700105</v>
      </c>
    </row>
    <row r="44" spans="1:38">
      <c r="A44" s="22"/>
      <c r="B44" s="23" t="s">
        <v>29</v>
      </c>
      <c r="C44" s="23"/>
      <c r="D44" s="23"/>
      <c r="E44" s="23"/>
      <c r="F44" s="23"/>
      <c r="G44" s="28">
        <v>22.1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>
        <v>67.400000000000006</v>
      </c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9">
        <v>149.1</v>
      </c>
    </row>
    <row r="45" spans="1:38"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</row>
    <row r="46" spans="1:38">
      <c r="A46" s="18" t="s">
        <v>28</v>
      </c>
      <c r="B46" s="19" t="s">
        <v>12</v>
      </c>
      <c r="C46" s="19"/>
      <c r="D46" s="19"/>
      <c r="E46" s="19"/>
      <c r="F46" s="19"/>
      <c r="G46" s="24">
        <v>21.023157995999998</v>
      </c>
      <c r="H46" s="24">
        <v>26.342254774000004</v>
      </c>
      <c r="I46" s="24">
        <v>26.200240843</v>
      </c>
      <c r="J46" s="24">
        <v>26.261648771000015</v>
      </c>
      <c r="K46" s="24">
        <v>26.499996835000012</v>
      </c>
      <c r="L46" s="24">
        <v>27.005120141999992</v>
      </c>
      <c r="M46" s="24">
        <v>27.795934288000002</v>
      </c>
      <c r="N46" s="24">
        <v>27.745448678999999</v>
      </c>
      <c r="O46" s="24">
        <v>27.485155564000006</v>
      </c>
      <c r="P46" s="24">
        <v>5.3514410138599997</v>
      </c>
      <c r="Q46" s="24">
        <v>5.0304400555999997</v>
      </c>
      <c r="R46" s="24">
        <v>5.2483007506000003</v>
      </c>
      <c r="S46" s="24">
        <v>5.5196030146999995</v>
      </c>
      <c r="T46" s="24">
        <v>5.6998293562000004</v>
      </c>
      <c r="U46" s="24">
        <v>5.9453685275000003</v>
      </c>
      <c r="V46" s="24">
        <v>4.4706571146999998</v>
      </c>
      <c r="W46" s="24">
        <v>4.7767814857500008</v>
      </c>
      <c r="X46" s="24">
        <v>5.0756832402000009</v>
      </c>
      <c r="Y46" s="24">
        <v>5.1269709694000003</v>
      </c>
      <c r="Z46" s="24">
        <v>5.4512980437599996</v>
      </c>
      <c r="AA46" s="24">
        <v>5.7236705703999986</v>
      </c>
      <c r="AB46" s="24">
        <v>5.8860602761000003</v>
      </c>
      <c r="AC46" s="24">
        <v>6.2400138360999993</v>
      </c>
      <c r="AD46" s="24">
        <v>6.6919792420999995</v>
      </c>
      <c r="AE46" s="24">
        <v>7.0675192790000008</v>
      </c>
      <c r="AF46" s="24">
        <v>7.1326627140999994</v>
      </c>
      <c r="AG46" s="24">
        <v>7.3079408044999994</v>
      </c>
      <c r="AH46" s="24">
        <v>7.1160922720999995</v>
      </c>
      <c r="AI46" s="24">
        <v>7.5250991227000004</v>
      </c>
      <c r="AJ46" s="24">
        <v>7.4746046043000005</v>
      </c>
      <c r="AK46" s="24">
        <v>7.6087713279999996</v>
      </c>
      <c r="AL46" s="25">
        <v>6.6754475140000009</v>
      </c>
    </row>
    <row r="47" spans="1:38">
      <c r="A47" s="20"/>
      <c r="B47" s="21" t="s">
        <v>13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</v>
      </c>
      <c r="AJ47" s="26">
        <v>0</v>
      </c>
      <c r="AK47" s="26">
        <v>0</v>
      </c>
      <c r="AL47" s="27">
        <v>0</v>
      </c>
    </row>
    <row r="48" spans="1:38">
      <c r="A48" s="20"/>
      <c r="B48" s="21" t="s">
        <v>14</v>
      </c>
      <c r="G48" s="26">
        <v>112.44986285006898</v>
      </c>
      <c r="H48" s="26">
        <v>106.36586334357008</v>
      </c>
      <c r="I48" s="26">
        <v>97.30476796400005</v>
      </c>
      <c r="J48" s="26">
        <v>84.091679147070039</v>
      </c>
      <c r="K48" s="26">
        <v>80.740101782239933</v>
      </c>
      <c r="L48" s="26">
        <v>84.318114323930004</v>
      </c>
      <c r="M48" s="26">
        <v>97.880788479200078</v>
      </c>
      <c r="N48" s="26">
        <v>83.2425938628419</v>
      </c>
      <c r="O48" s="26">
        <v>72.597892568500029</v>
      </c>
      <c r="P48" s="26">
        <v>56.647388383070023</v>
      </c>
      <c r="Q48" s="26">
        <v>40.006479482700009</v>
      </c>
      <c r="R48" s="26">
        <v>43.144253802099961</v>
      </c>
      <c r="S48" s="26">
        <v>50.089564783769958</v>
      </c>
      <c r="T48" s="26">
        <v>53.173310331070013</v>
      </c>
      <c r="U48" s="26">
        <v>56.52209382855996</v>
      </c>
      <c r="V48" s="26">
        <v>57.471495418699995</v>
      </c>
      <c r="W48" s="26">
        <v>60.938806927489935</v>
      </c>
      <c r="X48" s="26">
        <v>61.50341112813004</v>
      </c>
      <c r="Y48" s="26">
        <v>57.932860973229978</v>
      </c>
      <c r="Z48" s="26">
        <v>63.400317786320009</v>
      </c>
      <c r="AA48" s="26">
        <v>67.284769120800007</v>
      </c>
      <c r="AB48" s="26">
        <v>67.44877757809995</v>
      </c>
      <c r="AC48" s="26">
        <v>72.343466571300098</v>
      </c>
      <c r="AD48" s="26">
        <v>78.867388585100102</v>
      </c>
      <c r="AE48" s="26">
        <v>81.269242753730012</v>
      </c>
      <c r="AF48" s="26">
        <v>81.348788263419991</v>
      </c>
      <c r="AG48" s="26">
        <v>76.474445155499993</v>
      </c>
      <c r="AH48" s="26">
        <v>70.307506675800028</v>
      </c>
      <c r="AI48" s="26">
        <v>71.198969050839992</v>
      </c>
      <c r="AJ48" s="26">
        <v>69.133645823599934</v>
      </c>
      <c r="AK48" s="26">
        <v>67.550888306400026</v>
      </c>
      <c r="AL48" s="27">
        <v>60.443165093199994</v>
      </c>
    </row>
    <row r="49" spans="1:38">
      <c r="A49" s="20"/>
      <c r="B49" s="21" t="s">
        <v>15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7">
        <v>0</v>
      </c>
    </row>
    <row r="50" spans="1:38">
      <c r="A50" s="20"/>
      <c r="B50" s="21" t="s">
        <v>16</v>
      </c>
      <c r="G50" s="26">
        <v>19.902173070699973</v>
      </c>
      <c r="H50" s="26">
        <v>26.787164183999998</v>
      </c>
      <c r="I50" s="26">
        <v>28.120388784399999</v>
      </c>
      <c r="J50" s="26">
        <v>41.291996457990031</v>
      </c>
      <c r="K50" s="26">
        <v>46.469902850279979</v>
      </c>
      <c r="L50" s="26">
        <v>42.939078307700001</v>
      </c>
      <c r="M50" s="26">
        <v>41.457494910999984</v>
      </c>
      <c r="N50" s="26">
        <v>46.781823556999981</v>
      </c>
      <c r="O50" s="26">
        <v>41.622598764639982</v>
      </c>
      <c r="P50" s="26">
        <v>46.023532197199984</v>
      </c>
      <c r="Q50" s="26">
        <v>38.174092893699992</v>
      </c>
      <c r="R50" s="26">
        <v>43.258848765399954</v>
      </c>
      <c r="S50" s="26">
        <v>42.888866049600011</v>
      </c>
      <c r="T50" s="26">
        <v>36.171664411099968</v>
      </c>
      <c r="U50" s="26">
        <v>32.259807571999993</v>
      </c>
      <c r="V50" s="26">
        <v>24.920471260199943</v>
      </c>
      <c r="W50" s="26">
        <v>19.340631985600073</v>
      </c>
      <c r="X50" s="26">
        <v>21.6211990101</v>
      </c>
      <c r="Y50" s="26">
        <v>13.013691457199975</v>
      </c>
      <c r="Z50" s="26">
        <v>14.05803440879999</v>
      </c>
      <c r="AA50" s="26">
        <v>15.58579165120004</v>
      </c>
      <c r="AB50" s="26">
        <v>11.958010309199992</v>
      </c>
      <c r="AC50" s="26">
        <v>13.409952904300049</v>
      </c>
      <c r="AD50" s="26">
        <v>13.38740028720003</v>
      </c>
      <c r="AE50" s="26">
        <v>12.731345004199966</v>
      </c>
      <c r="AF50" s="26">
        <v>10.511227812500024</v>
      </c>
      <c r="AG50" s="26">
        <v>3.1249726641000279</v>
      </c>
      <c r="AH50" s="26">
        <v>-9.3865903123000081</v>
      </c>
      <c r="AI50" s="26">
        <v>-10.097189713800013</v>
      </c>
      <c r="AJ50" s="26">
        <v>-17.735827026199985</v>
      </c>
      <c r="AK50" s="26">
        <v>-19.345733072600012</v>
      </c>
      <c r="AL50" s="27">
        <v>-34.180511605499994</v>
      </c>
    </row>
    <row r="51" spans="1:38">
      <c r="A51" s="20"/>
      <c r="B51" s="21" t="s">
        <v>3</v>
      </c>
      <c r="G51" s="26">
        <v>61.336345500000029</v>
      </c>
      <c r="H51" s="26">
        <v>54.911842300000039</v>
      </c>
      <c r="I51" s="26">
        <v>54.891828600000025</v>
      </c>
      <c r="J51" s="26">
        <v>54.880457600000014</v>
      </c>
      <c r="K51" s="26">
        <v>48.012098500000036</v>
      </c>
      <c r="L51" s="26">
        <v>48.039998100000034</v>
      </c>
      <c r="M51" s="26">
        <v>32.693084200000001</v>
      </c>
      <c r="N51" s="26">
        <v>32.67608280000001</v>
      </c>
      <c r="O51" s="26">
        <v>32.630311000000006</v>
      </c>
      <c r="P51" s="26">
        <v>45.022305800000005</v>
      </c>
      <c r="Q51" s="26">
        <v>57.351526000000028</v>
      </c>
      <c r="R51" s="26">
        <v>50.143560400000027</v>
      </c>
      <c r="S51" s="26">
        <v>38.167442100000002</v>
      </c>
      <c r="T51" s="26">
        <v>34.058033200000004</v>
      </c>
      <c r="U51" s="26">
        <v>33.991502800000006</v>
      </c>
      <c r="V51" s="26">
        <v>33.8123535</v>
      </c>
      <c r="W51" s="26">
        <v>33.780839499999999</v>
      </c>
      <c r="X51" s="26">
        <v>33.72046430000001</v>
      </c>
      <c r="Y51" s="26">
        <v>33.480347999999999</v>
      </c>
      <c r="Z51" s="26">
        <v>33.685170900000003</v>
      </c>
      <c r="AA51" s="26">
        <v>33.689044900000013</v>
      </c>
      <c r="AB51" s="26">
        <v>33.610268800000007</v>
      </c>
      <c r="AC51" s="26">
        <v>33.756840000000004</v>
      </c>
      <c r="AD51" s="26">
        <v>33.866393700000003</v>
      </c>
      <c r="AE51" s="26">
        <v>33.922533099999995</v>
      </c>
      <c r="AF51" s="26">
        <v>33.9136588</v>
      </c>
      <c r="AG51" s="26">
        <v>46.244099300000016</v>
      </c>
      <c r="AH51" s="26">
        <v>58.387031500000028</v>
      </c>
      <c r="AI51" s="26">
        <v>61.486234200000041</v>
      </c>
      <c r="AJ51" s="26">
        <v>64.449105300000014</v>
      </c>
      <c r="AK51" s="26">
        <v>64.286737299999999</v>
      </c>
      <c r="AL51" s="27">
        <v>61.748340400000032</v>
      </c>
    </row>
    <row r="52" spans="1:38">
      <c r="A52" s="20"/>
      <c r="B52" s="21" t="s">
        <v>17</v>
      </c>
      <c r="G52" s="26">
        <v>33.653837747300052</v>
      </c>
      <c r="H52" s="26">
        <v>35.42487826700004</v>
      </c>
      <c r="I52" s="26">
        <v>44.714318767000044</v>
      </c>
      <c r="J52" s="26">
        <v>44.714318767000044</v>
      </c>
      <c r="K52" s="26">
        <v>48.512871207000053</v>
      </c>
      <c r="L52" s="26">
        <v>48.512871207000053</v>
      </c>
      <c r="M52" s="26">
        <v>50.981833007000063</v>
      </c>
      <c r="N52" s="26">
        <v>58.24633060700004</v>
      </c>
      <c r="O52" s="26">
        <v>67.604657427000035</v>
      </c>
      <c r="P52" s="26">
        <v>81.803313327000026</v>
      </c>
      <c r="Q52" s="26">
        <v>95.059625346999923</v>
      </c>
      <c r="R52" s="26">
        <v>95.07959775700003</v>
      </c>
      <c r="S52" s="26">
        <v>102.97146280700002</v>
      </c>
      <c r="T52" s="26">
        <v>112.09252919700006</v>
      </c>
      <c r="U52" s="26">
        <v>114.17147650700004</v>
      </c>
      <c r="V52" s="26">
        <v>125.82435819700004</v>
      </c>
      <c r="W52" s="26">
        <v>132.4681828170001</v>
      </c>
      <c r="X52" s="26">
        <v>135.95818981699998</v>
      </c>
      <c r="Y52" s="26">
        <v>156.05318339700014</v>
      </c>
      <c r="Z52" s="26">
        <v>155.99543033699999</v>
      </c>
      <c r="AA52" s="26">
        <v>158.15438117700009</v>
      </c>
      <c r="AB52" s="26">
        <v>168.93325342699993</v>
      </c>
      <c r="AC52" s="26">
        <v>168.83698381699998</v>
      </c>
      <c r="AD52" s="26">
        <v>168.97887506700008</v>
      </c>
      <c r="AE52" s="26">
        <v>173.93910662700011</v>
      </c>
      <c r="AF52" s="26">
        <v>182.61043743700029</v>
      </c>
      <c r="AG52" s="26">
        <v>186.28771864700016</v>
      </c>
      <c r="AH52" s="26">
        <v>197.33961633700014</v>
      </c>
      <c r="AI52" s="26">
        <v>197.40381747699985</v>
      </c>
      <c r="AJ52" s="26">
        <v>208.66701309700008</v>
      </c>
      <c r="AK52" s="26">
        <v>212.33907687700034</v>
      </c>
      <c r="AL52" s="27">
        <v>246.93624058399982</v>
      </c>
    </row>
    <row r="53" spans="1:38">
      <c r="A53" s="20"/>
      <c r="B53" s="21" t="s">
        <v>18</v>
      </c>
      <c r="G53" s="26">
        <v>31.858842528899991</v>
      </c>
      <c r="H53" s="26">
        <v>32.227426176599984</v>
      </c>
      <c r="I53" s="26">
        <v>32.616518881599973</v>
      </c>
      <c r="J53" s="26">
        <v>33.179778125599952</v>
      </c>
      <c r="K53" s="26">
        <v>33.36742720759996</v>
      </c>
      <c r="L53" s="26">
        <v>34.158271583599948</v>
      </c>
      <c r="M53" s="26">
        <v>35.024770645599958</v>
      </c>
      <c r="N53" s="26">
        <v>36.152112199599955</v>
      </c>
      <c r="O53" s="26">
        <v>41.874916875599958</v>
      </c>
      <c r="P53" s="26">
        <v>50.315606347599996</v>
      </c>
      <c r="Q53" s="26">
        <v>51.503002662699984</v>
      </c>
      <c r="R53" s="26">
        <v>52.296335440699991</v>
      </c>
      <c r="S53" s="26">
        <v>52.701004726400043</v>
      </c>
      <c r="T53" s="26">
        <v>54.051414812699981</v>
      </c>
      <c r="U53" s="26">
        <v>55.936623632499973</v>
      </c>
      <c r="V53" s="26">
        <v>57.163953546699986</v>
      </c>
      <c r="W53" s="26">
        <v>57.573203442999976</v>
      </c>
      <c r="X53" s="26">
        <v>57.884715085999986</v>
      </c>
      <c r="Y53" s="26">
        <v>57.985848921499979</v>
      </c>
      <c r="Z53" s="26">
        <v>58.428420682400009</v>
      </c>
      <c r="AA53" s="26">
        <v>58.70725459659991</v>
      </c>
      <c r="AB53" s="26">
        <v>59.009265343500005</v>
      </c>
      <c r="AC53" s="26">
        <v>59.650864633699911</v>
      </c>
      <c r="AD53" s="26">
        <v>59.978333817199967</v>
      </c>
      <c r="AE53" s="26">
        <v>60.409603383400004</v>
      </c>
      <c r="AF53" s="26">
        <v>60.741066352400004</v>
      </c>
      <c r="AG53" s="26">
        <v>61.093563822899981</v>
      </c>
      <c r="AH53" s="26">
        <v>61.175652112100011</v>
      </c>
      <c r="AI53" s="26">
        <v>61.58411696400001</v>
      </c>
      <c r="AJ53" s="26">
        <v>61.613326482599987</v>
      </c>
      <c r="AK53" s="26">
        <v>62.100925826000022</v>
      </c>
      <c r="AL53" s="27">
        <v>59.909216794800017</v>
      </c>
    </row>
    <row r="54" spans="1:38">
      <c r="A54" s="20"/>
      <c r="B54" s="21" t="s">
        <v>19</v>
      </c>
      <c r="G54" s="26">
        <v>21.925703433200006</v>
      </c>
      <c r="H54" s="26">
        <v>22.014844418500001</v>
      </c>
      <c r="I54" s="26">
        <v>22.145838141700004</v>
      </c>
      <c r="J54" s="26">
        <v>22.549264231599999</v>
      </c>
      <c r="K54" s="26">
        <v>24.978266594699996</v>
      </c>
      <c r="L54" s="26">
        <v>25.219926116900002</v>
      </c>
      <c r="M54" s="26">
        <v>25.522385812999996</v>
      </c>
      <c r="N54" s="26">
        <v>26.130431383900003</v>
      </c>
      <c r="O54" s="26">
        <v>27.552871540000002</v>
      </c>
      <c r="P54" s="26">
        <v>28.149172135200001</v>
      </c>
      <c r="Q54" s="26">
        <v>28.165906629600002</v>
      </c>
      <c r="R54" s="26">
        <v>28.481121949400002</v>
      </c>
      <c r="S54" s="26">
        <v>28.871710868400001</v>
      </c>
      <c r="T54" s="26">
        <v>29.102546153500001</v>
      </c>
      <c r="U54" s="26">
        <v>29.424243255999997</v>
      </c>
      <c r="V54" s="26">
        <v>29.556077709299984</v>
      </c>
      <c r="W54" s="26">
        <v>29.766954617200007</v>
      </c>
      <c r="X54" s="26">
        <v>29.645698783900002</v>
      </c>
      <c r="Y54" s="26">
        <v>29.328766975500002</v>
      </c>
      <c r="Z54" s="26">
        <v>29.522586073899998</v>
      </c>
      <c r="AA54" s="26">
        <v>29.383625652199996</v>
      </c>
      <c r="AB54" s="26">
        <v>29.160338906300002</v>
      </c>
      <c r="AC54" s="26">
        <v>29.339636281999997</v>
      </c>
      <c r="AD54" s="26">
        <v>29.356632036599997</v>
      </c>
      <c r="AE54" s="26">
        <v>29.177864994400004</v>
      </c>
      <c r="AF54" s="26">
        <v>28.953957925999998</v>
      </c>
      <c r="AG54" s="26">
        <v>30.640740496400007</v>
      </c>
      <c r="AH54" s="26">
        <v>30.693560511799998</v>
      </c>
      <c r="AI54" s="26">
        <v>30.541404826699988</v>
      </c>
      <c r="AJ54" s="26">
        <v>30.094069509800008</v>
      </c>
      <c r="AK54" s="26">
        <v>33.264707488999996</v>
      </c>
      <c r="AL54" s="27">
        <v>31.381356366699993</v>
      </c>
    </row>
    <row r="55" spans="1:38">
      <c r="A55" s="20"/>
      <c r="B55" s="21" t="s">
        <v>0</v>
      </c>
      <c r="G55" s="26">
        <v>11.78659354</v>
      </c>
      <c r="H55" s="26">
        <v>11.968577779999997</v>
      </c>
      <c r="I55" s="26">
        <v>12.173308139999998</v>
      </c>
      <c r="J55" s="26">
        <v>12.378038499999997</v>
      </c>
      <c r="K55" s="26">
        <v>12.6273495075</v>
      </c>
      <c r="L55" s="26">
        <v>12.8320799675</v>
      </c>
      <c r="M55" s="26">
        <v>13.059144674600001</v>
      </c>
      <c r="N55" s="26">
        <v>13.410711352099998</v>
      </c>
      <c r="O55" s="26">
        <v>13.755569012600001</v>
      </c>
      <c r="P55" s="26">
        <v>14.1650296126</v>
      </c>
      <c r="Q55" s="26">
        <v>14.688232512599999</v>
      </c>
      <c r="R55" s="26">
        <v>15.585064329800002</v>
      </c>
      <c r="S55" s="26">
        <v>16.403988529799999</v>
      </c>
      <c r="T55" s="26">
        <v>18.028521771900003</v>
      </c>
      <c r="U55" s="26">
        <v>19.518546612900003</v>
      </c>
      <c r="V55" s="26">
        <v>20.712909612900003</v>
      </c>
      <c r="W55" s="26">
        <v>21.464319145600005</v>
      </c>
      <c r="X55" s="26">
        <v>22.142975793000005</v>
      </c>
      <c r="Y55" s="26">
        <v>22.472806407000004</v>
      </c>
      <c r="Z55" s="26">
        <v>22.751427079300004</v>
      </c>
      <c r="AA55" s="26">
        <v>23.207423796900002</v>
      </c>
      <c r="AB55" s="26">
        <v>23.659296174999998</v>
      </c>
      <c r="AC55" s="26">
        <v>24.086532804000008</v>
      </c>
      <c r="AD55" s="26">
        <v>24.528002194700008</v>
      </c>
      <c r="AE55" s="26">
        <v>24.957664811199997</v>
      </c>
      <c r="AF55" s="26">
        <v>25.3891538112</v>
      </c>
      <c r="AG55" s="26">
        <v>25.820643711199999</v>
      </c>
      <c r="AH55" s="26">
        <v>26.2833084472</v>
      </c>
      <c r="AI55" s="26">
        <v>26.677045255700001</v>
      </c>
      <c r="AJ55" s="26">
        <v>27.084609261499999</v>
      </c>
      <c r="AK55" s="26">
        <v>27.488673011300001</v>
      </c>
      <c r="AL55" s="27">
        <v>27.202720958900006</v>
      </c>
    </row>
    <row r="56" spans="1:38">
      <c r="A56" s="20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1:38">
      <c r="A57" s="20"/>
      <c r="B57" s="21" t="s">
        <v>21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9.3865903123000081</v>
      </c>
      <c r="AI57" s="26">
        <v>10.097189713800013</v>
      </c>
      <c r="AJ57" s="26">
        <v>17.735827026199985</v>
      </c>
      <c r="AK57" s="26">
        <v>19.345733072600012</v>
      </c>
      <c r="AL57" s="27">
        <v>34.180511605499994</v>
      </c>
    </row>
    <row r="58" spans="1:38">
      <c r="A58" s="22"/>
      <c r="B58" s="23" t="s">
        <v>29</v>
      </c>
      <c r="C58" s="23"/>
      <c r="D58" s="23"/>
      <c r="E58" s="23"/>
      <c r="F58" s="23"/>
      <c r="G58" s="28">
        <v>22.1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>
        <v>46.5</v>
      </c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9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D46A-B99C-4036-AD6D-CB4A04A2D8BB}">
  <dimension ref="A1:AL70"/>
  <sheetViews>
    <sheetView workbookViewId="0">
      <selection activeCell="G18" sqref="G18"/>
    </sheetView>
  </sheetViews>
  <sheetFormatPr defaultRowHeight="13.15"/>
  <cols>
    <col min="1" max="1" width="23.125" style="21" customWidth="1"/>
    <col min="2" max="38" width="9" style="21"/>
    <col min="39" max="16384" width="9" style="13"/>
  </cols>
  <sheetData>
    <row r="1" spans="1:38">
      <c r="A1" s="12" t="s">
        <v>24</v>
      </c>
      <c r="B1" s="12"/>
      <c r="C1" s="12" t="s">
        <v>31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>
      <c r="A2" s="13"/>
      <c r="B2" s="12"/>
      <c r="C2" s="32" t="s">
        <v>30</v>
      </c>
      <c r="D2" s="32" t="s">
        <v>30</v>
      </c>
      <c r="E2" s="32" t="s">
        <v>30</v>
      </c>
      <c r="F2" s="32" t="s">
        <v>30</v>
      </c>
      <c r="G2" s="32" t="s">
        <v>30</v>
      </c>
      <c r="H2" s="32" t="s">
        <v>30</v>
      </c>
      <c r="I2" s="32" t="s">
        <v>30</v>
      </c>
      <c r="J2" s="32" t="s">
        <v>30</v>
      </c>
      <c r="K2" s="32" t="s">
        <v>30</v>
      </c>
      <c r="L2" s="32" t="s">
        <v>30</v>
      </c>
      <c r="M2" s="32" t="s">
        <v>30</v>
      </c>
      <c r="N2" s="32" t="s">
        <v>30</v>
      </c>
      <c r="O2" s="32" t="s">
        <v>30</v>
      </c>
      <c r="P2" s="32" t="s">
        <v>30</v>
      </c>
      <c r="Q2" s="32" t="s">
        <v>30</v>
      </c>
      <c r="R2" s="32" t="s">
        <v>30</v>
      </c>
      <c r="S2" s="32" t="s">
        <v>30</v>
      </c>
      <c r="T2" s="32" t="s">
        <v>30</v>
      </c>
      <c r="U2" s="32" t="s">
        <v>30</v>
      </c>
      <c r="V2" s="32" t="s">
        <v>30</v>
      </c>
      <c r="W2" s="32" t="s">
        <v>30</v>
      </c>
      <c r="X2" s="32" t="s">
        <v>30</v>
      </c>
      <c r="Y2" s="32" t="s">
        <v>30</v>
      </c>
      <c r="Z2" s="32" t="s">
        <v>30</v>
      </c>
      <c r="AA2" s="32" t="s">
        <v>30</v>
      </c>
      <c r="AB2" s="32" t="s">
        <v>30</v>
      </c>
      <c r="AC2" s="32" t="s">
        <v>30</v>
      </c>
      <c r="AD2" s="32" t="s">
        <v>30</v>
      </c>
      <c r="AE2" s="32" t="s">
        <v>30</v>
      </c>
      <c r="AF2" s="32" t="s">
        <v>30</v>
      </c>
      <c r="AG2" s="32" t="s">
        <v>30</v>
      </c>
      <c r="AH2" s="32" t="s">
        <v>30</v>
      </c>
      <c r="AI2" s="32" t="s">
        <v>30</v>
      </c>
      <c r="AJ2" s="32" t="s">
        <v>30</v>
      </c>
      <c r="AK2" s="32" t="s">
        <v>30</v>
      </c>
      <c r="AL2" s="32" t="s">
        <v>30</v>
      </c>
    </row>
    <row r="3" spans="1:38">
      <c r="A3" s="33" t="s">
        <v>22</v>
      </c>
      <c r="B3" s="34" t="s">
        <v>20</v>
      </c>
      <c r="C3" s="34">
        <v>2015</v>
      </c>
      <c r="D3" s="34">
        <v>2016</v>
      </c>
      <c r="E3" s="34">
        <v>2017</v>
      </c>
      <c r="F3" s="34">
        <v>2018</v>
      </c>
      <c r="G3" s="34">
        <v>2019</v>
      </c>
      <c r="H3" s="34">
        <v>2020</v>
      </c>
      <c r="I3" s="34">
        <v>2021</v>
      </c>
      <c r="J3" s="34">
        <v>2022</v>
      </c>
      <c r="K3" s="34">
        <v>2023</v>
      </c>
      <c r="L3" s="34">
        <v>2024</v>
      </c>
      <c r="M3" s="34">
        <v>2025</v>
      </c>
      <c r="N3" s="34">
        <v>2026</v>
      </c>
      <c r="O3" s="34">
        <v>2027</v>
      </c>
      <c r="P3" s="34">
        <v>2028</v>
      </c>
      <c r="Q3" s="34">
        <v>2029</v>
      </c>
      <c r="R3" s="34">
        <v>2030</v>
      </c>
      <c r="S3" s="34">
        <v>2031</v>
      </c>
      <c r="T3" s="34">
        <v>2032</v>
      </c>
      <c r="U3" s="34">
        <v>2033</v>
      </c>
      <c r="V3" s="34">
        <v>2034</v>
      </c>
      <c r="W3" s="34">
        <v>2035</v>
      </c>
      <c r="X3" s="34">
        <v>2036</v>
      </c>
      <c r="Y3" s="34">
        <v>2037</v>
      </c>
      <c r="Z3" s="34">
        <v>2038</v>
      </c>
      <c r="AA3" s="34">
        <v>2039</v>
      </c>
      <c r="AB3" s="34">
        <v>2040</v>
      </c>
      <c r="AC3" s="34">
        <v>2041</v>
      </c>
      <c r="AD3" s="34">
        <v>2042</v>
      </c>
      <c r="AE3" s="34">
        <v>2043</v>
      </c>
      <c r="AF3" s="34">
        <v>2044</v>
      </c>
      <c r="AG3" s="34">
        <v>2045</v>
      </c>
      <c r="AH3" s="34">
        <v>2046</v>
      </c>
      <c r="AI3" s="34">
        <v>2047</v>
      </c>
      <c r="AJ3" s="34">
        <v>2048</v>
      </c>
      <c r="AK3" s="34">
        <v>2049</v>
      </c>
      <c r="AL3" s="35">
        <v>2050</v>
      </c>
    </row>
    <row r="4" spans="1:38">
      <c r="A4" s="18" t="s">
        <v>25</v>
      </c>
      <c r="B4" s="19" t="s">
        <v>12</v>
      </c>
      <c r="C4" s="19"/>
      <c r="D4" s="19"/>
      <c r="E4" s="19"/>
      <c r="F4" s="19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5"/>
    </row>
    <row r="5" spans="1:38">
      <c r="A5" s="20"/>
      <c r="B5" s="21" t="s">
        <v>13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7"/>
    </row>
    <row r="6" spans="1:38">
      <c r="A6" s="20"/>
      <c r="B6" s="21" t="s">
        <v>14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7"/>
    </row>
    <row r="7" spans="1:38">
      <c r="A7" s="20"/>
      <c r="B7" s="21" t="s">
        <v>15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7"/>
    </row>
    <row r="8" spans="1:38">
      <c r="A8" s="20"/>
      <c r="B8" s="21" t="s">
        <v>16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7"/>
    </row>
    <row r="9" spans="1:38">
      <c r="A9" s="20"/>
      <c r="B9" s="21" t="s">
        <v>3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7"/>
    </row>
    <row r="10" spans="1:38">
      <c r="A10" s="20"/>
      <c r="B10" s="21" t="s">
        <v>17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7"/>
    </row>
    <row r="11" spans="1:38">
      <c r="A11" s="20"/>
      <c r="B11" s="21" t="s">
        <v>18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7"/>
    </row>
    <row r="12" spans="1:38">
      <c r="A12" s="20"/>
      <c r="B12" s="21" t="s">
        <v>19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7"/>
    </row>
    <row r="13" spans="1:38">
      <c r="A13" s="20"/>
      <c r="B13" s="21" t="s">
        <v>0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7"/>
    </row>
    <row r="14" spans="1:38">
      <c r="A14" s="20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7"/>
    </row>
    <row r="15" spans="1:38">
      <c r="A15" s="20"/>
      <c r="B15" s="21" t="s">
        <v>21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7"/>
    </row>
    <row r="16" spans="1:38">
      <c r="A16" s="20"/>
      <c r="B16" s="21" t="s">
        <v>32</v>
      </c>
      <c r="G16" s="26">
        <v>6.4158748000000001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>
        <v>6.4158748000000001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7">
        <v>28.753288000000001</v>
      </c>
    </row>
    <row r="17" spans="1:38">
      <c r="A17" s="20"/>
      <c r="B17" s="21" t="s">
        <v>33</v>
      </c>
      <c r="G17" s="26">
        <v>6.9549000000000012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>
        <v>6.9549000000000012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7">
        <v>19.792939999999998</v>
      </c>
    </row>
    <row r="18" spans="1:38">
      <c r="A18" s="20"/>
      <c r="B18" s="21" t="s">
        <v>34</v>
      </c>
      <c r="G18" s="26">
        <v>8.7518999999999991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>
        <v>8.7518999999999991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>
        <v>81.911500000000004</v>
      </c>
    </row>
    <row r="19" spans="1:38">
      <c r="A19" s="22"/>
      <c r="B19" s="23" t="s">
        <v>35</v>
      </c>
      <c r="C19" s="23"/>
      <c r="D19" s="23"/>
      <c r="E19" s="23"/>
      <c r="F19" s="23"/>
      <c r="G19" s="28">
        <v>0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>
        <v>0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9">
        <v>0</v>
      </c>
    </row>
    <row r="20" spans="1:38"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</row>
    <row r="21" spans="1:38">
      <c r="A21" s="18" t="s">
        <v>26</v>
      </c>
      <c r="B21" s="19" t="s">
        <v>12</v>
      </c>
      <c r="C21" s="19"/>
      <c r="D21" s="19"/>
      <c r="E21" s="19"/>
      <c r="F21" s="19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5"/>
    </row>
    <row r="22" spans="1:38">
      <c r="A22" s="20"/>
      <c r="B22" s="21" t="s">
        <v>13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1:38">
      <c r="A23" s="20"/>
      <c r="B23" s="21" t="s">
        <v>14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1:38">
      <c r="A24" s="20"/>
      <c r="B24" s="21" t="s">
        <v>15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1:38">
      <c r="A25" s="20"/>
      <c r="B25" s="21" t="s">
        <v>16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1:38">
      <c r="A26" s="20"/>
      <c r="B26" s="21" t="s">
        <v>3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1:38">
      <c r="A27" s="20"/>
      <c r="B27" s="21" t="s">
        <v>17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1:38">
      <c r="A28" s="20"/>
      <c r="B28" s="21" t="s">
        <v>18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1:38">
      <c r="A29" s="20"/>
      <c r="B29" s="21" t="s">
        <v>19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1:38">
      <c r="A30" s="20"/>
      <c r="B30" s="21" t="s">
        <v>0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1:38">
      <c r="A31" s="20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1:38">
      <c r="A32" s="20"/>
      <c r="B32" s="21" t="s">
        <v>21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1:38">
      <c r="A33" s="20"/>
      <c r="B33" s="21" t="s">
        <v>32</v>
      </c>
      <c r="G33" s="26">
        <v>6.4158748000000001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>
        <v>7.3967497000000009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>
        <v>10.09083</v>
      </c>
    </row>
    <row r="34" spans="1:38">
      <c r="A34" s="20"/>
      <c r="B34" s="21" t="s">
        <v>33</v>
      </c>
      <c r="G34" s="26">
        <v>6.9549000000000012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>
        <v>15.634139999999999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>
        <v>19.492940000000001</v>
      </c>
    </row>
    <row r="35" spans="1:38">
      <c r="A35" s="20"/>
      <c r="B35" s="21" t="s">
        <v>34</v>
      </c>
      <c r="G35" s="26">
        <v>8.7518999999999991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>
        <v>27.872500000000002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>
        <v>87.111500000000007</v>
      </c>
    </row>
    <row r="36" spans="1:38">
      <c r="A36" s="22"/>
      <c r="B36" s="23" t="s">
        <v>35</v>
      </c>
      <c r="C36" s="23"/>
      <c r="D36" s="23"/>
      <c r="E36" s="23"/>
      <c r="F36" s="23"/>
      <c r="G36" s="28">
        <v>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>
        <v>0</v>
      </c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9">
        <v>0</v>
      </c>
    </row>
    <row r="37" spans="1:38"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</row>
    <row r="38" spans="1:38">
      <c r="A38" s="18" t="s">
        <v>27</v>
      </c>
      <c r="B38" s="19" t="s">
        <v>12</v>
      </c>
      <c r="C38" s="19"/>
      <c r="D38" s="19"/>
      <c r="E38" s="19"/>
      <c r="F38" s="19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5"/>
    </row>
    <row r="39" spans="1:38">
      <c r="A39" s="20"/>
      <c r="B39" s="21" t="s">
        <v>13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1:38">
      <c r="A40" s="20"/>
      <c r="B40" s="21" t="s">
        <v>14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1:38">
      <c r="A41" s="20"/>
      <c r="B41" s="21" t="s">
        <v>15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1:38">
      <c r="A42" s="20"/>
      <c r="B42" s="21" t="s">
        <v>16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1:38">
      <c r="A43" s="20"/>
      <c r="B43" s="21" t="s">
        <v>3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1:38">
      <c r="A44" s="20"/>
      <c r="B44" s="21" t="s">
        <v>17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1:38">
      <c r="A45" s="20"/>
      <c r="B45" s="21" t="s">
        <v>18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1:38">
      <c r="A46" s="20"/>
      <c r="B46" s="21" t="s">
        <v>19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1:38">
      <c r="A47" s="20"/>
      <c r="B47" s="21" t="s">
        <v>0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1:38">
      <c r="A48" s="20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1:38">
      <c r="A49" s="20"/>
      <c r="B49" s="21" t="s">
        <v>21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1:38">
      <c r="A50" s="20"/>
      <c r="B50" s="21" t="s">
        <v>32</v>
      </c>
      <c r="G50" s="26">
        <v>6.4158748000000001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>
        <v>8.7458308000000002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>
        <v>23.065977</v>
      </c>
    </row>
    <row r="51" spans="1:38">
      <c r="A51" s="20"/>
      <c r="B51" s="21" t="s">
        <v>33</v>
      </c>
      <c r="G51" s="26">
        <v>6.9549000000000012</v>
      </c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>
        <v>16.635339999999996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>
        <v>19.267739999999996</v>
      </c>
    </row>
    <row r="52" spans="1:38">
      <c r="A52" s="20"/>
      <c r="B52" s="21" t="s">
        <v>34</v>
      </c>
      <c r="G52" s="26">
        <v>8.7518999999999991</v>
      </c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>
        <v>42.014499999999998</v>
      </c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>
        <v>83.161500000000004</v>
      </c>
    </row>
    <row r="53" spans="1:38">
      <c r="A53" s="22"/>
      <c r="B53" s="23" t="s">
        <v>35</v>
      </c>
      <c r="C53" s="23"/>
      <c r="D53" s="23"/>
      <c r="E53" s="23"/>
      <c r="F53" s="23"/>
      <c r="G53" s="28">
        <v>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>
        <v>0</v>
      </c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9">
        <v>23.593208442175811</v>
      </c>
    </row>
    <row r="54" spans="1:38"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</row>
    <row r="55" spans="1:38">
      <c r="A55" s="18" t="s">
        <v>28</v>
      </c>
      <c r="B55" s="19" t="s">
        <v>12</v>
      </c>
      <c r="C55" s="19"/>
      <c r="D55" s="19"/>
      <c r="E55" s="19"/>
      <c r="F55" s="19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5"/>
    </row>
    <row r="56" spans="1:38">
      <c r="A56" s="20"/>
      <c r="B56" s="21" t="s">
        <v>13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1:38">
      <c r="A57" s="20"/>
      <c r="B57" s="21" t="s">
        <v>14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1:38">
      <c r="A58" s="20"/>
      <c r="B58" s="21" t="s">
        <v>15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1:38">
      <c r="A59" s="20"/>
      <c r="B59" s="21" t="s">
        <v>16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1:38">
      <c r="A60" s="20"/>
      <c r="B60" s="21" t="s">
        <v>3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1:38">
      <c r="A61" s="20"/>
      <c r="B61" s="21" t="s">
        <v>17</v>
      </c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1:38">
      <c r="A62" s="20"/>
      <c r="B62" s="21" t="s">
        <v>18</v>
      </c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1:38">
      <c r="A63" s="20"/>
      <c r="B63" s="21" t="s">
        <v>19</v>
      </c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1:38">
      <c r="A64" s="20"/>
      <c r="B64" s="21" t="s">
        <v>0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1:38">
      <c r="A65" s="20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1:38">
      <c r="A66" s="20"/>
      <c r="B66" s="21" t="s">
        <v>21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1:38">
      <c r="A67" s="20"/>
      <c r="B67" s="21" t="s">
        <v>32</v>
      </c>
      <c r="G67" s="26">
        <v>6.4158748000000001</v>
      </c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>
        <v>6.6822843000000001</v>
      </c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>
        <v>7.2978647999999993</v>
      </c>
    </row>
    <row r="68" spans="1:38">
      <c r="A68" s="20"/>
      <c r="B68" s="21" t="s">
        <v>33</v>
      </c>
      <c r="G68" s="26">
        <v>6.9549000000000012</v>
      </c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>
        <v>15.230139999999999</v>
      </c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>
        <v>18.742539999999995</v>
      </c>
    </row>
    <row r="69" spans="1:38">
      <c r="A69" s="20"/>
      <c r="B69" s="21" t="s">
        <v>34</v>
      </c>
      <c r="G69" s="26">
        <v>8.7518999999999991</v>
      </c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>
        <v>24.590500000000002</v>
      </c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>
        <v>63.974499999999999</v>
      </c>
    </row>
    <row r="70" spans="1:38">
      <c r="A70" s="22"/>
      <c r="B70" s="23" t="s">
        <v>35</v>
      </c>
      <c r="C70" s="23"/>
      <c r="D70" s="23"/>
      <c r="E70" s="23"/>
      <c r="F70" s="23"/>
      <c r="G70" s="28"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>
        <v>0</v>
      </c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0B94-74CA-47C3-BE51-7EE5E1450192}">
  <dimension ref="A1"/>
  <sheetViews>
    <sheetView workbookViewId="0">
      <selection activeCell="K29" sqref="K29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countries</vt:lpstr>
      <vt:lpstr>All countries (e)</vt:lpstr>
      <vt:lpstr>Projection (Uganda)</vt:lpstr>
      <vt:lpstr>Projection (UK)</vt:lpstr>
      <vt:lpstr>UK NatGrid Capacity</vt:lpstr>
      <vt:lpstr>UK NatGrid Scenarios</vt:lpstr>
      <vt:lpstr>UK NatGrid Scenarios(2)</vt:lpstr>
      <vt:lpstr>UK CCC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KarlaC</cp:lastModifiedBy>
  <dcterms:created xsi:type="dcterms:W3CDTF">2020-06-13T12:24:07Z</dcterms:created>
  <dcterms:modified xsi:type="dcterms:W3CDTF">2021-08-16T12:58:29Z</dcterms:modified>
</cp:coreProperties>
</file>