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hideoaki/gitrepo/udacity/project7/"/>
    </mc:Choice>
  </mc:AlternateContent>
  <bookViews>
    <workbookView xWindow="0" yWindow="460" windowWidth="28800" windowHeight="15860" tabRatio="500"/>
  </bookViews>
  <sheets>
    <sheet name="Experiment"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8" i="2" l="1"/>
  <c r="D78" i="2"/>
  <c r="C76" i="2"/>
  <c r="D76" i="2"/>
  <c r="B74" i="2"/>
  <c r="D72" i="2"/>
  <c r="C72" i="2"/>
  <c r="B72" i="2"/>
  <c r="D70" i="2"/>
  <c r="C70" i="2"/>
  <c r="B70" i="2"/>
  <c r="D67" i="2"/>
  <c r="C67" i="2"/>
  <c r="B67" i="2"/>
  <c r="P45" i="2"/>
  <c r="N45" i="2"/>
  <c r="P44" i="2"/>
  <c r="O44" i="2"/>
  <c r="P43" i="2"/>
  <c r="O43" i="2"/>
  <c r="N43" i="2"/>
  <c r="L73" i="2"/>
  <c r="L71" i="2"/>
  <c r="L72" i="2"/>
  <c r="L74" i="2"/>
  <c r="L76" i="2"/>
  <c r="L75" i="2"/>
  <c r="L70" i="2"/>
  <c r="L68" i="2"/>
  <c r="L62" i="2"/>
  <c r="L64" i="2"/>
  <c r="L63" i="2"/>
  <c r="L61" i="2"/>
  <c r="L60" i="2"/>
  <c r="L59" i="2"/>
  <c r="L69" i="2"/>
  <c r="L67" i="2"/>
  <c r="L58" i="2"/>
  <c r="L57" i="2"/>
  <c r="L56" i="2"/>
  <c r="L55" i="2"/>
  <c r="C55" i="2"/>
  <c r="C54" i="2"/>
  <c r="C53" i="2"/>
  <c r="C52" i="2"/>
  <c r="C51" i="2"/>
  <c r="C50" i="2"/>
  <c r="G46" i="2"/>
  <c r="G42" i="2"/>
  <c r="G43" i="2"/>
  <c r="G45" i="2"/>
  <c r="G44" i="2"/>
  <c r="F46" i="2"/>
  <c r="F42" i="2"/>
  <c r="F43" i="2"/>
  <c r="F45" i="2"/>
  <c r="F44" i="2"/>
  <c r="E46" i="2"/>
  <c r="D46" i="2"/>
  <c r="E45" i="2"/>
  <c r="D45" i="2"/>
  <c r="E44" i="2"/>
  <c r="D44" i="2"/>
  <c r="E43" i="2"/>
  <c r="D43" i="2"/>
  <c r="E42" i="2"/>
  <c r="D42" i="2"/>
  <c r="N39" i="2"/>
  <c r="M39" i="2"/>
  <c r="L39" i="2"/>
  <c r="K39" i="2"/>
  <c r="G39" i="2"/>
  <c r="F39" i="2"/>
  <c r="E39" i="2"/>
  <c r="D39" i="2"/>
</calcChain>
</file>

<file path=xl/sharedStrings.xml><?xml version="1.0" encoding="utf-8"?>
<sst xmlns="http://schemas.openxmlformats.org/spreadsheetml/2006/main" count="184" uniqueCount="126">
  <si>
    <t>Date</t>
  </si>
  <si>
    <t>Pageviews</t>
  </si>
  <si>
    <t>Clicks</t>
  </si>
  <si>
    <t>Payments</t>
  </si>
  <si>
    <t>Sat, Oct 11</t>
  </si>
  <si>
    <t>Sun, Oct 12</t>
  </si>
  <si>
    <t>Mon, Oct 13</t>
  </si>
  <si>
    <t>Tue, Oct 14</t>
  </si>
  <si>
    <t>Wed, Oct 15</t>
  </si>
  <si>
    <t>Thu, Oct 16</t>
  </si>
  <si>
    <t>Fri, Oct 17</t>
  </si>
  <si>
    <t>Sat, Oct 18</t>
  </si>
  <si>
    <t>Sun, Oct 19</t>
  </si>
  <si>
    <t>Mon, Oct 20</t>
  </si>
  <si>
    <t>Tue, Oct 21</t>
  </si>
  <si>
    <t>Wed, Oct 22</t>
  </si>
  <si>
    <t>Thu, Oct 23</t>
  </si>
  <si>
    <t>Fri, Oct 24</t>
  </si>
  <si>
    <t>Sat, Oct 25</t>
  </si>
  <si>
    <t>Sun, Oct 26</t>
  </si>
  <si>
    <t>Mon, Oct 27</t>
  </si>
  <si>
    <t>Tue, Oct 28</t>
  </si>
  <si>
    <t>Wed, Oct 29</t>
  </si>
  <si>
    <t>Thu, Oct 30</t>
  </si>
  <si>
    <t>Fri, Oct 31</t>
  </si>
  <si>
    <t>Sat, Nov 1</t>
  </si>
  <si>
    <t>Sun, Nov 2</t>
  </si>
  <si>
    <t>Mon, Nov 3</t>
  </si>
  <si>
    <t>Tue, Nov 4</t>
  </si>
  <si>
    <t>Wed, Nov 5</t>
  </si>
  <si>
    <t>Thu, Nov 6</t>
  </si>
  <si>
    <t>Fri, Nov 7</t>
  </si>
  <si>
    <t>Sat, Nov 8</t>
  </si>
  <si>
    <t>Sun, Nov 9</t>
  </si>
  <si>
    <t>Mon, Nov 10</t>
  </si>
  <si>
    <t>Tue, Nov 11</t>
  </si>
  <si>
    <t>Wed, Nov 12</t>
  </si>
  <si>
    <t>Thu, Nov 13</t>
  </si>
  <si>
    <t>Fri, Nov 14</t>
  </si>
  <si>
    <t>Sat, Nov 15</t>
  </si>
  <si>
    <t>Sun, Nov 16</t>
  </si>
  <si>
    <t>SUM</t>
  </si>
  <si>
    <t>Control</t>
  </si>
  <si>
    <t>EXP</t>
  </si>
  <si>
    <t>PROB</t>
  </si>
  <si>
    <t>MARGIN OF ERROR</t>
  </si>
  <si>
    <t>STANDARD DEVIATION</t>
  </si>
  <si>
    <t xml:space="preserve">LOWER BOUND </t>
  </si>
  <si>
    <t xml:space="preserve">UPPER BOUND </t>
  </si>
  <si>
    <t>OBSERVED</t>
  </si>
  <si>
    <t>Enrollments/user-ids</t>
  </si>
  <si>
    <t>Unique cookies to view page per day:</t>
  </si>
  <si>
    <t>Unique cookies to click "Start free trial" per day:</t>
  </si>
  <si>
    <t>Enrollments per day:</t>
  </si>
  <si>
    <t>Click-through-probability on "Start free trial":</t>
  </si>
  <si>
    <t>Probability of enrolling, given click:</t>
  </si>
  <si>
    <t>Probability of payment, given enroll:</t>
  </si>
  <si>
    <t>Probability of payment, given click</t>
  </si>
  <si>
    <t>Baseline</t>
  </si>
  <si>
    <t>std = sqrt(0.5 * 0.5 / (N_1 + N_2))</t>
  </si>
  <si>
    <t>e = 1.96 * std</t>
  </si>
  <si>
    <t>0.5 - me</t>
  </si>
  <si>
    <t>.5 + me</t>
  </si>
  <si>
    <t>Click-through-probability on "start free trial"</t>
  </si>
  <si>
    <t>Control Value</t>
  </si>
  <si>
    <t>Standard Deviation</t>
  </si>
  <si>
    <t>std = sqrt(p_cnt * (1 - p_cnt) / N_exp)</t>
  </si>
  <si>
    <t>Margin of Error</t>
  </si>
  <si>
    <t xml:space="preserve">Lower Bound </t>
  </si>
  <si>
    <t xml:space="preserve">Upper Bound </t>
  </si>
  <si>
    <t xml:space="preserve">Exprimental Value </t>
  </si>
  <si>
    <t xml:space="preserve">Sanity Check </t>
  </si>
  <si>
    <t>PASS</t>
  </si>
  <si>
    <t>Sanity Check</t>
  </si>
  <si>
    <t>Gross conversion</t>
  </si>
  <si>
    <t>Net conversion</t>
  </si>
  <si>
    <t>N_cnt = clicks_controlled</t>
  </si>
  <si>
    <t>X_cnt = enroll_controlled</t>
  </si>
  <si>
    <t>N_exp = clicks_experiment</t>
  </si>
  <si>
    <t>X_exp = enroll_experiment</t>
  </si>
  <si>
    <t>_pooled = (X_cnt + X_exp) / (N_cnt + N_exp)</t>
  </si>
  <si>
    <t>se_pooled = sqrt(p_pooled * (1-p_pooled) * (1./N_cnt + 1./N_exp))</t>
  </si>
  <si>
    <t>d = X_exp / N_exp - X_cnt / N_cnt</t>
  </si>
  <si>
    <t>lower = d - se_pooled =</t>
  </si>
  <si>
    <t>upper = d - se_pooled</t>
  </si>
  <si>
    <t xml:space="preserve">z -score = 1.96 So, se_pool * zScore = </t>
  </si>
  <si>
    <t>Since the interval does not contain 0, the metric is statistical significant</t>
  </si>
  <si>
    <t>It does not include d_min = 0.01 or -d_min = -0.01 either, and therefore it is also practical significant.</t>
  </si>
  <si>
    <t>Since the interval contains 0, it is not statistical significant</t>
  </si>
  <si>
    <t>and consequently not practical significant either</t>
  </si>
  <si>
    <t>Sign test</t>
  </si>
  <si>
    <t>For gross conversion, the number of days we see an improvement in experiment group is 4, out of total 23 days of experiment. With probability 0.5 (for sign test), the online calculator calculates a p-value 0.0026, which is smaller than alpha = 0.05. Therefore the change is statistical significant.</t>
  </si>
  <si>
    <t xml:space="preserve">For net conversion, the number of days we see an improvement inFor net conversion, the number of days we see an improvement in experiment group is 10, out of total 23 days of experiment. With probability 0.5 (for sign test), the online calculator calculates a p-value 0.6776, which is larger than alpha = 0.05. Therefore the change is not statistical significant.
For net conversion, the number of days we see an improvement in experiment group is 10, out of total 23 days of experiment. With probability 0.5 (for sign test), the online calculator calculates a p-value 0.6776, which is larger than alpha = 0.05. Therefore the change is not statistical significant.
 experiment group is 10, out of total 23 days of experiment. With probability 0.5 (for sign test), the online calculator calculates a p-value 0.6776, which is larger than alpha = 0.05. Therefore the change is not statistical significant.
</t>
  </si>
  <si>
    <t xml:space="preserve">Gross Conversion </t>
  </si>
  <si>
    <t>N</t>
  </si>
  <si>
    <t>p</t>
  </si>
  <si>
    <t>SD (sqrt(p * (1-p) / N))</t>
  </si>
  <si>
    <t>Retention</t>
  </si>
  <si>
    <t xml:space="preserve">Net Conversion </t>
  </si>
  <si>
    <t xml:space="preserve">Calculate Page View required </t>
  </si>
  <si>
    <t xml:space="preserve">Net Convnersion </t>
  </si>
  <si>
    <t>Baseline Conversion</t>
  </si>
  <si>
    <t>Minimum Detectable Effect</t>
  </si>
  <si>
    <t>alpha</t>
  </si>
  <si>
    <t>beta</t>
  </si>
  <si>
    <t>1 - beta</t>
  </si>
  <si>
    <t xml:space="preserve">Sample Size </t>
  </si>
  <si>
    <t xml:space="preserve">Number of Groups </t>
  </si>
  <si>
    <t xml:space="preserve">Total Sample size </t>
  </si>
  <si>
    <t xml:space="preserve">Pageviews </t>
  </si>
  <si>
    <t>Clicks/ Pageviews</t>
  </si>
  <si>
    <t xml:space="preserve">Pageview Required </t>
  </si>
  <si>
    <t xml:space="preserve">Realistic Pageviews </t>
  </si>
  <si>
    <t>Redirected Percent</t>
  </si>
  <si>
    <t xml:space="preserve">Number of days used </t>
  </si>
  <si>
    <t>Number of cookies</t>
  </si>
  <si>
    <t>Number of clicks on "start free trial"</t>
  </si>
  <si>
    <t>Gross Conversion</t>
  </si>
  <si>
    <t>Net Conversion</t>
  </si>
  <si>
    <t>Number of success</t>
  </si>
  <si>
    <t>Number of Trial</t>
  </si>
  <si>
    <t xml:space="preserve">Probability </t>
  </si>
  <si>
    <t>P-Value</t>
  </si>
  <si>
    <t>yes</t>
  </si>
  <si>
    <t>no</t>
  </si>
  <si>
    <t>Statistically Significant 
@ alpha .05?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</si>
</sst>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7" formatCode="0.00000"/>
    <numFmt numFmtId="170" formatCode="0.0000"/>
  </numFmts>
  <fonts count="9" x14ac:knownFonts="1">
    <font>
      <sz val="10"/>
      <color rgb="FF000000"/>
      <name val="Arial"/>
    </font>
    <font>
      <sz val="10"/>
      <name val="Arial"/>
    </font>
    <font>
      <sz val="10"/>
      <color rgb="FF000000"/>
      <name val="Arial"/>
    </font>
    <font>
      <sz val="13"/>
      <color rgb="FF000000"/>
      <name val="Arial"/>
    </font>
    <font>
      <sz val="14"/>
      <color rgb="FF333333"/>
      <name val="Consolas"/>
    </font>
    <font>
      <sz val="8.75"/>
      <color rgb="FF333333"/>
      <name val="Helvetica"/>
    </font>
    <font>
      <sz val="11"/>
      <color rgb="FF333333"/>
      <name val="Consolas"/>
    </font>
    <font>
      <u/>
      <sz val="10"/>
      <color theme="10"/>
      <name val="Arial"/>
    </font>
    <font>
      <u/>
      <sz val="10"/>
      <color theme="11"/>
      <name val="Arial"/>
    </font>
  </fonts>
  <fills count="8">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8">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xf numFmtId="0" fontId="1" fillId="2" borderId="0" xfId="0" applyFont="1" applyFill="1" applyAlignment="1"/>
    <xf numFmtId="0" fontId="1" fillId="3" borderId="0" xfId="0" applyFont="1" applyFill="1" applyAlignment="1"/>
    <xf numFmtId="0" fontId="3" fillId="4" borderId="0" xfId="0" applyFont="1" applyFill="1" applyAlignment="1"/>
    <xf numFmtId="0" fontId="3" fillId="4" borderId="0" xfId="0" applyFont="1" applyFill="1" applyAlignment="1">
      <alignment wrapText="1"/>
    </xf>
    <xf numFmtId="0" fontId="4" fillId="0" borderId="0" xfId="0" applyFont="1" applyAlignment="1"/>
    <xf numFmtId="167" fontId="0" fillId="0" borderId="0" xfId="0" applyNumberFormat="1" applyFont="1" applyAlignment="1"/>
    <xf numFmtId="0" fontId="0" fillId="5" borderId="0" xfId="0" applyFont="1" applyFill="1" applyAlignment="1"/>
    <xf numFmtId="0" fontId="5" fillId="6" borderId="0" xfId="0" applyFont="1" applyFill="1" applyAlignment="1"/>
    <xf numFmtId="0" fontId="1" fillId="6" borderId="0" xfId="0" applyFont="1" applyFill="1" applyAlignment="1">
      <alignment horizontal="right"/>
    </xf>
    <xf numFmtId="170" fontId="0" fillId="0" borderId="0" xfId="0" applyNumberFormat="1" applyFont="1" applyAlignment="1"/>
    <xf numFmtId="0" fontId="0" fillId="6" borderId="0" xfId="0" applyFont="1" applyFill="1" applyAlignment="1"/>
    <xf numFmtId="0" fontId="0" fillId="0" borderId="1" xfId="0" applyFont="1" applyBorder="1" applyAlignment="1"/>
    <xf numFmtId="0" fontId="0" fillId="6" borderId="1" xfId="0" applyFont="1" applyFill="1" applyBorder="1" applyAlignment="1"/>
    <xf numFmtId="0" fontId="0" fillId="7" borderId="1" xfId="0" applyFont="1" applyFill="1" applyBorder="1" applyAlignment="1"/>
    <xf numFmtId="167" fontId="0" fillId="0" borderId="1" xfId="0" applyNumberFormat="1" applyFont="1" applyBorder="1" applyAlignment="1"/>
    <xf numFmtId="0" fontId="0" fillId="4" borderId="1" xfId="0" applyFont="1" applyFill="1" applyBorder="1" applyAlignment="1"/>
    <xf numFmtId="43" fontId="0" fillId="0" borderId="1" xfId="1" applyFont="1" applyBorder="1" applyAlignment="1"/>
    <xf numFmtId="43" fontId="0" fillId="6" borderId="1" xfId="1" applyFont="1" applyFill="1" applyBorder="1" applyAlignment="1"/>
    <xf numFmtId="43" fontId="0" fillId="0" borderId="0" xfId="0" applyNumberFormat="1" applyFont="1" applyAlignment="1"/>
    <xf numFmtId="0" fontId="1" fillId="0" borderId="1" xfId="0" applyFont="1" applyBorder="1" applyAlignment="1"/>
    <xf numFmtId="0" fontId="0" fillId="5" borderId="1" xfId="0" applyFont="1" applyFill="1" applyBorder="1" applyAlignment="1"/>
    <xf numFmtId="0" fontId="6" fillId="6" borderId="0" xfId="0" applyFont="1" applyFill="1" applyAlignment="1"/>
    <xf numFmtId="0" fontId="0" fillId="0" borderId="1" xfId="0" applyFont="1" applyBorder="1" applyAlignment="1">
      <alignment wrapText="1"/>
    </xf>
  </cellXfs>
  <cellStyles count="4">
    <cellStyle name="Comma" xfId="1" builtinId="3"/>
    <cellStyle name="Followed Hyperlink" xfId="3" builtinId="9" hidden="1"/>
    <cellStyle name="Hyperlink" xfId="2"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tabSelected="1" topLeftCell="F1" zoomScale="130" zoomScaleNormal="130" zoomScalePageLayoutView="130" workbookViewId="0">
      <pane ySplit="1" topLeftCell="A71" activePane="bottomLeft" state="frozen"/>
      <selection pane="bottomLeft" activeCell="H90" sqref="H90"/>
    </sheetView>
  </sheetViews>
  <sheetFormatPr baseColWidth="10" defaultColWidth="14.5" defaultRowHeight="15.75" customHeight="1" x14ac:dyDescent="0.15"/>
  <cols>
    <col min="1" max="1" width="34.33203125" customWidth="1"/>
    <col min="2" max="2" width="27.1640625" customWidth="1"/>
    <col min="3" max="3" width="19.83203125" customWidth="1"/>
    <col min="4" max="4" width="20.1640625" customWidth="1"/>
    <col min="5" max="5" width="26.83203125" customWidth="1"/>
    <col min="10" max="10" width="20" customWidth="1"/>
    <col min="11" max="11" width="15.5" customWidth="1"/>
    <col min="16" max="16" width="18.1640625" customWidth="1"/>
  </cols>
  <sheetData>
    <row r="1" spans="1:14" ht="15.75" customHeight="1" x14ac:dyDescent="0.15">
      <c r="A1" s="5" t="s">
        <v>43</v>
      </c>
      <c r="B1" s="5" t="s">
        <v>43</v>
      </c>
      <c r="C1" s="1" t="s">
        <v>0</v>
      </c>
      <c r="D1" s="2" t="s">
        <v>1</v>
      </c>
      <c r="E1" s="1" t="s">
        <v>2</v>
      </c>
      <c r="F1" s="1" t="s">
        <v>50</v>
      </c>
      <c r="G1" s="1" t="s">
        <v>3</v>
      </c>
      <c r="I1" s="5" t="s">
        <v>42</v>
      </c>
      <c r="J1" s="2" t="s">
        <v>0</v>
      </c>
      <c r="K1" s="2" t="s">
        <v>1</v>
      </c>
      <c r="L1" s="2" t="s">
        <v>2</v>
      </c>
      <c r="M1" s="2" t="s">
        <v>50</v>
      </c>
      <c r="N1" s="2" t="s">
        <v>3</v>
      </c>
    </row>
    <row r="2" spans="1:14" ht="15.75" customHeight="1" x14ac:dyDescent="0.15">
      <c r="C2" s="1" t="s">
        <v>4</v>
      </c>
      <c r="D2" s="3">
        <v>7716</v>
      </c>
      <c r="E2" s="13">
        <v>686</v>
      </c>
      <c r="F2" s="3">
        <v>105</v>
      </c>
      <c r="G2" s="3">
        <v>34</v>
      </c>
      <c r="J2" s="2" t="s">
        <v>4</v>
      </c>
      <c r="K2" s="3">
        <v>7723</v>
      </c>
      <c r="L2" s="13">
        <v>687</v>
      </c>
      <c r="M2" s="3">
        <v>134</v>
      </c>
      <c r="N2" s="3">
        <v>70</v>
      </c>
    </row>
    <row r="3" spans="1:14" ht="15.75" customHeight="1" x14ac:dyDescent="0.15">
      <c r="C3" s="1" t="s">
        <v>5</v>
      </c>
      <c r="D3" s="3">
        <v>9288</v>
      </c>
      <c r="E3" s="13">
        <v>785</v>
      </c>
      <c r="F3" s="3">
        <v>116</v>
      </c>
      <c r="G3" s="3">
        <v>91</v>
      </c>
      <c r="J3" s="2" t="s">
        <v>5</v>
      </c>
      <c r="K3" s="3">
        <v>9102</v>
      </c>
      <c r="L3" s="13">
        <v>779</v>
      </c>
      <c r="M3" s="3">
        <v>147</v>
      </c>
      <c r="N3" s="3">
        <v>70</v>
      </c>
    </row>
    <row r="4" spans="1:14" ht="15.75" customHeight="1" x14ac:dyDescent="0.15">
      <c r="C4" s="1" t="s">
        <v>6</v>
      </c>
      <c r="D4" s="3">
        <v>10480</v>
      </c>
      <c r="E4" s="13">
        <v>884</v>
      </c>
      <c r="F4" s="3">
        <v>145</v>
      </c>
      <c r="G4" s="3">
        <v>79</v>
      </c>
      <c r="J4" s="2" t="s">
        <v>6</v>
      </c>
      <c r="K4" s="3">
        <v>10511</v>
      </c>
      <c r="L4" s="13">
        <v>909</v>
      </c>
      <c r="M4" s="3">
        <v>167</v>
      </c>
      <c r="N4" s="3">
        <v>95</v>
      </c>
    </row>
    <row r="5" spans="1:14" ht="15.75" customHeight="1" x14ac:dyDescent="0.15">
      <c r="C5" s="1" t="s">
        <v>7</v>
      </c>
      <c r="D5" s="3">
        <v>9867</v>
      </c>
      <c r="E5" s="13">
        <v>827</v>
      </c>
      <c r="F5" s="3">
        <v>138</v>
      </c>
      <c r="G5" s="3">
        <v>92</v>
      </c>
      <c r="J5" s="2" t="s">
        <v>7</v>
      </c>
      <c r="K5" s="3">
        <v>9871</v>
      </c>
      <c r="L5" s="13">
        <v>836</v>
      </c>
      <c r="M5" s="3">
        <v>156</v>
      </c>
      <c r="N5" s="3">
        <v>105</v>
      </c>
    </row>
    <row r="6" spans="1:14" ht="15.75" customHeight="1" x14ac:dyDescent="0.15">
      <c r="C6" s="1" t="s">
        <v>8</v>
      </c>
      <c r="D6" s="3">
        <v>9793</v>
      </c>
      <c r="E6" s="13">
        <v>832</v>
      </c>
      <c r="F6" s="3">
        <v>140</v>
      </c>
      <c r="G6" s="3">
        <v>94</v>
      </c>
      <c r="J6" s="2" t="s">
        <v>8</v>
      </c>
      <c r="K6" s="3">
        <v>10014</v>
      </c>
      <c r="L6" s="13">
        <v>837</v>
      </c>
      <c r="M6" s="3">
        <v>163</v>
      </c>
      <c r="N6" s="3">
        <v>64</v>
      </c>
    </row>
    <row r="7" spans="1:14" ht="15.75" customHeight="1" x14ac:dyDescent="0.15">
      <c r="C7" s="1" t="s">
        <v>9</v>
      </c>
      <c r="D7" s="3">
        <v>9500</v>
      </c>
      <c r="E7" s="13">
        <v>788</v>
      </c>
      <c r="F7" s="3">
        <v>129</v>
      </c>
      <c r="G7" s="3">
        <v>61</v>
      </c>
      <c r="J7" s="2" t="s">
        <v>9</v>
      </c>
      <c r="K7" s="3">
        <v>9670</v>
      </c>
      <c r="L7" s="13">
        <v>823</v>
      </c>
      <c r="M7" s="3">
        <v>138</v>
      </c>
      <c r="N7" s="3">
        <v>82</v>
      </c>
    </row>
    <row r="8" spans="1:14" ht="15.75" customHeight="1" x14ac:dyDescent="0.15">
      <c r="C8" s="1" t="s">
        <v>10</v>
      </c>
      <c r="D8" s="3">
        <v>9088</v>
      </c>
      <c r="E8" s="13">
        <v>780</v>
      </c>
      <c r="F8" s="3">
        <v>127</v>
      </c>
      <c r="G8" s="3">
        <v>44</v>
      </c>
      <c r="J8" s="2" t="s">
        <v>10</v>
      </c>
      <c r="K8" s="3">
        <v>9008</v>
      </c>
      <c r="L8" s="13">
        <v>748</v>
      </c>
      <c r="M8" s="3">
        <v>146</v>
      </c>
      <c r="N8" s="3">
        <v>76</v>
      </c>
    </row>
    <row r="9" spans="1:14" ht="15.75" customHeight="1" x14ac:dyDescent="0.15">
      <c r="C9" s="1" t="s">
        <v>11</v>
      </c>
      <c r="D9" s="3">
        <v>7664</v>
      </c>
      <c r="E9" s="13">
        <v>652</v>
      </c>
      <c r="F9" s="3">
        <v>94</v>
      </c>
      <c r="G9" s="3">
        <v>62</v>
      </c>
      <c r="J9" s="2" t="s">
        <v>11</v>
      </c>
      <c r="K9" s="3">
        <v>7434</v>
      </c>
      <c r="L9" s="13">
        <v>632</v>
      </c>
      <c r="M9" s="3">
        <v>110</v>
      </c>
      <c r="N9" s="3">
        <v>70</v>
      </c>
    </row>
    <row r="10" spans="1:14" ht="15.75" customHeight="1" x14ac:dyDescent="0.15">
      <c r="C10" s="1" t="s">
        <v>12</v>
      </c>
      <c r="D10" s="3">
        <v>8434</v>
      </c>
      <c r="E10" s="13">
        <v>697</v>
      </c>
      <c r="F10" s="3">
        <v>120</v>
      </c>
      <c r="G10" s="3">
        <v>77</v>
      </c>
      <c r="J10" s="2" t="s">
        <v>12</v>
      </c>
      <c r="K10" s="3">
        <v>8459</v>
      </c>
      <c r="L10" s="13">
        <v>691</v>
      </c>
      <c r="M10" s="3">
        <v>131</v>
      </c>
      <c r="N10" s="3">
        <v>60</v>
      </c>
    </row>
    <row r="11" spans="1:14" ht="15.75" customHeight="1" x14ac:dyDescent="0.15">
      <c r="C11" s="1" t="s">
        <v>13</v>
      </c>
      <c r="D11" s="3">
        <v>10496</v>
      </c>
      <c r="E11" s="13">
        <v>860</v>
      </c>
      <c r="F11" s="3">
        <v>153</v>
      </c>
      <c r="G11" s="3">
        <v>98</v>
      </c>
      <c r="J11" s="2" t="s">
        <v>13</v>
      </c>
      <c r="K11" s="3">
        <v>10667</v>
      </c>
      <c r="L11" s="13">
        <v>861</v>
      </c>
      <c r="M11" s="3">
        <v>165</v>
      </c>
      <c r="N11" s="3">
        <v>97</v>
      </c>
    </row>
    <row r="12" spans="1:14" ht="15.75" customHeight="1" x14ac:dyDescent="0.15">
      <c r="C12" s="1" t="s">
        <v>14</v>
      </c>
      <c r="D12" s="3">
        <v>10551</v>
      </c>
      <c r="E12" s="13">
        <v>864</v>
      </c>
      <c r="F12" s="3">
        <v>143</v>
      </c>
      <c r="G12" s="3">
        <v>71</v>
      </c>
      <c r="J12" s="2" t="s">
        <v>14</v>
      </c>
      <c r="K12" s="3">
        <v>10660</v>
      </c>
      <c r="L12" s="13">
        <v>867</v>
      </c>
      <c r="M12" s="3">
        <v>196</v>
      </c>
      <c r="N12" s="3">
        <v>105</v>
      </c>
    </row>
    <row r="13" spans="1:14" ht="15.75" customHeight="1" x14ac:dyDescent="0.15">
      <c r="C13" s="1" t="s">
        <v>15</v>
      </c>
      <c r="D13" s="3">
        <v>9737</v>
      </c>
      <c r="E13" s="13">
        <v>801</v>
      </c>
      <c r="F13" s="3">
        <v>128</v>
      </c>
      <c r="G13" s="3">
        <v>70</v>
      </c>
      <c r="J13" s="2" t="s">
        <v>15</v>
      </c>
      <c r="K13" s="3">
        <v>9947</v>
      </c>
      <c r="L13" s="13">
        <v>838</v>
      </c>
      <c r="M13" s="3">
        <v>162</v>
      </c>
      <c r="N13" s="3">
        <v>92</v>
      </c>
    </row>
    <row r="14" spans="1:14" ht="15.75" customHeight="1" x14ac:dyDescent="0.15">
      <c r="C14" s="1" t="s">
        <v>16</v>
      </c>
      <c r="D14" s="3">
        <v>8176</v>
      </c>
      <c r="E14" s="13">
        <v>642</v>
      </c>
      <c r="F14" s="3">
        <v>122</v>
      </c>
      <c r="G14" s="3">
        <v>68</v>
      </c>
      <c r="J14" s="2" t="s">
        <v>16</v>
      </c>
      <c r="K14" s="3">
        <v>8324</v>
      </c>
      <c r="L14" s="13">
        <v>665</v>
      </c>
      <c r="M14" s="3">
        <v>127</v>
      </c>
      <c r="N14" s="3">
        <v>56</v>
      </c>
    </row>
    <row r="15" spans="1:14" ht="15.75" customHeight="1" x14ac:dyDescent="0.15">
      <c r="C15" s="1" t="s">
        <v>17</v>
      </c>
      <c r="D15" s="3">
        <v>9402</v>
      </c>
      <c r="E15" s="13">
        <v>697</v>
      </c>
      <c r="F15" s="3">
        <v>194</v>
      </c>
      <c r="G15" s="3">
        <v>94</v>
      </c>
      <c r="J15" s="2" t="s">
        <v>17</v>
      </c>
      <c r="K15" s="3">
        <v>9434</v>
      </c>
      <c r="L15" s="13">
        <v>673</v>
      </c>
      <c r="M15" s="3">
        <v>220</v>
      </c>
      <c r="N15" s="3">
        <v>122</v>
      </c>
    </row>
    <row r="16" spans="1:14" ht="15.75" customHeight="1" x14ac:dyDescent="0.15">
      <c r="C16" s="1" t="s">
        <v>18</v>
      </c>
      <c r="D16" s="3">
        <v>8669</v>
      </c>
      <c r="E16" s="13">
        <v>669</v>
      </c>
      <c r="F16" s="3">
        <v>127</v>
      </c>
      <c r="G16" s="3">
        <v>81</v>
      </c>
      <c r="J16" s="2" t="s">
        <v>18</v>
      </c>
      <c r="K16" s="3">
        <v>8687</v>
      </c>
      <c r="L16" s="13">
        <v>691</v>
      </c>
      <c r="M16" s="3">
        <v>176</v>
      </c>
      <c r="N16" s="3">
        <v>128</v>
      </c>
    </row>
    <row r="17" spans="3:14" ht="15.75" customHeight="1" x14ac:dyDescent="0.15">
      <c r="C17" s="1" t="s">
        <v>19</v>
      </c>
      <c r="D17" s="3">
        <v>8881</v>
      </c>
      <c r="E17" s="13">
        <v>693</v>
      </c>
      <c r="F17" s="3">
        <v>153</v>
      </c>
      <c r="G17" s="3">
        <v>101</v>
      </c>
      <c r="J17" s="2" t="s">
        <v>19</v>
      </c>
      <c r="K17" s="3">
        <v>8896</v>
      </c>
      <c r="L17" s="13">
        <v>708</v>
      </c>
      <c r="M17" s="3">
        <v>161</v>
      </c>
      <c r="N17" s="3">
        <v>104</v>
      </c>
    </row>
    <row r="18" spans="3:14" ht="15.75" customHeight="1" x14ac:dyDescent="0.15">
      <c r="C18" s="1" t="s">
        <v>20</v>
      </c>
      <c r="D18" s="3">
        <v>9655</v>
      </c>
      <c r="E18" s="13">
        <v>771</v>
      </c>
      <c r="F18" s="3">
        <v>213</v>
      </c>
      <c r="G18" s="3">
        <v>119</v>
      </c>
      <c r="J18" s="2" t="s">
        <v>20</v>
      </c>
      <c r="K18" s="3">
        <v>9535</v>
      </c>
      <c r="L18" s="13">
        <v>759</v>
      </c>
      <c r="M18" s="3">
        <v>233</v>
      </c>
      <c r="N18" s="3">
        <v>124</v>
      </c>
    </row>
    <row r="19" spans="3:14" ht="15.75" customHeight="1" x14ac:dyDescent="0.15">
      <c r="C19" s="1" t="s">
        <v>21</v>
      </c>
      <c r="D19" s="3">
        <v>9396</v>
      </c>
      <c r="E19" s="13">
        <v>736</v>
      </c>
      <c r="F19" s="3">
        <v>162</v>
      </c>
      <c r="G19" s="3">
        <v>120</v>
      </c>
      <c r="J19" s="2" t="s">
        <v>21</v>
      </c>
      <c r="K19" s="3">
        <v>9363</v>
      </c>
      <c r="L19" s="13">
        <v>736</v>
      </c>
      <c r="M19" s="3">
        <v>154</v>
      </c>
      <c r="N19" s="3">
        <v>91</v>
      </c>
    </row>
    <row r="20" spans="3:14" ht="15.75" customHeight="1" x14ac:dyDescent="0.15">
      <c r="C20" s="1" t="s">
        <v>22</v>
      </c>
      <c r="D20" s="3">
        <v>9262</v>
      </c>
      <c r="E20" s="13">
        <v>727</v>
      </c>
      <c r="F20" s="3">
        <v>201</v>
      </c>
      <c r="G20" s="3">
        <v>96</v>
      </c>
      <c r="J20" s="2" t="s">
        <v>22</v>
      </c>
      <c r="K20" s="3">
        <v>9327</v>
      </c>
      <c r="L20" s="13">
        <v>739</v>
      </c>
      <c r="M20" s="3">
        <v>196</v>
      </c>
      <c r="N20" s="3">
        <v>86</v>
      </c>
    </row>
    <row r="21" spans="3:14" ht="15.75" customHeight="1" x14ac:dyDescent="0.15">
      <c r="C21" s="1" t="s">
        <v>23</v>
      </c>
      <c r="D21" s="3">
        <v>9308</v>
      </c>
      <c r="E21" s="13">
        <v>728</v>
      </c>
      <c r="F21" s="3">
        <v>207</v>
      </c>
      <c r="G21" s="3">
        <v>67</v>
      </c>
      <c r="J21" s="2" t="s">
        <v>23</v>
      </c>
      <c r="K21" s="3">
        <v>9345</v>
      </c>
      <c r="L21" s="13">
        <v>734</v>
      </c>
      <c r="M21" s="3">
        <v>167</v>
      </c>
      <c r="N21" s="3">
        <v>75</v>
      </c>
    </row>
    <row r="22" spans="3:14" ht="15.75" customHeight="1" x14ac:dyDescent="0.15">
      <c r="C22" s="1" t="s">
        <v>24</v>
      </c>
      <c r="D22" s="3">
        <v>8715</v>
      </c>
      <c r="E22" s="13">
        <v>722</v>
      </c>
      <c r="F22" s="3">
        <v>182</v>
      </c>
      <c r="G22" s="3">
        <v>123</v>
      </c>
      <c r="J22" s="2" t="s">
        <v>24</v>
      </c>
      <c r="K22" s="3">
        <v>8890</v>
      </c>
      <c r="L22" s="13">
        <v>706</v>
      </c>
      <c r="M22" s="3">
        <v>174</v>
      </c>
      <c r="N22" s="3">
        <v>101</v>
      </c>
    </row>
    <row r="23" spans="3:14" ht="15.75" customHeight="1" x14ac:dyDescent="0.15">
      <c r="C23" s="1" t="s">
        <v>25</v>
      </c>
      <c r="D23" s="3">
        <v>8448</v>
      </c>
      <c r="E23" s="13">
        <v>695</v>
      </c>
      <c r="F23" s="3">
        <v>142</v>
      </c>
      <c r="G23" s="3">
        <v>100</v>
      </c>
      <c r="J23" s="2" t="s">
        <v>25</v>
      </c>
      <c r="K23" s="3">
        <v>8460</v>
      </c>
      <c r="L23" s="13">
        <v>681</v>
      </c>
      <c r="M23" s="3">
        <v>156</v>
      </c>
      <c r="N23" s="3">
        <v>93</v>
      </c>
    </row>
    <row r="24" spans="3:14" ht="15.75" customHeight="1" x14ac:dyDescent="0.15">
      <c r="C24" s="1" t="s">
        <v>26</v>
      </c>
      <c r="D24" s="3">
        <v>8836</v>
      </c>
      <c r="E24" s="13">
        <v>724</v>
      </c>
      <c r="F24" s="3">
        <v>182</v>
      </c>
      <c r="G24" s="3">
        <v>103</v>
      </c>
      <c r="J24" s="2" t="s">
        <v>26</v>
      </c>
      <c r="K24" s="3">
        <v>8836</v>
      </c>
      <c r="L24" s="13">
        <v>693</v>
      </c>
      <c r="M24" s="3">
        <v>206</v>
      </c>
      <c r="N24" s="3">
        <v>67</v>
      </c>
    </row>
    <row r="25" spans="3:14" ht="15.75" customHeight="1" x14ac:dyDescent="0.15">
      <c r="C25" s="1" t="s">
        <v>27</v>
      </c>
      <c r="D25" s="3">
        <v>9359</v>
      </c>
      <c r="E25" s="3">
        <v>789</v>
      </c>
      <c r="F25" s="4"/>
      <c r="G25" s="4"/>
      <c r="J25" s="2" t="s">
        <v>27</v>
      </c>
      <c r="K25" s="3">
        <v>9437</v>
      </c>
      <c r="L25" s="3">
        <v>788</v>
      </c>
      <c r="M25" s="2"/>
      <c r="N25" s="4"/>
    </row>
    <row r="26" spans="3:14" ht="15.75" customHeight="1" x14ac:dyDescent="0.15">
      <c r="C26" s="1" t="s">
        <v>28</v>
      </c>
      <c r="D26" s="3">
        <v>9427</v>
      </c>
      <c r="E26" s="3">
        <v>743</v>
      </c>
      <c r="F26" s="4"/>
      <c r="G26" s="4"/>
      <c r="J26" s="2" t="s">
        <v>28</v>
      </c>
      <c r="K26" s="3">
        <v>9420</v>
      </c>
      <c r="L26" s="3">
        <v>781</v>
      </c>
      <c r="M26" s="2"/>
      <c r="N26" s="4"/>
    </row>
    <row r="27" spans="3:14" ht="15.75" customHeight="1" x14ac:dyDescent="0.15">
      <c r="C27" s="1" t="s">
        <v>29</v>
      </c>
      <c r="D27" s="3">
        <v>9633</v>
      </c>
      <c r="E27" s="3">
        <v>808</v>
      </c>
      <c r="F27" s="4"/>
      <c r="G27" s="4"/>
      <c r="J27" s="2" t="s">
        <v>29</v>
      </c>
      <c r="K27" s="3">
        <v>9570</v>
      </c>
      <c r="L27" s="3">
        <v>805</v>
      </c>
      <c r="M27" s="2"/>
      <c r="N27" s="4"/>
    </row>
    <row r="28" spans="3:14" ht="15.75" customHeight="1" x14ac:dyDescent="0.15">
      <c r="C28" s="1" t="s">
        <v>30</v>
      </c>
      <c r="D28" s="3">
        <v>9842</v>
      </c>
      <c r="E28" s="3">
        <v>831</v>
      </c>
      <c r="F28" s="4"/>
      <c r="G28" s="4"/>
      <c r="J28" s="2" t="s">
        <v>30</v>
      </c>
      <c r="K28" s="3">
        <v>9921</v>
      </c>
      <c r="L28" s="3">
        <v>830</v>
      </c>
      <c r="M28" s="2"/>
      <c r="N28" s="4"/>
    </row>
    <row r="29" spans="3:14" ht="15.75" customHeight="1" x14ac:dyDescent="0.15">
      <c r="C29" s="1" t="s">
        <v>31</v>
      </c>
      <c r="D29" s="3">
        <v>9272</v>
      </c>
      <c r="E29" s="3">
        <v>767</v>
      </c>
      <c r="F29" s="4"/>
      <c r="G29" s="4"/>
      <c r="J29" s="2" t="s">
        <v>31</v>
      </c>
      <c r="K29" s="3">
        <v>9424</v>
      </c>
      <c r="L29" s="3">
        <v>781</v>
      </c>
      <c r="M29" s="2"/>
      <c r="N29" s="4"/>
    </row>
    <row r="30" spans="3:14" ht="15.75" customHeight="1" x14ac:dyDescent="0.15">
      <c r="C30" s="1" t="s">
        <v>32</v>
      </c>
      <c r="D30" s="3">
        <v>8969</v>
      </c>
      <c r="E30" s="3">
        <v>760</v>
      </c>
      <c r="F30" s="4"/>
      <c r="G30" s="4"/>
      <c r="J30" s="2" t="s">
        <v>32</v>
      </c>
      <c r="K30" s="3">
        <v>9010</v>
      </c>
      <c r="L30" s="3">
        <v>756</v>
      </c>
      <c r="M30" s="2"/>
      <c r="N30" s="4"/>
    </row>
    <row r="31" spans="3:14" ht="15.75" customHeight="1" x14ac:dyDescent="0.15">
      <c r="C31" s="1" t="s">
        <v>33</v>
      </c>
      <c r="D31" s="3">
        <v>9697</v>
      </c>
      <c r="E31" s="3">
        <v>850</v>
      </c>
      <c r="F31" s="4"/>
      <c r="G31" s="4"/>
      <c r="J31" s="2" t="s">
        <v>33</v>
      </c>
      <c r="K31" s="3">
        <v>9656</v>
      </c>
      <c r="L31" s="3">
        <v>825</v>
      </c>
      <c r="M31" s="2"/>
      <c r="N31" s="4"/>
    </row>
    <row r="32" spans="3:14" ht="15.75" customHeight="1" x14ac:dyDescent="0.15">
      <c r="C32" s="1" t="s">
        <v>34</v>
      </c>
      <c r="D32" s="3">
        <v>10445</v>
      </c>
      <c r="E32" s="3">
        <v>851</v>
      </c>
      <c r="F32" s="4"/>
      <c r="G32" s="4"/>
      <c r="J32" s="2" t="s">
        <v>34</v>
      </c>
      <c r="K32" s="3">
        <v>10419</v>
      </c>
      <c r="L32" s="3">
        <v>874</v>
      </c>
      <c r="M32" s="2"/>
      <c r="N32" s="4"/>
    </row>
    <row r="33" spans="2:16" ht="15.75" customHeight="1" x14ac:dyDescent="0.15">
      <c r="C33" s="1" t="s">
        <v>35</v>
      </c>
      <c r="D33" s="3">
        <v>9931</v>
      </c>
      <c r="E33" s="3">
        <v>831</v>
      </c>
      <c r="F33" s="4"/>
      <c r="G33" s="4"/>
      <c r="J33" s="2" t="s">
        <v>35</v>
      </c>
      <c r="K33" s="3">
        <v>9880</v>
      </c>
      <c r="L33" s="3">
        <v>830</v>
      </c>
      <c r="M33" s="2"/>
      <c r="N33" s="4"/>
    </row>
    <row r="34" spans="2:16" ht="15.75" customHeight="1" x14ac:dyDescent="0.15">
      <c r="C34" s="1" t="s">
        <v>36</v>
      </c>
      <c r="D34" s="3">
        <v>10042</v>
      </c>
      <c r="E34" s="3">
        <v>802</v>
      </c>
      <c r="F34" s="4"/>
      <c r="G34" s="4"/>
      <c r="J34" s="2" t="s">
        <v>36</v>
      </c>
      <c r="K34" s="3">
        <v>10134</v>
      </c>
      <c r="L34" s="3">
        <v>801</v>
      </c>
      <c r="M34" s="2"/>
      <c r="N34" s="4"/>
    </row>
    <row r="35" spans="2:16" ht="15.75" customHeight="1" x14ac:dyDescent="0.15">
      <c r="C35" s="1" t="s">
        <v>37</v>
      </c>
      <c r="D35" s="3">
        <v>9721</v>
      </c>
      <c r="E35" s="3">
        <v>829</v>
      </c>
      <c r="F35" s="4"/>
      <c r="G35" s="4"/>
      <c r="J35" s="2" t="s">
        <v>37</v>
      </c>
      <c r="K35" s="3">
        <v>9717</v>
      </c>
      <c r="L35" s="3">
        <v>814</v>
      </c>
      <c r="M35" s="2"/>
      <c r="N35" s="4"/>
    </row>
    <row r="36" spans="2:16" ht="15.75" customHeight="1" x14ac:dyDescent="0.15">
      <c r="C36" s="1" t="s">
        <v>38</v>
      </c>
      <c r="D36" s="3">
        <v>9304</v>
      </c>
      <c r="E36" s="3">
        <v>770</v>
      </c>
      <c r="F36" s="4"/>
      <c r="G36" s="4"/>
      <c r="J36" s="2" t="s">
        <v>38</v>
      </c>
      <c r="K36" s="3">
        <v>9192</v>
      </c>
      <c r="L36" s="3">
        <v>735</v>
      </c>
      <c r="M36" s="2"/>
      <c r="N36" s="4"/>
    </row>
    <row r="37" spans="2:16" ht="15.75" customHeight="1" x14ac:dyDescent="0.15">
      <c r="C37" s="1" t="s">
        <v>39</v>
      </c>
      <c r="D37" s="3">
        <v>8668</v>
      </c>
      <c r="E37" s="3">
        <v>724</v>
      </c>
      <c r="F37" s="4"/>
      <c r="G37" s="4"/>
      <c r="J37" s="2" t="s">
        <v>39</v>
      </c>
      <c r="K37" s="3">
        <v>8630</v>
      </c>
      <c r="L37" s="3">
        <v>743</v>
      </c>
      <c r="M37" s="2"/>
      <c r="N37" s="4"/>
    </row>
    <row r="38" spans="2:16" ht="15.75" customHeight="1" x14ac:dyDescent="0.15">
      <c r="C38" s="1" t="s">
        <v>40</v>
      </c>
      <c r="D38" s="3">
        <v>8988</v>
      </c>
      <c r="E38" s="3">
        <v>710</v>
      </c>
      <c r="F38" s="4"/>
      <c r="G38" s="4"/>
      <c r="J38" s="2" t="s">
        <v>40</v>
      </c>
      <c r="K38" s="3">
        <v>8970</v>
      </c>
      <c r="L38" s="3">
        <v>722</v>
      </c>
      <c r="M38" s="2"/>
      <c r="N38" s="4"/>
    </row>
    <row r="39" spans="2:16" ht="15.75" customHeight="1" x14ac:dyDescent="0.15">
      <c r="C39" s="5" t="s">
        <v>41</v>
      </c>
      <c r="D39">
        <f>SUM(D2:D38)</f>
        <v>344660</v>
      </c>
      <c r="E39">
        <f>SUM(E2:E38)</f>
        <v>28325</v>
      </c>
      <c r="F39">
        <f>SUM(F2:F38)</f>
        <v>3423</v>
      </c>
      <c r="G39">
        <f>SUM(G2:G38)</f>
        <v>1945</v>
      </c>
      <c r="J39" s="5" t="s">
        <v>41</v>
      </c>
      <c r="K39" s="3">
        <f>SUM(K2:K38)</f>
        <v>345543</v>
      </c>
      <c r="L39" s="3">
        <f>SUM(L2:L38)</f>
        <v>28378</v>
      </c>
      <c r="M39" s="3">
        <f>SUM(M2:M38)</f>
        <v>3785</v>
      </c>
      <c r="N39" s="3">
        <f>SUM(N2:N38)</f>
        <v>2033</v>
      </c>
    </row>
    <row r="40" spans="2:16" ht="15.75" customHeight="1" x14ac:dyDescent="0.15">
      <c r="C40" s="6" t="s">
        <v>44</v>
      </c>
      <c r="D40" s="3">
        <v>0.5</v>
      </c>
    </row>
    <row r="41" spans="2:16" ht="15.75" customHeight="1" x14ac:dyDescent="0.15">
      <c r="C41" s="16"/>
      <c r="D41" s="17" t="s">
        <v>115</v>
      </c>
      <c r="E41" s="17" t="s">
        <v>116</v>
      </c>
    </row>
    <row r="42" spans="2:16" ht="15.75" customHeight="1" x14ac:dyDescent="0.25">
      <c r="B42" s="9" t="s">
        <v>59</v>
      </c>
      <c r="C42" s="24" t="s">
        <v>46</v>
      </c>
      <c r="D42" s="19">
        <f>SQRT($D$40*$D$40/(D39+K39))</f>
        <v>6.0184074029432473E-4</v>
      </c>
      <c r="E42" s="19">
        <f>SQRT($D$40*$D$40/(E39+L39))</f>
        <v>2.0997470796992519E-3</v>
      </c>
      <c r="F42" s="10">
        <f>SQRT($D$40*$D$40/(F39+M39))</f>
        <v>5.8892855928943189E-3</v>
      </c>
      <c r="G42" s="10">
        <f>SQRT($D$40*$D$40/(G39+N39))</f>
        <v>7.9275249025749003E-3</v>
      </c>
      <c r="J42" s="5" t="s">
        <v>58</v>
      </c>
      <c r="M42" s="16"/>
      <c r="N42" s="17" t="s">
        <v>95</v>
      </c>
      <c r="O42" s="17" t="s">
        <v>94</v>
      </c>
      <c r="P42" s="17" t="s">
        <v>96</v>
      </c>
    </row>
    <row r="43" spans="2:16" ht="15.75" customHeight="1" x14ac:dyDescent="0.25">
      <c r="B43" s="9" t="s">
        <v>60</v>
      </c>
      <c r="C43" s="16" t="s">
        <v>45</v>
      </c>
      <c r="D43" s="19">
        <f>1.96*D42</f>
        <v>1.1796078509768765E-3</v>
      </c>
      <c r="E43" s="19">
        <f>1.96*E42</f>
        <v>4.1155042762105335E-3</v>
      </c>
      <c r="F43" s="10">
        <f>1.96*F42</f>
        <v>1.1542999762072865E-2</v>
      </c>
      <c r="G43" s="10">
        <f>1.96*G42</f>
        <v>1.5537948809046805E-2</v>
      </c>
      <c r="J43" s="7" t="s">
        <v>51</v>
      </c>
      <c r="K43" s="7">
        <v>40000</v>
      </c>
      <c r="M43" s="18" t="s">
        <v>93</v>
      </c>
      <c r="N43" s="16">
        <f>K47</f>
        <v>0.20624999999999999</v>
      </c>
      <c r="O43" s="16">
        <f>5000*K46</f>
        <v>400</v>
      </c>
      <c r="P43" s="19">
        <f>SQRT(N43*(1-N43)/O43)</f>
        <v>2.0230604137049392E-2</v>
      </c>
    </row>
    <row r="44" spans="2:16" ht="15.75" customHeight="1" x14ac:dyDescent="0.25">
      <c r="B44" s="9" t="s">
        <v>61</v>
      </c>
      <c r="C44" s="16" t="s">
        <v>47</v>
      </c>
      <c r="D44" s="19">
        <f>0.5-D43</f>
        <v>0.49882039214902313</v>
      </c>
      <c r="E44" s="19">
        <f>0.5-E43</f>
        <v>0.49588449572378945</v>
      </c>
      <c r="F44" s="10">
        <f>0.5-F43</f>
        <v>0.48845700023792715</v>
      </c>
      <c r="G44" s="10">
        <f>0.5-G43</f>
        <v>0.4844620511909532</v>
      </c>
      <c r="J44" s="8" t="s">
        <v>52</v>
      </c>
      <c r="K44" s="7">
        <v>3200</v>
      </c>
      <c r="M44" s="18" t="s">
        <v>97</v>
      </c>
      <c r="N44" s="16">
        <v>0.53</v>
      </c>
      <c r="O44" s="16">
        <f>5000*K47*K46</f>
        <v>82.5</v>
      </c>
      <c r="P44" s="19">
        <f>SQRT(N44*(1-N44)/O44)</f>
        <v>5.4949012178509081E-2</v>
      </c>
    </row>
    <row r="45" spans="2:16" ht="15.75" customHeight="1" x14ac:dyDescent="0.25">
      <c r="B45" s="9" t="s">
        <v>62</v>
      </c>
      <c r="C45" s="16" t="s">
        <v>48</v>
      </c>
      <c r="D45" s="19">
        <f>0.5+D43</f>
        <v>0.50117960785097693</v>
      </c>
      <c r="E45" s="19">
        <f>0.5+E43</f>
        <v>0.50411550427621055</v>
      </c>
      <c r="F45" s="10">
        <f>0.5+F43</f>
        <v>0.51154299976207285</v>
      </c>
      <c r="G45" s="10">
        <f>0.5+G43</f>
        <v>0.5155379488090468</v>
      </c>
      <c r="J45" s="7" t="s">
        <v>53</v>
      </c>
      <c r="K45" s="7">
        <v>660</v>
      </c>
      <c r="M45" s="18" t="s">
        <v>98</v>
      </c>
      <c r="N45" s="16">
        <f>K49</f>
        <v>0.10931250000000001</v>
      </c>
      <c r="O45" s="16">
        <v>400</v>
      </c>
      <c r="P45" s="19">
        <f>SQRT(N45*(1-N45)/O45)</f>
        <v>1.560154458248846E-2</v>
      </c>
    </row>
    <row r="46" spans="2:16" ht="15.75" customHeight="1" x14ac:dyDescent="0.2">
      <c r="C46" s="16" t="s">
        <v>49</v>
      </c>
      <c r="D46" s="19">
        <f>K39/(D39+K39)</f>
        <v>0.50063966688061334</v>
      </c>
      <c r="E46" s="19">
        <f>L39/(E39+L39)</f>
        <v>0.50046734740666277</v>
      </c>
      <c r="F46" s="10">
        <f>M39/(F39+M39)</f>
        <v>0.52511098779134291</v>
      </c>
      <c r="G46" s="10">
        <f>N39/(G39+N39)</f>
        <v>0.51106083459024632</v>
      </c>
      <c r="J46" s="7" t="s">
        <v>54</v>
      </c>
      <c r="K46" s="7">
        <v>0.08</v>
      </c>
    </row>
    <row r="47" spans="2:16" ht="15.75" customHeight="1" x14ac:dyDescent="0.2">
      <c r="C47" s="16" t="s">
        <v>71</v>
      </c>
      <c r="D47" s="25" t="s">
        <v>72</v>
      </c>
      <c r="E47" s="25" t="s">
        <v>72</v>
      </c>
      <c r="J47" s="7" t="s">
        <v>55</v>
      </c>
      <c r="K47" s="7">
        <v>0.20624999999999999</v>
      </c>
    </row>
    <row r="48" spans="2:16" ht="15.75" customHeight="1" x14ac:dyDescent="0.2">
      <c r="B48" s="26" t="s">
        <v>63</v>
      </c>
      <c r="C48" s="15"/>
      <c r="D48" s="15"/>
      <c r="J48" s="7" t="s">
        <v>56</v>
      </c>
      <c r="K48" s="7">
        <v>0.53</v>
      </c>
    </row>
    <row r="49" spans="1:13" ht="15.75" customHeight="1" x14ac:dyDescent="0.2">
      <c r="J49" s="7" t="s">
        <v>57</v>
      </c>
      <c r="K49" s="7">
        <v>0.10931250000000001</v>
      </c>
    </row>
    <row r="50" spans="1:13" ht="15.75" customHeight="1" x14ac:dyDescent="0.15">
      <c r="B50" t="s">
        <v>64</v>
      </c>
      <c r="C50" s="10">
        <f>L39/K39</f>
        <v>8.2125813574576823E-2</v>
      </c>
    </row>
    <row r="51" spans="1:13" ht="15.75" customHeight="1" x14ac:dyDescent="0.15">
      <c r="A51" t="s">
        <v>66</v>
      </c>
      <c r="B51" t="s">
        <v>65</v>
      </c>
      <c r="C51" s="10">
        <f>SQRT(C50* (1-C50)/D39)</f>
        <v>4.6766619548322742E-4</v>
      </c>
    </row>
    <row r="52" spans="1:13" ht="15.75" customHeight="1" x14ac:dyDescent="0.15">
      <c r="B52" t="s">
        <v>67</v>
      </c>
      <c r="C52" s="10">
        <f>1.96*C51</f>
        <v>9.1662574314712566E-4</v>
      </c>
    </row>
    <row r="53" spans="1:13" ht="15.75" customHeight="1" x14ac:dyDescent="0.15">
      <c r="B53" t="s">
        <v>68</v>
      </c>
      <c r="C53" s="10">
        <f>C50-C52</f>
        <v>8.1209187831429691E-2</v>
      </c>
    </row>
    <row r="54" spans="1:13" ht="15.75" customHeight="1" x14ac:dyDescent="0.15">
      <c r="B54" t="s">
        <v>69</v>
      </c>
      <c r="C54" s="10">
        <f>C50+C52</f>
        <v>8.3042439317723954E-2</v>
      </c>
      <c r="J54" s="12" t="s">
        <v>74</v>
      </c>
      <c r="M54" t="s">
        <v>86</v>
      </c>
    </row>
    <row r="55" spans="1:13" ht="15.75" customHeight="1" x14ac:dyDescent="0.15">
      <c r="B55" t="s">
        <v>70</v>
      </c>
      <c r="C55" s="10">
        <f>E39/D39</f>
        <v>8.2182440666163759E-2</v>
      </c>
      <c r="J55" t="s">
        <v>76</v>
      </c>
      <c r="L55">
        <f>SUM(L2:L24)</f>
        <v>17293</v>
      </c>
      <c r="M55" t="s">
        <v>87</v>
      </c>
    </row>
    <row r="56" spans="1:13" ht="15.75" customHeight="1" x14ac:dyDescent="0.15">
      <c r="B56" t="s">
        <v>73</v>
      </c>
      <c r="C56" s="11" t="s">
        <v>72</v>
      </c>
      <c r="J56" t="s">
        <v>77</v>
      </c>
      <c r="L56">
        <f>M39</f>
        <v>3785</v>
      </c>
    </row>
    <row r="57" spans="1:13" ht="15.75" customHeight="1" x14ac:dyDescent="0.15">
      <c r="J57" t="s">
        <v>78</v>
      </c>
      <c r="L57">
        <f>SUM(E2:E24)</f>
        <v>17260</v>
      </c>
    </row>
    <row r="58" spans="1:13" ht="15.75" customHeight="1" x14ac:dyDescent="0.15">
      <c r="J58" t="s">
        <v>79</v>
      </c>
      <c r="L58">
        <f>F39</f>
        <v>3423</v>
      </c>
    </row>
    <row r="59" spans="1:13" ht="15.75" customHeight="1" x14ac:dyDescent="0.15">
      <c r="J59" t="s">
        <v>80</v>
      </c>
      <c r="L59" s="14">
        <f>(L58+L56)/(L57+L55)</f>
        <v>0.20860706740369866</v>
      </c>
    </row>
    <row r="60" spans="1:13" ht="15.75" customHeight="1" x14ac:dyDescent="0.15">
      <c r="J60" t="s">
        <v>81</v>
      </c>
      <c r="L60" s="10">
        <f>SQRT(L59 * (1-L59)* (1/L55 + 1/L57))</f>
        <v>4.3716753852259364E-3</v>
      </c>
    </row>
    <row r="61" spans="1:13" ht="15.75" customHeight="1" x14ac:dyDescent="0.15">
      <c r="A61" t="s">
        <v>99</v>
      </c>
      <c r="J61" t="s">
        <v>82</v>
      </c>
      <c r="L61" s="10">
        <f>L58/L57-L56/L55</f>
        <v>-2.0554874580361565E-2</v>
      </c>
    </row>
    <row r="62" spans="1:13" ht="15.75" customHeight="1" x14ac:dyDescent="0.15">
      <c r="A62" s="16"/>
      <c r="B62" s="20" t="s">
        <v>93</v>
      </c>
      <c r="C62" s="20" t="s">
        <v>97</v>
      </c>
      <c r="D62" s="20" t="s">
        <v>100</v>
      </c>
      <c r="J62" t="s">
        <v>85</v>
      </c>
      <c r="L62" s="10">
        <f>L60*1.96</f>
        <v>8.5684837550428355E-3</v>
      </c>
    </row>
    <row r="63" spans="1:13" ht="15.75" customHeight="1" x14ac:dyDescent="0.15">
      <c r="A63" s="16" t="s">
        <v>101</v>
      </c>
      <c r="B63" s="21">
        <v>0.20624999999999999</v>
      </c>
      <c r="C63" s="21">
        <v>0.53</v>
      </c>
      <c r="D63" s="21">
        <v>0.10931250000000001</v>
      </c>
      <c r="J63" t="s">
        <v>83</v>
      </c>
      <c r="L63" s="10">
        <f>L61-L62</f>
        <v>-2.9123358335404401E-2</v>
      </c>
    </row>
    <row r="64" spans="1:13" ht="15.75" customHeight="1" x14ac:dyDescent="0.15">
      <c r="A64" s="16" t="s">
        <v>102</v>
      </c>
      <c r="B64" s="21">
        <v>0.01</v>
      </c>
      <c r="C64" s="21">
        <v>0.01</v>
      </c>
      <c r="D64" s="21">
        <v>7.4999999999999997E-3</v>
      </c>
      <c r="J64" t="s">
        <v>84</v>
      </c>
      <c r="L64" s="10">
        <f>L61+L62</f>
        <v>-1.198639082531873E-2</v>
      </c>
    </row>
    <row r="65" spans="1:13" ht="15.75" customHeight="1" x14ac:dyDescent="0.15">
      <c r="A65" s="16" t="s">
        <v>103</v>
      </c>
      <c r="B65" s="21">
        <v>0.05</v>
      </c>
      <c r="C65" s="21">
        <v>0.05</v>
      </c>
      <c r="D65" s="21">
        <v>0.05</v>
      </c>
    </row>
    <row r="66" spans="1:13" ht="15.75" customHeight="1" x14ac:dyDescent="0.15">
      <c r="A66" s="16" t="s">
        <v>104</v>
      </c>
      <c r="B66" s="21">
        <v>0.2</v>
      </c>
      <c r="C66" s="21">
        <v>0.2</v>
      </c>
      <c r="D66" s="21">
        <v>0.2</v>
      </c>
      <c r="J66" s="12" t="s">
        <v>75</v>
      </c>
    </row>
    <row r="67" spans="1:13" ht="15.75" customHeight="1" x14ac:dyDescent="0.15">
      <c r="A67" s="16" t="s">
        <v>105</v>
      </c>
      <c r="B67" s="21">
        <f>1-B66</f>
        <v>0.8</v>
      </c>
      <c r="C67" s="21">
        <f>1-C66</f>
        <v>0.8</v>
      </c>
      <c r="D67" s="21">
        <f>1-D66</f>
        <v>0.8</v>
      </c>
      <c r="J67" t="s">
        <v>76</v>
      </c>
      <c r="L67">
        <f>L55</f>
        <v>17293</v>
      </c>
      <c r="M67" t="s">
        <v>88</v>
      </c>
    </row>
    <row r="68" spans="1:13" ht="15.75" customHeight="1" x14ac:dyDescent="0.15">
      <c r="A68" s="16" t="s">
        <v>106</v>
      </c>
      <c r="B68" s="21">
        <v>25835</v>
      </c>
      <c r="C68" s="21">
        <v>39155</v>
      </c>
      <c r="D68" s="21">
        <v>27413</v>
      </c>
      <c r="J68" t="s">
        <v>77</v>
      </c>
      <c r="L68">
        <f>N39</f>
        <v>2033</v>
      </c>
      <c r="M68" t="s">
        <v>89</v>
      </c>
    </row>
    <row r="69" spans="1:13" ht="15.75" customHeight="1" x14ac:dyDescent="0.15">
      <c r="A69" s="16" t="s">
        <v>107</v>
      </c>
      <c r="B69" s="21">
        <v>2</v>
      </c>
      <c r="C69" s="21">
        <v>2</v>
      </c>
      <c r="D69" s="21">
        <v>2</v>
      </c>
      <c r="J69" t="s">
        <v>78</v>
      </c>
      <c r="L69">
        <f>L57</f>
        <v>17260</v>
      </c>
    </row>
    <row r="70" spans="1:13" ht="15.75" customHeight="1" x14ac:dyDescent="0.15">
      <c r="A70" s="16" t="s">
        <v>108</v>
      </c>
      <c r="B70" s="21">
        <f>B68*B69</f>
        <v>51670</v>
      </c>
      <c r="C70" s="21">
        <f>C68*C69</f>
        <v>78310</v>
      </c>
      <c r="D70" s="21">
        <f>D68*D69</f>
        <v>54826</v>
      </c>
      <c r="J70" t="s">
        <v>79</v>
      </c>
      <c r="L70">
        <f>G39</f>
        <v>1945</v>
      </c>
    </row>
    <row r="71" spans="1:13" ht="15.75" customHeight="1" x14ac:dyDescent="0.15">
      <c r="A71" s="16" t="s">
        <v>110</v>
      </c>
      <c r="B71" s="21">
        <v>0.08</v>
      </c>
      <c r="C71" s="21">
        <v>1.6500000000000001E-2</v>
      </c>
      <c r="D71" s="21">
        <v>0.08</v>
      </c>
      <c r="J71" t="s">
        <v>80</v>
      </c>
      <c r="L71" s="14">
        <f>(L70+L68)/(L69+L67)</f>
        <v>0.11512748531241861</v>
      </c>
    </row>
    <row r="72" spans="1:13" ht="15.75" customHeight="1" x14ac:dyDescent="0.15">
      <c r="A72" s="17" t="s">
        <v>109</v>
      </c>
      <c r="B72" s="22">
        <f>B70/B71</f>
        <v>645875</v>
      </c>
      <c r="C72" s="22">
        <f>C70/C71</f>
        <v>4746060.6060606055</v>
      </c>
      <c r="D72" s="22">
        <f>D70/D71</f>
        <v>685325</v>
      </c>
      <c r="J72" t="s">
        <v>81</v>
      </c>
      <c r="L72" s="10">
        <f>SQRT(L71 * (1-L71)* (1/L67 + 1/L69))</f>
        <v>3.4341335129324238E-3</v>
      </c>
    </row>
    <row r="73" spans="1:13" ht="15.75" customHeight="1" x14ac:dyDescent="0.15">
      <c r="J73" t="s">
        <v>82</v>
      </c>
      <c r="L73" s="10">
        <f>L70/L69-L68/L67</f>
        <v>-4.8737226745441675E-3</v>
      </c>
    </row>
    <row r="74" spans="1:13" ht="15.75" customHeight="1" x14ac:dyDescent="0.15">
      <c r="A74" t="s">
        <v>111</v>
      </c>
      <c r="B74" s="23">
        <f>C72</f>
        <v>4746060.6060606055</v>
      </c>
      <c r="J74" t="s">
        <v>85</v>
      </c>
      <c r="L74" s="10">
        <f>L72*1.96</f>
        <v>6.7309016853475505E-3</v>
      </c>
    </row>
    <row r="75" spans="1:13" ht="15.75" customHeight="1" x14ac:dyDescent="0.15">
      <c r="J75" t="s">
        <v>83</v>
      </c>
      <c r="L75" s="10">
        <f>L73-L74</f>
        <v>-1.1604624359891718E-2</v>
      </c>
    </row>
    <row r="76" spans="1:13" ht="15.75" customHeight="1" x14ac:dyDescent="0.15">
      <c r="A76" t="s">
        <v>112</v>
      </c>
      <c r="C76" s="23">
        <f>D76</f>
        <v>685325</v>
      </c>
      <c r="D76" s="23">
        <f>D72</f>
        <v>685325</v>
      </c>
      <c r="J76" t="s">
        <v>84</v>
      </c>
      <c r="L76" s="10">
        <f>L73+L74</f>
        <v>1.857179010803383E-3</v>
      </c>
    </row>
    <row r="77" spans="1:13" ht="15.75" customHeight="1" x14ac:dyDescent="0.15">
      <c r="A77" t="s">
        <v>113</v>
      </c>
      <c r="C77">
        <v>0.5</v>
      </c>
      <c r="D77">
        <v>1</v>
      </c>
    </row>
    <row r="78" spans="1:13" ht="15.75" customHeight="1" x14ac:dyDescent="0.15">
      <c r="A78" t="s">
        <v>114</v>
      </c>
      <c r="C78" s="23">
        <f>C76/C77/40000</f>
        <v>34.266249999999999</v>
      </c>
      <c r="D78" s="23">
        <f>D76*D77/40000</f>
        <v>17.133125</v>
      </c>
    </row>
    <row r="79" spans="1:13" ht="15.75" customHeight="1" x14ac:dyDescent="0.15">
      <c r="J79" s="15" t="s">
        <v>90</v>
      </c>
    </row>
    <row r="81" spans="10:16" ht="15.75" customHeight="1" x14ac:dyDescent="0.15">
      <c r="J81" t="s">
        <v>91</v>
      </c>
    </row>
    <row r="82" spans="10:16" ht="15.75" customHeight="1" x14ac:dyDescent="0.15">
      <c r="J82" t="s">
        <v>92</v>
      </c>
    </row>
    <row r="85" spans="10:16" ht="42" customHeight="1" x14ac:dyDescent="0.15">
      <c r="J85" s="16"/>
      <c r="K85" s="16" t="s">
        <v>119</v>
      </c>
      <c r="L85" s="16" t="s">
        <v>120</v>
      </c>
      <c r="M85" s="16" t="s">
        <v>121</v>
      </c>
      <c r="N85" s="16" t="s">
        <v>122</v>
      </c>
      <c r="O85" s="27" t="s">
        <v>125</v>
      </c>
      <c r="P85" s="16"/>
    </row>
    <row r="86" spans="10:16" ht="15.75" customHeight="1" x14ac:dyDescent="0.15">
      <c r="J86" s="16" t="s">
        <v>117</v>
      </c>
      <c r="K86" s="16">
        <v>4</v>
      </c>
      <c r="L86" s="16">
        <v>23</v>
      </c>
      <c r="M86" s="16">
        <v>0.5</v>
      </c>
      <c r="N86" s="16">
        <v>2.5999999999999999E-3</v>
      </c>
      <c r="O86" s="16" t="s">
        <v>123</v>
      </c>
      <c r="P86" s="16"/>
    </row>
    <row r="87" spans="10:16" ht="15.75" customHeight="1" x14ac:dyDescent="0.15">
      <c r="J87" s="16" t="s">
        <v>118</v>
      </c>
      <c r="K87" s="16">
        <v>10</v>
      </c>
      <c r="L87" s="16">
        <v>23</v>
      </c>
      <c r="M87" s="16">
        <v>0.5</v>
      </c>
      <c r="N87" s="16">
        <v>0.67759999999999998</v>
      </c>
      <c r="O87" s="16" t="s">
        <v>124</v>
      </c>
      <c r="P8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2016-12-17T04:43:14Z</dcterms:created>
  <dcterms:modified xsi:type="dcterms:W3CDTF">2016-12-24T18:02:15Z</dcterms:modified>
</cp:coreProperties>
</file>